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11"/>
  <workbookPr defaultThemeVersion="124226"/>
  <mc:AlternateContent xmlns:mc="http://schemas.openxmlformats.org/markup-compatibility/2006">
    <mc:Choice Requires="x15">
      <x15ac:absPath xmlns:x15ac="http://schemas.microsoft.com/office/spreadsheetml/2010/11/ac" url="https://kipda.sharepoint.com/sites/Transportation/Shared Documents/TIP/Tracking Sheet Updates/"/>
    </mc:Choice>
  </mc:AlternateContent>
  <xr:revisionPtr revIDLastSave="457" documentId="8_{970D30EE-A5D6-4825-901E-01CD35E7041B}" xr6:coauthVersionLast="47" xr6:coauthVersionMax="47" xr10:uidLastSave="{A50F9E6D-589D-486A-B219-7C4C043950E2}"/>
  <bookViews>
    <workbookView xWindow="-120" yWindow="-120" windowWidth="29040" windowHeight="15720" firstSheet="3" activeTab="3" xr2:uid="{00000000-000D-0000-FFFF-FFFF00000000}"/>
  </bookViews>
  <sheets>
    <sheet name="IN - All Programs" sheetId="3" r:id="rId1"/>
    <sheet name="IN Program Breakdown" sheetId="4" r:id="rId2"/>
    <sheet name="KY - CRP" sheetId="5" r:id="rId3"/>
    <sheet name="KY - STBG" sheetId="1" r:id="rId4"/>
    <sheet name="KY - TA" sheetId="2" r:id="rId5"/>
  </sheets>
  <definedNames>
    <definedName name="_xlnm.Print_Area" localSheetId="0">'IN - All Programs'!$A$1:$AU$256</definedName>
    <definedName name="_xlnm.Print_Area" localSheetId="2">'KY - CRP'!$A$1:$U$136</definedName>
    <definedName name="_xlnm.Print_Area" localSheetId="3">'KY - STBG'!$A$1:$AO$1168</definedName>
    <definedName name="_xlnm.Print_Area" localSheetId="4">'KY - TA'!$A$1:$AO$238</definedName>
    <definedName name="_xlnm.Print_Titles" localSheetId="0">'IN - All Programs'!$1:$4</definedName>
    <definedName name="_xlnm.Print_Titles" localSheetId="2">'KY - CRP'!$1:$4</definedName>
    <definedName name="_xlnm.Print_Titles" localSheetId="3">'KY - STBG'!$1:$4</definedName>
    <definedName name="_xlnm.Print_Titles" localSheetId="4">'KY - TA'!$1:$4</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68" i="1" l="1"/>
  <c r="Z156" i="2"/>
  <c r="AE178" i="2"/>
  <c r="Z1080" i="1"/>
  <c r="Z1081" i="1"/>
  <c r="Z1082" i="1"/>
  <c r="Z1083" i="1"/>
  <c r="Z1084" i="1"/>
  <c r="Z1085" i="1"/>
  <c r="Z1086" i="1"/>
  <c r="Z1087" i="1"/>
  <c r="Z1088" i="1"/>
  <c r="H1057" i="1"/>
  <c r="K1057" i="1"/>
  <c r="N1057" i="1"/>
  <c r="Q1057" i="1"/>
  <c r="T1057" i="1"/>
  <c r="W1057" i="1"/>
  <c r="Z1057" i="1"/>
  <c r="AC1057" i="1"/>
  <c r="AF1057" i="1"/>
  <c r="AI1057" i="1"/>
  <c r="AL1057" i="1"/>
  <c r="H1058" i="1"/>
  <c r="K1058" i="1"/>
  <c r="N1058" i="1"/>
  <c r="Q1058" i="1"/>
  <c r="T1058" i="1"/>
  <c r="W1058" i="1"/>
  <c r="Z1058" i="1"/>
  <c r="AC1058" i="1"/>
  <c r="AF1058" i="1"/>
  <c r="AI1058" i="1"/>
  <c r="AL1058" i="1"/>
  <c r="H1059" i="1"/>
  <c r="K1059" i="1"/>
  <c r="N1059" i="1"/>
  <c r="Q1059" i="1"/>
  <c r="T1059" i="1"/>
  <c r="W1059" i="1"/>
  <c r="Z1059" i="1"/>
  <c r="AC1059" i="1"/>
  <c r="AF1059" i="1"/>
  <c r="AI1059" i="1"/>
  <c r="AL1059" i="1"/>
  <c r="T1060" i="1"/>
  <c r="W1060" i="1"/>
  <c r="H1061" i="1"/>
  <c r="K1061" i="1"/>
  <c r="N1061" i="1"/>
  <c r="Q1061" i="1"/>
  <c r="T1061" i="1"/>
  <c r="W1061" i="1"/>
  <c r="Z1061" i="1"/>
  <c r="AC1061" i="1"/>
  <c r="AF1061" i="1"/>
  <c r="AI1061" i="1"/>
  <c r="AL1061" i="1"/>
  <c r="H1062" i="1"/>
  <c r="K1062" i="1"/>
  <c r="N1062" i="1"/>
  <c r="Q1062" i="1"/>
  <c r="T1062" i="1"/>
  <c r="W1062" i="1"/>
  <c r="Z1062" i="1"/>
  <c r="AC1062" i="1"/>
  <c r="AF1062" i="1"/>
  <c r="AI1062" i="1"/>
  <c r="AL1062" i="1"/>
  <c r="H1063" i="1"/>
  <c r="K1063" i="1"/>
  <c r="N1063" i="1"/>
  <c r="Q1063" i="1"/>
  <c r="T1063" i="1"/>
  <c r="W1063" i="1"/>
  <c r="Y1063" i="1"/>
  <c r="AO1058" i="1" s="1"/>
  <c r="Z1063" i="1"/>
  <c r="AC1063" i="1"/>
  <c r="AF1063" i="1"/>
  <c r="AI1063" i="1"/>
  <c r="AL1063" i="1"/>
  <c r="AO1063" i="1"/>
  <c r="H1064" i="1"/>
  <c r="K1064" i="1"/>
  <c r="N1064" i="1"/>
  <c r="Q1064" i="1"/>
  <c r="T1064" i="1"/>
  <c r="W1064" i="1"/>
  <c r="Z1064" i="1"/>
  <c r="AC1064" i="1"/>
  <c r="AF1064" i="1"/>
  <c r="AI1064" i="1"/>
  <c r="AL1064" i="1"/>
  <c r="H1065" i="1"/>
  <c r="K1065" i="1"/>
  <c r="N1065" i="1"/>
  <c r="Q1065" i="1"/>
  <c r="T1065" i="1"/>
  <c r="W1065" i="1"/>
  <c r="Z1065" i="1"/>
  <c r="AC1065" i="1"/>
  <c r="AF1065" i="1"/>
  <c r="AI1065" i="1"/>
  <c r="AL1065" i="1"/>
  <c r="AO1065" i="1"/>
  <c r="H1066" i="1"/>
  <c r="K1066" i="1"/>
  <c r="N1066" i="1"/>
  <c r="Q1066" i="1"/>
  <c r="T1066" i="1"/>
  <c r="W1066" i="1"/>
  <c r="Z1066" i="1"/>
  <c r="AC1066" i="1"/>
  <c r="AF1066" i="1"/>
  <c r="AI1066" i="1"/>
  <c r="AL1066" i="1"/>
  <c r="Y238" i="3"/>
  <c r="Y237" i="3"/>
  <c r="T794" i="1"/>
  <c r="AC34" i="3"/>
  <c r="AT250" i="3"/>
  <c r="AT244" i="3"/>
  <c r="AS249" i="3"/>
  <c r="AS251" i="3" s="1"/>
  <c r="AP249" i="3"/>
  <c r="AP251" i="3" s="1"/>
  <c r="AM249" i="3"/>
  <c r="AM251" i="3" s="1"/>
  <c r="AJ249" i="3"/>
  <c r="AJ251" i="3" s="1"/>
  <c r="AG249" i="3"/>
  <c r="AG251" i="3" s="1"/>
  <c r="AD251" i="3"/>
  <c r="Y204" i="3"/>
  <c r="AA247" i="3"/>
  <c r="Z34" i="3"/>
  <c r="AC33" i="3"/>
  <c r="AO1061" i="1" l="1"/>
  <c r="AC798" i="1"/>
  <c r="Z204" i="3"/>
  <c r="Z44" i="3"/>
  <c r="AA236" i="3"/>
  <c r="Z133" i="3"/>
  <c r="Z77" i="3"/>
  <c r="Z33" i="3"/>
  <c r="AC764" i="1"/>
  <c r="Z764" i="1"/>
  <c r="Z763" i="1"/>
  <c r="AA234" i="2"/>
  <c r="Z176" i="2"/>
  <c r="AA1161" i="1"/>
  <c r="L119" i="5"/>
  <c r="R122" i="5"/>
  <c r="L111" i="5"/>
  <c r="L74" i="5"/>
  <c r="L78" i="5"/>
  <c r="L86" i="5"/>
  <c r="O89" i="5"/>
  <c r="Y72" i="3"/>
  <c r="Y21" i="3"/>
  <c r="Z21" i="3" s="1"/>
  <c r="AA232" i="3"/>
  <c r="Y232" i="3"/>
  <c r="AB394" i="1"/>
  <c r="L100" i="5"/>
  <c r="R56" i="5"/>
  <c r="R45" i="5"/>
  <c r="AL144" i="2"/>
  <c r="H40" i="2"/>
  <c r="K40" i="2"/>
  <c r="N40" i="2"/>
  <c r="Q40" i="2"/>
  <c r="T40" i="2"/>
  <c r="W40" i="2"/>
  <c r="Z40" i="2"/>
  <c r="AC40" i="2"/>
  <c r="AF40" i="2"/>
  <c r="AI40" i="2"/>
  <c r="AL40" i="2"/>
  <c r="H41" i="2"/>
  <c r="K41" i="2"/>
  <c r="N41" i="2"/>
  <c r="Q41" i="2"/>
  <c r="T41" i="2"/>
  <c r="W41" i="2"/>
  <c r="Z41" i="2"/>
  <c r="AC41" i="2"/>
  <c r="AF41" i="2"/>
  <c r="AI41" i="2"/>
  <c r="AL41" i="2"/>
  <c r="AO41" i="2"/>
  <c r="H42" i="2"/>
  <c r="K42" i="2"/>
  <c r="N42" i="2"/>
  <c r="Q42" i="2"/>
  <c r="T42" i="2"/>
  <c r="W42" i="2"/>
  <c r="Z42" i="2"/>
  <c r="AC42" i="2"/>
  <c r="AF42" i="2"/>
  <c r="AI42" i="2"/>
  <c r="AL42" i="2"/>
  <c r="H43" i="2"/>
  <c r="K43" i="2"/>
  <c r="N43" i="2"/>
  <c r="Q43" i="2"/>
  <c r="T43" i="2"/>
  <c r="W43" i="2"/>
  <c r="Z43" i="2"/>
  <c r="AC43" i="2"/>
  <c r="AF43" i="2"/>
  <c r="AI43" i="2"/>
  <c r="AL43" i="2"/>
  <c r="H44" i="2"/>
  <c r="K44" i="2"/>
  <c r="N44" i="2"/>
  <c r="Q44" i="2"/>
  <c r="T44" i="2"/>
  <c r="W44" i="2"/>
  <c r="Z44" i="2"/>
  <c r="AC44" i="2"/>
  <c r="AF44" i="2"/>
  <c r="AI44" i="2"/>
  <c r="AL44" i="2"/>
  <c r="H45" i="2"/>
  <c r="K45" i="2"/>
  <c r="N45" i="2"/>
  <c r="Q45" i="2"/>
  <c r="T45" i="2"/>
  <c r="W45" i="2"/>
  <c r="Z45" i="2"/>
  <c r="AC45" i="2"/>
  <c r="AF45" i="2"/>
  <c r="AI45" i="2"/>
  <c r="AL45" i="2"/>
  <c r="AO45" i="2"/>
  <c r="H46" i="2"/>
  <c r="K46" i="2"/>
  <c r="N46" i="2"/>
  <c r="Q46" i="2"/>
  <c r="T46" i="2"/>
  <c r="W46" i="2"/>
  <c r="Z46" i="2"/>
  <c r="AC46" i="2"/>
  <c r="AF46" i="2"/>
  <c r="AI46" i="2"/>
  <c r="AL46" i="2"/>
  <c r="H47" i="2"/>
  <c r="K47" i="2"/>
  <c r="N47" i="2"/>
  <c r="Q47" i="2"/>
  <c r="T47" i="2"/>
  <c r="W47" i="2"/>
  <c r="Z47" i="2"/>
  <c r="AC47" i="2"/>
  <c r="AF47" i="2"/>
  <c r="AI47" i="2"/>
  <c r="AL47" i="2"/>
  <c r="H48" i="2"/>
  <c r="K48" i="2"/>
  <c r="N48" i="2"/>
  <c r="Q48" i="2"/>
  <c r="T48" i="2"/>
  <c r="W48" i="2"/>
  <c r="Z48" i="2"/>
  <c r="AC48" i="2"/>
  <c r="AF48" i="2"/>
  <c r="AI48" i="2"/>
  <c r="AL48" i="2"/>
  <c r="Z72" i="3" l="1"/>
  <c r="Y236" i="3"/>
  <c r="AO43" i="2"/>
  <c r="AO47" i="2"/>
  <c r="AB508" i="1"/>
  <c r="AK56" i="2"/>
  <c r="AL56" i="2" s="1"/>
  <c r="AB76" i="2"/>
  <c r="AI718" i="1"/>
  <c r="AF717" i="1"/>
  <c r="AC716" i="1"/>
  <c r="Z714" i="1"/>
  <c r="AF178" i="2"/>
  <c r="AC154" i="2"/>
  <c r="AE155" i="2"/>
  <c r="AF155" i="2" s="1"/>
  <c r="K65" i="5"/>
  <c r="AF177" i="2"/>
  <c r="L53" i="5"/>
  <c r="N126" i="5"/>
  <c r="K126" i="5"/>
  <c r="H126" i="5"/>
  <c r="O56" i="5"/>
  <c r="O45" i="5"/>
  <c r="R70" i="5"/>
  <c r="O70" i="5"/>
  <c r="L70" i="5"/>
  <c r="I70" i="5"/>
  <c r="R69" i="5"/>
  <c r="O69" i="5"/>
  <c r="L69" i="5"/>
  <c r="I69" i="5"/>
  <c r="R68" i="5"/>
  <c r="O68" i="5"/>
  <c r="L68" i="5"/>
  <c r="I68" i="5"/>
  <c r="R67" i="5"/>
  <c r="O67" i="5"/>
  <c r="L67" i="5"/>
  <c r="I67" i="5"/>
  <c r="R66" i="5"/>
  <c r="O66" i="5"/>
  <c r="L66" i="5"/>
  <c r="I66" i="5"/>
  <c r="R65" i="5"/>
  <c r="O65" i="5"/>
  <c r="L65" i="5"/>
  <c r="I65" i="5"/>
  <c r="R64" i="5"/>
  <c r="O64" i="5"/>
  <c r="L64" i="5"/>
  <c r="I64" i="5"/>
  <c r="R63" i="5"/>
  <c r="O63" i="5"/>
  <c r="L63" i="5"/>
  <c r="I63" i="5"/>
  <c r="R62" i="5"/>
  <c r="O62" i="5"/>
  <c r="L62" i="5"/>
  <c r="I62" i="5"/>
  <c r="AO620" i="1"/>
  <c r="AO616" i="1"/>
  <c r="AO622" i="1" s="1"/>
  <c r="AO642" i="1"/>
  <c r="AO638" i="1"/>
  <c r="AO653" i="1"/>
  <c r="AO649" i="1"/>
  <c r="AO664" i="1"/>
  <c r="AO660" i="1"/>
  <c r="AO675" i="1"/>
  <c r="AO671" i="1"/>
  <c r="AO686" i="1"/>
  <c r="AO682" i="1"/>
  <c r="AO697" i="1"/>
  <c r="AO693" i="1"/>
  <c r="AO708" i="1"/>
  <c r="AO704" i="1"/>
  <c r="AO719" i="1"/>
  <c r="AO715" i="1"/>
  <c r="AO741" i="1"/>
  <c r="AO737" i="1"/>
  <c r="AO752" i="1"/>
  <c r="AO748" i="1"/>
  <c r="AL667" i="1"/>
  <c r="AI667" i="1"/>
  <c r="AF667" i="1"/>
  <c r="AC667" i="1"/>
  <c r="Z667" i="1"/>
  <c r="W667" i="1"/>
  <c r="T667" i="1"/>
  <c r="Q667" i="1"/>
  <c r="N667" i="1"/>
  <c r="K667" i="1"/>
  <c r="H667" i="1"/>
  <c r="AL666" i="1"/>
  <c r="AI666" i="1"/>
  <c r="AF666" i="1"/>
  <c r="AC666" i="1"/>
  <c r="Z666" i="1"/>
  <c r="W666" i="1"/>
  <c r="T666" i="1"/>
  <c r="Q666" i="1"/>
  <c r="N666" i="1"/>
  <c r="K666" i="1"/>
  <c r="H666" i="1"/>
  <c r="AL665" i="1"/>
  <c r="AI665" i="1"/>
  <c r="AF665" i="1"/>
  <c r="AC665" i="1"/>
  <c r="Z665" i="1"/>
  <c r="W665" i="1"/>
  <c r="T665" i="1"/>
  <c r="Q665" i="1"/>
  <c r="N665" i="1"/>
  <c r="K665" i="1"/>
  <c r="H665" i="1"/>
  <c r="AL664" i="1"/>
  <c r="AI664" i="1"/>
  <c r="AF664" i="1"/>
  <c r="AC664" i="1"/>
  <c r="Z664" i="1"/>
  <c r="W664" i="1"/>
  <c r="T664" i="1"/>
  <c r="Q664" i="1"/>
  <c r="N664" i="1"/>
  <c r="K664" i="1"/>
  <c r="H664" i="1"/>
  <c r="AL663" i="1"/>
  <c r="AI663" i="1"/>
  <c r="AF663" i="1"/>
  <c r="AC663" i="1"/>
  <c r="Z663" i="1"/>
  <c r="W663" i="1"/>
  <c r="T663" i="1"/>
  <c r="Q663" i="1"/>
  <c r="N663" i="1"/>
  <c r="K663" i="1"/>
  <c r="H663" i="1"/>
  <c r="AL662" i="1"/>
  <c r="AI662" i="1"/>
  <c r="AF662" i="1"/>
  <c r="AC662" i="1"/>
  <c r="Z662" i="1"/>
  <c r="W662" i="1"/>
  <c r="T662" i="1"/>
  <c r="Q662" i="1"/>
  <c r="N662" i="1"/>
  <c r="K662" i="1"/>
  <c r="H662" i="1"/>
  <c r="AL661" i="1"/>
  <c r="AI661" i="1"/>
  <c r="AF661" i="1"/>
  <c r="AC661" i="1"/>
  <c r="Z661" i="1"/>
  <c r="W661" i="1"/>
  <c r="T661" i="1"/>
  <c r="Q661" i="1"/>
  <c r="N661" i="1"/>
  <c r="K661" i="1"/>
  <c r="H661" i="1"/>
  <c r="AL660" i="1"/>
  <c r="AI660" i="1"/>
  <c r="AF660" i="1"/>
  <c r="AC660" i="1"/>
  <c r="Z660" i="1"/>
  <c r="W660" i="1"/>
  <c r="T660" i="1"/>
  <c r="Q660" i="1"/>
  <c r="N660" i="1"/>
  <c r="K660" i="1"/>
  <c r="H660" i="1"/>
  <c r="AL659" i="1"/>
  <c r="AI659" i="1"/>
  <c r="AF659" i="1"/>
  <c r="AC659" i="1"/>
  <c r="Z659" i="1"/>
  <c r="AO662" i="1" s="1"/>
  <c r="W659" i="1"/>
  <c r="T659" i="1"/>
  <c r="Q659" i="1"/>
  <c r="N659" i="1"/>
  <c r="K659" i="1"/>
  <c r="H659" i="1"/>
  <c r="AL656" i="1"/>
  <c r="AI656" i="1"/>
  <c r="AF656" i="1"/>
  <c r="AC656" i="1"/>
  <c r="Z656" i="1"/>
  <c r="W656" i="1"/>
  <c r="T656" i="1"/>
  <c r="Q656" i="1"/>
  <c r="N656" i="1"/>
  <c r="K656" i="1"/>
  <c r="H656" i="1"/>
  <c r="AL655" i="1"/>
  <c r="AI655" i="1"/>
  <c r="AF655" i="1"/>
  <c r="AC655" i="1"/>
  <c r="Z655" i="1"/>
  <c r="W655" i="1"/>
  <c r="T655" i="1"/>
  <c r="Q655" i="1"/>
  <c r="N655" i="1"/>
  <c r="K655" i="1"/>
  <c r="H655" i="1"/>
  <c r="AL654" i="1"/>
  <c r="AI654" i="1"/>
  <c r="AF654" i="1"/>
  <c r="AC654" i="1"/>
  <c r="Z654" i="1"/>
  <c r="W654" i="1"/>
  <c r="T654" i="1"/>
  <c r="Q654" i="1"/>
  <c r="N654" i="1"/>
  <c r="K654" i="1"/>
  <c r="H654" i="1"/>
  <c r="AL653" i="1"/>
  <c r="AI653" i="1"/>
  <c r="AF653" i="1"/>
  <c r="AC653" i="1"/>
  <c r="Z653" i="1"/>
  <c r="W653" i="1"/>
  <c r="T653" i="1"/>
  <c r="Q653" i="1"/>
  <c r="N653" i="1"/>
  <c r="K653" i="1"/>
  <c r="H653" i="1"/>
  <c r="AL652" i="1"/>
  <c r="AI652" i="1"/>
  <c r="AF652" i="1"/>
  <c r="AC652" i="1"/>
  <c r="Z652" i="1"/>
  <c r="W652" i="1"/>
  <c r="T652" i="1"/>
  <c r="Q652" i="1"/>
  <c r="N652" i="1"/>
  <c r="K652" i="1"/>
  <c r="H652" i="1"/>
  <c r="AL651" i="1"/>
  <c r="AI651" i="1"/>
  <c r="AF651" i="1"/>
  <c r="AC651" i="1"/>
  <c r="Z651" i="1"/>
  <c r="W651" i="1"/>
  <c r="T651" i="1"/>
  <c r="Q651" i="1"/>
  <c r="N651" i="1"/>
  <c r="K651" i="1"/>
  <c r="H651" i="1"/>
  <c r="AL650" i="1"/>
  <c r="AI650" i="1"/>
  <c r="AF650" i="1"/>
  <c r="AC650" i="1"/>
  <c r="Z650" i="1"/>
  <c r="W650" i="1"/>
  <c r="T650" i="1"/>
  <c r="Q650" i="1"/>
  <c r="N650" i="1"/>
  <c r="K650" i="1"/>
  <c r="H650" i="1"/>
  <c r="AL649" i="1"/>
  <c r="AI649" i="1"/>
  <c r="AF649" i="1"/>
  <c r="AC649" i="1"/>
  <c r="Z649" i="1"/>
  <c r="W649" i="1"/>
  <c r="T649" i="1"/>
  <c r="Q649" i="1"/>
  <c r="N649" i="1"/>
  <c r="K649" i="1"/>
  <c r="H649" i="1"/>
  <c r="AL648" i="1"/>
  <c r="AI648" i="1"/>
  <c r="AF648" i="1"/>
  <c r="AC648" i="1"/>
  <c r="Z648" i="1"/>
  <c r="W648" i="1"/>
  <c r="T648" i="1"/>
  <c r="Q648" i="1"/>
  <c r="N648" i="1"/>
  <c r="K648" i="1"/>
  <c r="H648" i="1"/>
  <c r="AL645" i="1"/>
  <c r="AI645" i="1"/>
  <c r="AF645" i="1"/>
  <c r="AC645" i="1"/>
  <c r="Z645" i="1"/>
  <c r="W645" i="1"/>
  <c r="T645" i="1"/>
  <c r="Q645" i="1"/>
  <c r="N645" i="1"/>
  <c r="K645" i="1"/>
  <c r="H645" i="1"/>
  <c r="AL644" i="1"/>
  <c r="AI644" i="1"/>
  <c r="AF644" i="1"/>
  <c r="AC644" i="1"/>
  <c r="Z644" i="1"/>
  <c r="W644" i="1"/>
  <c r="T644" i="1"/>
  <c r="Q644" i="1"/>
  <c r="N644" i="1"/>
  <c r="K644" i="1"/>
  <c r="H644" i="1"/>
  <c r="AL643" i="1"/>
  <c r="AI643" i="1"/>
  <c r="AF643" i="1"/>
  <c r="AC643" i="1"/>
  <c r="Z643" i="1"/>
  <c r="W643" i="1"/>
  <c r="T643" i="1"/>
  <c r="Q643" i="1"/>
  <c r="N643" i="1"/>
  <c r="K643" i="1"/>
  <c r="H643" i="1"/>
  <c r="AL642" i="1"/>
  <c r="AI642" i="1"/>
  <c r="AF642" i="1"/>
  <c r="AC642" i="1"/>
  <c r="Z642" i="1"/>
  <c r="W642" i="1"/>
  <c r="T642" i="1"/>
  <c r="Q642" i="1"/>
  <c r="N642" i="1"/>
  <c r="K642" i="1"/>
  <c r="H642" i="1"/>
  <c r="AL641" i="1"/>
  <c r="AI641" i="1"/>
  <c r="AF641" i="1"/>
  <c r="AC641" i="1"/>
  <c r="Z641" i="1"/>
  <c r="W641" i="1"/>
  <c r="T641" i="1"/>
  <c r="Q641" i="1"/>
  <c r="N641" i="1"/>
  <c r="K641" i="1"/>
  <c r="H641" i="1"/>
  <c r="AL640" i="1"/>
  <c r="AI640" i="1"/>
  <c r="AF640" i="1"/>
  <c r="AC640" i="1"/>
  <c r="Z640" i="1"/>
  <c r="W640" i="1"/>
  <c r="T640" i="1"/>
  <c r="Q640" i="1"/>
  <c r="N640" i="1"/>
  <c r="K640" i="1"/>
  <c r="H640" i="1"/>
  <c r="AL639" i="1"/>
  <c r="AI639" i="1"/>
  <c r="AF639" i="1"/>
  <c r="AC639" i="1"/>
  <c r="Z639" i="1"/>
  <c r="W639" i="1"/>
  <c r="T639" i="1"/>
  <c r="Q639" i="1"/>
  <c r="N639" i="1"/>
  <c r="K639" i="1"/>
  <c r="H639" i="1"/>
  <c r="AL638" i="1"/>
  <c r="AI638" i="1"/>
  <c r="AF638" i="1"/>
  <c r="AC638" i="1"/>
  <c r="Z638" i="1"/>
  <c r="W638" i="1"/>
  <c r="T638" i="1"/>
  <c r="Q638" i="1"/>
  <c r="N638" i="1"/>
  <c r="K638" i="1"/>
  <c r="H638" i="1"/>
  <c r="AL637" i="1"/>
  <c r="AI637" i="1"/>
  <c r="AF637" i="1"/>
  <c r="AC637" i="1"/>
  <c r="Z637" i="1"/>
  <c r="AO640" i="1" s="1"/>
  <c r="W637" i="1"/>
  <c r="T637" i="1"/>
  <c r="Q637" i="1"/>
  <c r="N637" i="1"/>
  <c r="K637" i="1"/>
  <c r="H637" i="1"/>
  <c r="AL634" i="1"/>
  <c r="AI634" i="1"/>
  <c r="AF634" i="1"/>
  <c r="AC634" i="1"/>
  <c r="Z634" i="1"/>
  <c r="W634" i="1"/>
  <c r="T634" i="1"/>
  <c r="Q634" i="1"/>
  <c r="N634" i="1"/>
  <c r="K634" i="1"/>
  <c r="H634" i="1"/>
  <c r="AL633" i="1"/>
  <c r="AI633" i="1"/>
  <c r="AF633" i="1"/>
  <c r="AC633" i="1"/>
  <c r="Z633" i="1"/>
  <c r="W633" i="1"/>
  <c r="T633" i="1"/>
  <c r="Q633" i="1"/>
  <c r="N633" i="1"/>
  <c r="K633" i="1"/>
  <c r="H633" i="1"/>
  <c r="AL632" i="1"/>
  <c r="AI632" i="1"/>
  <c r="AF632" i="1"/>
  <c r="AC632" i="1"/>
  <c r="Z632" i="1"/>
  <c r="W632" i="1"/>
  <c r="T632" i="1"/>
  <c r="Q632" i="1"/>
  <c r="N632" i="1"/>
  <c r="K632" i="1"/>
  <c r="H632" i="1"/>
  <c r="AO631" i="1"/>
  <c r="AL631" i="1"/>
  <c r="AI631" i="1"/>
  <c r="AF631" i="1"/>
  <c r="AC631" i="1"/>
  <c r="Z631" i="1"/>
  <c r="W631" i="1"/>
  <c r="T631" i="1"/>
  <c r="Q631" i="1"/>
  <c r="N631" i="1"/>
  <c r="K631" i="1"/>
  <c r="H631" i="1"/>
  <c r="AL630" i="1"/>
  <c r="AI630" i="1"/>
  <c r="AF630" i="1"/>
  <c r="AC630" i="1"/>
  <c r="Z630" i="1"/>
  <c r="W630" i="1"/>
  <c r="T630" i="1"/>
  <c r="Q630" i="1"/>
  <c r="N630" i="1"/>
  <c r="K630" i="1"/>
  <c r="H630" i="1"/>
  <c r="AO629" i="1"/>
  <c r="AL629" i="1"/>
  <c r="AI629" i="1"/>
  <c r="AF629" i="1"/>
  <c r="AC629" i="1"/>
  <c r="Z629" i="1"/>
  <c r="W629" i="1"/>
  <c r="T629" i="1"/>
  <c r="Q629" i="1"/>
  <c r="N629" i="1"/>
  <c r="K629" i="1"/>
  <c r="H629" i="1"/>
  <c r="AL628" i="1"/>
  <c r="AI628" i="1"/>
  <c r="AF628" i="1"/>
  <c r="AC628" i="1"/>
  <c r="Z628" i="1"/>
  <c r="W628" i="1"/>
  <c r="T628" i="1"/>
  <c r="Q628" i="1"/>
  <c r="N628" i="1"/>
  <c r="K628" i="1"/>
  <c r="H628" i="1"/>
  <c r="AO627" i="1"/>
  <c r="AL627" i="1"/>
  <c r="AI627" i="1"/>
  <c r="AF627" i="1"/>
  <c r="AC627" i="1"/>
  <c r="Z627" i="1"/>
  <c r="W627" i="1"/>
  <c r="T627" i="1"/>
  <c r="Q627" i="1"/>
  <c r="N627" i="1"/>
  <c r="K627" i="1"/>
  <c r="H627" i="1"/>
  <c r="AL626" i="1"/>
  <c r="AI626" i="1"/>
  <c r="AF626" i="1"/>
  <c r="AC626" i="1"/>
  <c r="Z626" i="1"/>
  <c r="W626" i="1"/>
  <c r="T626" i="1"/>
  <c r="Q626" i="1"/>
  <c r="N626" i="1"/>
  <c r="K626" i="1"/>
  <c r="H626" i="1"/>
  <c r="AL623" i="1"/>
  <c r="AI623" i="1"/>
  <c r="AF623" i="1"/>
  <c r="AC623" i="1"/>
  <c r="Z623" i="1"/>
  <c r="W623" i="1"/>
  <c r="T623" i="1"/>
  <c r="Q623" i="1"/>
  <c r="N623" i="1"/>
  <c r="K623" i="1"/>
  <c r="H623" i="1"/>
  <c r="AL622" i="1"/>
  <c r="AI622" i="1"/>
  <c r="AF622" i="1"/>
  <c r="AC622" i="1"/>
  <c r="Z622" i="1"/>
  <c r="W622" i="1"/>
  <c r="T622" i="1"/>
  <c r="Q622" i="1"/>
  <c r="N622" i="1"/>
  <c r="K622" i="1"/>
  <c r="H622" i="1"/>
  <c r="AL621" i="1"/>
  <c r="AI621" i="1"/>
  <c r="AF621" i="1"/>
  <c r="AC621" i="1"/>
  <c r="Z621" i="1"/>
  <c r="W621" i="1"/>
  <c r="T621" i="1"/>
  <c r="Q621" i="1"/>
  <c r="N621" i="1"/>
  <c r="K621" i="1"/>
  <c r="H621" i="1"/>
  <c r="AL620" i="1"/>
  <c r="AI620" i="1"/>
  <c r="AF620" i="1"/>
  <c r="AC620" i="1"/>
  <c r="Z620" i="1"/>
  <c r="W620" i="1"/>
  <c r="T620" i="1"/>
  <c r="Q620" i="1"/>
  <c r="N620" i="1"/>
  <c r="K620" i="1"/>
  <c r="H620" i="1"/>
  <c r="AL619" i="1"/>
  <c r="AI619" i="1"/>
  <c r="AF619" i="1"/>
  <c r="AC619" i="1"/>
  <c r="Z619" i="1"/>
  <c r="W619" i="1"/>
  <c r="T619" i="1"/>
  <c r="Q619" i="1"/>
  <c r="N619" i="1"/>
  <c r="K619" i="1"/>
  <c r="H619" i="1"/>
  <c r="AL618" i="1"/>
  <c r="AI618" i="1"/>
  <c r="AF618" i="1"/>
  <c r="AC618" i="1"/>
  <c r="Z618" i="1"/>
  <c r="W618" i="1"/>
  <c r="T618" i="1"/>
  <c r="Q618" i="1"/>
  <c r="N618" i="1"/>
  <c r="K618" i="1"/>
  <c r="H618" i="1"/>
  <c r="AL617" i="1"/>
  <c r="AI617" i="1"/>
  <c r="AF617" i="1"/>
  <c r="AC617" i="1"/>
  <c r="Z617" i="1"/>
  <c r="W617" i="1"/>
  <c r="T617" i="1"/>
  <c r="Q617" i="1"/>
  <c r="N617" i="1"/>
  <c r="K617" i="1"/>
  <c r="H617" i="1"/>
  <c r="AL616" i="1"/>
  <c r="AI616" i="1"/>
  <c r="AF616" i="1"/>
  <c r="AC616" i="1"/>
  <c r="Z616" i="1"/>
  <c r="W616" i="1"/>
  <c r="T616" i="1"/>
  <c r="Q616" i="1"/>
  <c r="N616" i="1"/>
  <c r="K616" i="1"/>
  <c r="H616" i="1"/>
  <c r="AL615" i="1"/>
  <c r="AI615" i="1"/>
  <c r="AF615" i="1"/>
  <c r="AC615" i="1"/>
  <c r="Z615" i="1"/>
  <c r="W615" i="1"/>
  <c r="T615" i="1"/>
  <c r="Q615" i="1"/>
  <c r="N615" i="1"/>
  <c r="K615" i="1"/>
  <c r="H615" i="1"/>
  <c r="W755" i="1"/>
  <c r="W754" i="1"/>
  <c r="W753" i="1"/>
  <c r="W752" i="1"/>
  <c r="W751" i="1"/>
  <c r="W750" i="1"/>
  <c r="W749" i="1"/>
  <c r="W748" i="1"/>
  <c r="W747" i="1"/>
  <c r="W744" i="1"/>
  <c r="W743" i="1"/>
  <c r="W742" i="1"/>
  <c r="W741" i="1"/>
  <c r="W740" i="1"/>
  <c r="W739" i="1"/>
  <c r="W738" i="1"/>
  <c r="W737" i="1"/>
  <c r="W736" i="1"/>
  <c r="W733" i="1"/>
  <c r="W732" i="1"/>
  <c r="W731" i="1"/>
  <c r="W730" i="1"/>
  <c r="W729" i="1"/>
  <c r="W728" i="1"/>
  <c r="W727" i="1"/>
  <c r="W726" i="1"/>
  <c r="W725" i="1"/>
  <c r="W722" i="1"/>
  <c r="W721" i="1"/>
  <c r="W720" i="1"/>
  <c r="W719" i="1"/>
  <c r="W718" i="1"/>
  <c r="W717" i="1"/>
  <c r="W716" i="1"/>
  <c r="W715" i="1"/>
  <c r="W714" i="1"/>
  <c r="W711" i="1"/>
  <c r="W710" i="1"/>
  <c r="W709" i="1"/>
  <c r="W708" i="1"/>
  <c r="W707" i="1"/>
  <c r="W706" i="1"/>
  <c r="W705" i="1"/>
  <c r="W704" i="1"/>
  <c r="W703" i="1"/>
  <c r="W700" i="1"/>
  <c r="W699" i="1"/>
  <c r="W698" i="1"/>
  <c r="W697" i="1"/>
  <c r="W696" i="1"/>
  <c r="W695" i="1"/>
  <c r="W694" i="1"/>
  <c r="W693" i="1"/>
  <c r="W692" i="1"/>
  <c r="W689" i="1"/>
  <c r="W688" i="1"/>
  <c r="W687" i="1"/>
  <c r="W686" i="1"/>
  <c r="W685" i="1"/>
  <c r="W684" i="1"/>
  <c r="W683" i="1"/>
  <c r="W682" i="1"/>
  <c r="W681" i="1"/>
  <c r="W678" i="1"/>
  <c r="W677" i="1"/>
  <c r="W676" i="1"/>
  <c r="W675" i="1"/>
  <c r="W674" i="1"/>
  <c r="W673" i="1"/>
  <c r="W672" i="1"/>
  <c r="W671" i="1"/>
  <c r="W670" i="1"/>
  <c r="T755" i="1"/>
  <c r="T754" i="1"/>
  <c r="T753" i="1"/>
  <c r="T752" i="1"/>
  <c r="T751" i="1"/>
  <c r="T750" i="1"/>
  <c r="T749" i="1"/>
  <c r="T748" i="1"/>
  <c r="T747" i="1"/>
  <c r="T744" i="1"/>
  <c r="T743" i="1"/>
  <c r="T742" i="1"/>
  <c r="T741" i="1"/>
  <c r="T740" i="1"/>
  <c r="T739" i="1"/>
  <c r="T738" i="1"/>
  <c r="T737" i="1"/>
  <c r="T736" i="1"/>
  <c r="T733" i="1"/>
  <c r="T732" i="1"/>
  <c r="T731" i="1"/>
  <c r="T730" i="1"/>
  <c r="T729" i="1"/>
  <c r="T728" i="1"/>
  <c r="T727" i="1"/>
  <c r="T726" i="1"/>
  <c r="T725" i="1"/>
  <c r="T722" i="1"/>
  <c r="T721" i="1"/>
  <c r="T720" i="1"/>
  <c r="T719" i="1"/>
  <c r="T718" i="1"/>
  <c r="T717" i="1"/>
  <c r="T716" i="1"/>
  <c r="T715" i="1"/>
  <c r="T714" i="1"/>
  <c r="T711" i="1"/>
  <c r="T710" i="1"/>
  <c r="T709" i="1"/>
  <c r="T708" i="1"/>
  <c r="T707" i="1"/>
  <c r="T706" i="1"/>
  <c r="T705" i="1"/>
  <c r="T704" i="1"/>
  <c r="T703" i="1"/>
  <c r="T700" i="1"/>
  <c r="T699" i="1"/>
  <c r="T698" i="1"/>
  <c r="T697" i="1"/>
  <c r="T696" i="1"/>
  <c r="T695" i="1"/>
  <c r="T694" i="1"/>
  <c r="T693" i="1"/>
  <c r="T692" i="1"/>
  <c r="T689" i="1"/>
  <c r="T688" i="1"/>
  <c r="T687" i="1"/>
  <c r="T686" i="1"/>
  <c r="T685" i="1"/>
  <c r="T684" i="1"/>
  <c r="T683" i="1"/>
  <c r="T682" i="1"/>
  <c r="T681" i="1"/>
  <c r="T678" i="1"/>
  <c r="T677" i="1"/>
  <c r="T676" i="1"/>
  <c r="T675" i="1"/>
  <c r="T674" i="1"/>
  <c r="T673" i="1"/>
  <c r="T672" i="1"/>
  <c r="T671" i="1"/>
  <c r="T670" i="1"/>
  <c r="AL755" i="1"/>
  <c r="AI755" i="1"/>
  <c r="AF755" i="1"/>
  <c r="AC755" i="1"/>
  <c r="Z755" i="1"/>
  <c r="Q755" i="1"/>
  <c r="N755" i="1"/>
  <c r="K755" i="1"/>
  <c r="H755" i="1"/>
  <c r="AL754" i="1"/>
  <c r="AI754" i="1"/>
  <c r="AF754" i="1"/>
  <c r="AC754" i="1"/>
  <c r="Z754" i="1"/>
  <c r="Q754" i="1"/>
  <c r="N754" i="1"/>
  <c r="K754" i="1"/>
  <c r="H754" i="1"/>
  <c r="AL753" i="1"/>
  <c r="AI753" i="1"/>
  <c r="AF753" i="1"/>
  <c r="AC753" i="1"/>
  <c r="Z753" i="1"/>
  <c r="Q753" i="1"/>
  <c r="N753" i="1"/>
  <c r="K753" i="1"/>
  <c r="H753" i="1"/>
  <c r="AO754" i="1"/>
  <c r="AL752" i="1"/>
  <c r="AI752" i="1"/>
  <c r="AF752" i="1"/>
  <c r="AC752" i="1"/>
  <c r="Z752" i="1"/>
  <c r="Q752" i="1"/>
  <c r="N752" i="1"/>
  <c r="K752" i="1"/>
  <c r="H752" i="1"/>
  <c r="AL751" i="1"/>
  <c r="AI751" i="1"/>
  <c r="AF751" i="1"/>
  <c r="AC751" i="1"/>
  <c r="Z751" i="1"/>
  <c r="Q751" i="1"/>
  <c r="N751" i="1"/>
  <c r="K751" i="1"/>
  <c r="H751" i="1"/>
  <c r="AL750" i="1"/>
  <c r="AI750" i="1"/>
  <c r="AF750" i="1"/>
  <c r="AC750" i="1"/>
  <c r="Z750" i="1"/>
  <c r="Q750" i="1"/>
  <c r="N750" i="1"/>
  <c r="K750" i="1"/>
  <c r="H750" i="1"/>
  <c r="AL749" i="1"/>
  <c r="AI749" i="1"/>
  <c r="AF749" i="1"/>
  <c r="AC749" i="1"/>
  <c r="Z749" i="1"/>
  <c r="Q749" i="1"/>
  <c r="N749" i="1"/>
  <c r="K749" i="1"/>
  <c r="H749" i="1"/>
  <c r="AL748" i="1"/>
  <c r="AI748" i="1"/>
  <c r="AF748" i="1"/>
  <c r="AC748" i="1"/>
  <c r="Z748" i="1"/>
  <c r="Q748" i="1"/>
  <c r="N748" i="1"/>
  <c r="K748" i="1"/>
  <c r="H748" i="1"/>
  <c r="AL747" i="1"/>
  <c r="AI747" i="1"/>
  <c r="AF747" i="1"/>
  <c r="AC747" i="1"/>
  <c r="Z747" i="1"/>
  <c r="AO750" i="1" s="1"/>
  <c r="Q747" i="1"/>
  <c r="N747" i="1"/>
  <c r="K747" i="1"/>
  <c r="H747" i="1"/>
  <c r="AL744" i="1"/>
  <c r="AI744" i="1"/>
  <c r="AF744" i="1"/>
  <c r="AC744" i="1"/>
  <c r="Z744" i="1"/>
  <c r="Q744" i="1"/>
  <c r="N744" i="1"/>
  <c r="K744" i="1"/>
  <c r="H744" i="1"/>
  <c r="AL743" i="1"/>
  <c r="AI743" i="1"/>
  <c r="AF743" i="1"/>
  <c r="AC743" i="1"/>
  <c r="Z743" i="1"/>
  <c r="Q743" i="1"/>
  <c r="N743" i="1"/>
  <c r="K743" i="1"/>
  <c r="H743" i="1"/>
  <c r="AL742" i="1"/>
  <c r="AI742" i="1"/>
  <c r="AF742" i="1"/>
  <c r="AC742" i="1"/>
  <c r="Z742" i="1"/>
  <c r="Q742" i="1"/>
  <c r="N742" i="1"/>
  <c r="K742" i="1"/>
  <c r="H742" i="1"/>
  <c r="AL741" i="1"/>
  <c r="AI741" i="1"/>
  <c r="AF741" i="1"/>
  <c r="AC741" i="1"/>
  <c r="Z741" i="1"/>
  <c r="Q741" i="1"/>
  <c r="N741" i="1"/>
  <c r="K741" i="1"/>
  <c r="H741" i="1"/>
  <c r="AL740" i="1"/>
  <c r="AI740" i="1"/>
  <c r="AF740" i="1"/>
  <c r="AC740" i="1"/>
  <c r="Z740" i="1"/>
  <c r="Q740" i="1"/>
  <c r="N740" i="1"/>
  <c r="K740" i="1"/>
  <c r="H740" i="1"/>
  <c r="AL739" i="1"/>
  <c r="AI739" i="1"/>
  <c r="AF739" i="1"/>
  <c r="AC739" i="1"/>
  <c r="Z739" i="1"/>
  <c r="Q739" i="1"/>
  <c r="N739" i="1"/>
  <c r="K739" i="1"/>
  <c r="H739" i="1"/>
  <c r="AL738" i="1"/>
  <c r="AI738" i="1"/>
  <c r="AF738" i="1"/>
  <c r="AC738" i="1"/>
  <c r="Z738" i="1"/>
  <c r="Q738" i="1"/>
  <c r="N738" i="1"/>
  <c r="K738" i="1"/>
  <c r="H738" i="1"/>
  <c r="AL737" i="1"/>
  <c r="AI737" i="1"/>
  <c r="AF737" i="1"/>
  <c r="AC737" i="1"/>
  <c r="Z737" i="1"/>
  <c r="Q737" i="1"/>
  <c r="N737" i="1"/>
  <c r="K737" i="1"/>
  <c r="H737" i="1"/>
  <c r="AL736" i="1"/>
  <c r="AI736" i="1"/>
  <c r="AF736" i="1"/>
  <c r="AC736" i="1"/>
  <c r="Z736" i="1"/>
  <c r="Q736" i="1"/>
  <c r="N736" i="1"/>
  <c r="K736" i="1"/>
  <c r="H736" i="1"/>
  <c r="AL733" i="1"/>
  <c r="AI733" i="1"/>
  <c r="AF733" i="1"/>
  <c r="AC733" i="1"/>
  <c r="Z733" i="1"/>
  <c r="Q733" i="1"/>
  <c r="N733" i="1"/>
  <c r="K733" i="1"/>
  <c r="H733" i="1"/>
  <c r="AL732" i="1"/>
  <c r="AI732" i="1"/>
  <c r="AF732" i="1"/>
  <c r="AC732" i="1"/>
  <c r="Z732" i="1"/>
  <c r="Q732" i="1"/>
  <c r="N732" i="1"/>
  <c r="K732" i="1"/>
  <c r="H732" i="1"/>
  <c r="AL731" i="1"/>
  <c r="AI731" i="1"/>
  <c r="AF731" i="1"/>
  <c r="AC731" i="1"/>
  <c r="Z731" i="1"/>
  <c r="Q731" i="1"/>
  <c r="N731" i="1"/>
  <c r="K731" i="1"/>
  <c r="H731" i="1"/>
  <c r="AO730" i="1"/>
  <c r="AL730" i="1"/>
  <c r="AI730" i="1"/>
  <c r="AF730" i="1"/>
  <c r="AC730" i="1"/>
  <c r="Z730" i="1"/>
  <c r="Q730" i="1"/>
  <c r="N730" i="1"/>
  <c r="K730" i="1"/>
  <c r="H730" i="1"/>
  <c r="AL729" i="1"/>
  <c r="AI729" i="1"/>
  <c r="AF729" i="1"/>
  <c r="AC729" i="1"/>
  <c r="Z729" i="1"/>
  <c r="Q729" i="1"/>
  <c r="N729" i="1"/>
  <c r="K729" i="1"/>
  <c r="H729" i="1"/>
  <c r="AO728" i="1"/>
  <c r="AL728" i="1"/>
  <c r="AI728" i="1"/>
  <c r="AF728" i="1"/>
  <c r="AC728" i="1"/>
  <c r="Z728" i="1"/>
  <c r="Q728" i="1"/>
  <c r="N728" i="1"/>
  <c r="K728" i="1"/>
  <c r="H728" i="1"/>
  <c r="AL727" i="1"/>
  <c r="AI727" i="1"/>
  <c r="AF727" i="1"/>
  <c r="AC727" i="1"/>
  <c r="Z727" i="1"/>
  <c r="Q727" i="1"/>
  <c r="N727" i="1"/>
  <c r="K727" i="1"/>
  <c r="H727" i="1"/>
  <c r="AO726" i="1"/>
  <c r="AL726" i="1"/>
  <c r="AI726" i="1"/>
  <c r="AF726" i="1"/>
  <c r="AC726" i="1"/>
  <c r="Z726" i="1"/>
  <c r="Q726" i="1"/>
  <c r="N726" i="1"/>
  <c r="K726" i="1"/>
  <c r="H726" i="1"/>
  <c r="AL725" i="1"/>
  <c r="AI725" i="1"/>
  <c r="AF725" i="1"/>
  <c r="AC725" i="1"/>
  <c r="Z725" i="1"/>
  <c r="Q725" i="1"/>
  <c r="N725" i="1"/>
  <c r="K725" i="1"/>
  <c r="H725" i="1"/>
  <c r="AL722" i="1"/>
  <c r="AI722" i="1"/>
  <c r="AF722" i="1"/>
  <c r="AC722" i="1"/>
  <c r="Z722" i="1"/>
  <c r="Q722" i="1"/>
  <c r="N722" i="1"/>
  <c r="K722" i="1"/>
  <c r="H722" i="1"/>
  <c r="AL721" i="1"/>
  <c r="AI721" i="1"/>
  <c r="AF721" i="1"/>
  <c r="AC721" i="1"/>
  <c r="Z721" i="1"/>
  <c r="Q721" i="1"/>
  <c r="N721" i="1"/>
  <c r="K721" i="1"/>
  <c r="H721" i="1"/>
  <c r="AL720" i="1"/>
  <c r="AI720" i="1"/>
  <c r="AF720" i="1"/>
  <c r="AC720" i="1"/>
  <c r="Z720" i="1"/>
  <c r="Q720" i="1"/>
  <c r="N720" i="1"/>
  <c r="K720" i="1"/>
  <c r="H720" i="1"/>
  <c r="AL719" i="1"/>
  <c r="AI719" i="1"/>
  <c r="AF719" i="1"/>
  <c r="AC719" i="1"/>
  <c r="Z719" i="1"/>
  <c r="Q719" i="1"/>
  <c r="N719" i="1"/>
  <c r="K719" i="1"/>
  <c r="H719" i="1"/>
  <c r="AL718" i="1"/>
  <c r="AF718" i="1"/>
  <c r="AC718" i="1"/>
  <c r="Z718" i="1"/>
  <c r="Q718" i="1"/>
  <c r="N718" i="1"/>
  <c r="K718" i="1"/>
  <c r="H718" i="1"/>
  <c r="AL717" i="1"/>
  <c r="AI717" i="1"/>
  <c r="AC717" i="1"/>
  <c r="Z717" i="1"/>
  <c r="Q717" i="1"/>
  <c r="N717" i="1"/>
  <c r="K717" i="1"/>
  <c r="H717" i="1"/>
  <c r="AL716" i="1"/>
  <c r="AI716" i="1"/>
  <c r="AF716" i="1"/>
  <c r="Z716" i="1"/>
  <c r="Q716" i="1"/>
  <c r="N716" i="1"/>
  <c r="K716" i="1"/>
  <c r="H716" i="1"/>
  <c r="AL715" i="1"/>
  <c r="AI715" i="1"/>
  <c r="AF715" i="1"/>
  <c r="AC715" i="1"/>
  <c r="Z715" i="1"/>
  <c r="Q715" i="1"/>
  <c r="N715" i="1"/>
  <c r="K715" i="1"/>
  <c r="H715" i="1"/>
  <c r="AL714" i="1"/>
  <c r="AI714" i="1"/>
  <c r="AF714" i="1"/>
  <c r="AC714" i="1"/>
  <c r="AO717" i="1" s="1"/>
  <c r="Q714" i="1"/>
  <c r="N714" i="1"/>
  <c r="K714" i="1"/>
  <c r="H714" i="1"/>
  <c r="AL689" i="1"/>
  <c r="AI689" i="1"/>
  <c r="AF689" i="1"/>
  <c r="AC689" i="1"/>
  <c r="Z689" i="1"/>
  <c r="Q689" i="1"/>
  <c r="N689" i="1"/>
  <c r="K689" i="1"/>
  <c r="H689" i="1"/>
  <c r="AL688" i="1"/>
  <c r="AI688" i="1"/>
  <c r="AF688" i="1"/>
  <c r="AC688" i="1"/>
  <c r="Z688" i="1"/>
  <c r="Q688" i="1"/>
  <c r="N688" i="1"/>
  <c r="K688" i="1"/>
  <c r="H688" i="1"/>
  <c r="AL687" i="1"/>
  <c r="AI687" i="1"/>
  <c r="AF687" i="1"/>
  <c r="AC687" i="1"/>
  <c r="Z687" i="1"/>
  <c r="Q687" i="1"/>
  <c r="N687" i="1"/>
  <c r="K687" i="1"/>
  <c r="H687" i="1"/>
  <c r="AL686" i="1"/>
  <c r="AI686" i="1"/>
  <c r="AF686" i="1"/>
  <c r="AC686" i="1"/>
  <c r="Z686" i="1"/>
  <c r="Q686" i="1"/>
  <c r="N686" i="1"/>
  <c r="K686" i="1"/>
  <c r="H686" i="1"/>
  <c r="AL685" i="1"/>
  <c r="AI685" i="1"/>
  <c r="AF685" i="1"/>
  <c r="AC685" i="1"/>
  <c r="Z685" i="1"/>
  <c r="Q685" i="1"/>
  <c r="N685" i="1"/>
  <c r="K685" i="1"/>
  <c r="H685" i="1"/>
  <c r="AL684" i="1"/>
  <c r="AI684" i="1"/>
  <c r="AF684" i="1"/>
  <c r="AC684" i="1"/>
  <c r="Z684" i="1"/>
  <c r="Q684" i="1"/>
  <c r="N684" i="1"/>
  <c r="K684" i="1"/>
  <c r="H684" i="1"/>
  <c r="AL683" i="1"/>
  <c r="AI683" i="1"/>
  <c r="AF683" i="1"/>
  <c r="AC683" i="1"/>
  <c r="Z683" i="1"/>
  <c r="Q683" i="1"/>
  <c r="N683" i="1"/>
  <c r="K683" i="1"/>
  <c r="H683" i="1"/>
  <c r="AL682" i="1"/>
  <c r="AI682" i="1"/>
  <c r="AF682" i="1"/>
  <c r="AC682" i="1"/>
  <c r="Z682" i="1"/>
  <c r="Q682" i="1"/>
  <c r="N682" i="1"/>
  <c r="K682" i="1"/>
  <c r="H682" i="1"/>
  <c r="AL681" i="1"/>
  <c r="AI681" i="1"/>
  <c r="AF681" i="1"/>
  <c r="AC681" i="1"/>
  <c r="Z681" i="1"/>
  <c r="Q681" i="1"/>
  <c r="N681" i="1"/>
  <c r="K681" i="1"/>
  <c r="H681" i="1"/>
  <c r="AL678" i="1"/>
  <c r="AI678" i="1"/>
  <c r="AF678" i="1"/>
  <c r="AC678" i="1"/>
  <c r="Z678" i="1"/>
  <c r="Q678" i="1"/>
  <c r="N678" i="1"/>
  <c r="K678" i="1"/>
  <c r="H678" i="1"/>
  <c r="AL677" i="1"/>
  <c r="AI677" i="1"/>
  <c r="AF677" i="1"/>
  <c r="AC677" i="1"/>
  <c r="Z677" i="1"/>
  <c r="Q677" i="1"/>
  <c r="N677" i="1"/>
  <c r="K677" i="1"/>
  <c r="H677" i="1"/>
  <c r="AL676" i="1"/>
  <c r="AI676" i="1"/>
  <c r="AF676" i="1"/>
  <c r="AC676" i="1"/>
  <c r="Z676" i="1"/>
  <c r="Q676" i="1"/>
  <c r="N676" i="1"/>
  <c r="K676" i="1"/>
  <c r="H676" i="1"/>
  <c r="AL675" i="1"/>
  <c r="AI675" i="1"/>
  <c r="AF675" i="1"/>
  <c r="AC675" i="1"/>
  <c r="Z675" i="1"/>
  <c r="Q675" i="1"/>
  <c r="N675" i="1"/>
  <c r="K675" i="1"/>
  <c r="H675" i="1"/>
  <c r="AL674" i="1"/>
  <c r="AI674" i="1"/>
  <c r="AF674" i="1"/>
  <c r="AC674" i="1"/>
  <c r="Z674" i="1"/>
  <c r="Q674" i="1"/>
  <c r="N674" i="1"/>
  <c r="K674" i="1"/>
  <c r="H674" i="1"/>
  <c r="AL673" i="1"/>
  <c r="AI673" i="1"/>
  <c r="AF673" i="1"/>
  <c r="AC673" i="1"/>
  <c r="Z673" i="1"/>
  <c r="Q673" i="1"/>
  <c r="N673" i="1"/>
  <c r="K673" i="1"/>
  <c r="H673" i="1"/>
  <c r="AL672" i="1"/>
  <c r="AI672" i="1"/>
  <c r="AF672" i="1"/>
  <c r="AC672" i="1"/>
  <c r="Z672" i="1"/>
  <c r="Q672" i="1"/>
  <c r="N672" i="1"/>
  <c r="K672" i="1"/>
  <c r="H672" i="1"/>
  <c r="AL671" i="1"/>
  <c r="AI671" i="1"/>
  <c r="AF671" i="1"/>
  <c r="AC671" i="1"/>
  <c r="Z671" i="1"/>
  <c r="Q671" i="1"/>
  <c r="N671" i="1"/>
  <c r="K671" i="1"/>
  <c r="H671" i="1"/>
  <c r="AL670" i="1"/>
  <c r="AI670" i="1"/>
  <c r="AF670" i="1"/>
  <c r="AC670" i="1"/>
  <c r="Z670" i="1"/>
  <c r="Q670" i="1"/>
  <c r="N670" i="1"/>
  <c r="K670" i="1"/>
  <c r="H670" i="1"/>
  <c r="AL700" i="1"/>
  <c r="AI700" i="1"/>
  <c r="AF700" i="1"/>
  <c r="AC700" i="1"/>
  <c r="Z700" i="1"/>
  <c r="Q700" i="1"/>
  <c r="N700" i="1"/>
  <c r="K700" i="1"/>
  <c r="H700" i="1"/>
  <c r="AL699" i="1"/>
  <c r="AI699" i="1"/>
  <c r="AF699" i="1"/>
  <c r="AC699" i="1"/>
  <c r="Z699" i="1"/>
  <c r="Q699" i="1"/>
  <c r="N699" i="1"/>
  <c r="K699" i="1"/>
  <c r="H699" i="1"/>
  <c r="AL698" i="1"/>
  <c r="AI698" i="1"/>
  <c r="AF698" i="1"/>
  <c r="AC698" i="1"/>
  <c r="Z698" i="1"/>
  <c r="Q698" i="1"/>
  <c r="N698" i="1"/>
  <c r="K698" i="1"/>
  <c r="H698" i="1"/>
  <c r="AL697" i="1"/>
  <c r="AI697" i="1"/>
  <c r="AF697" i="1"/>
  <c r="AC697" i="1"/>
  <c r="Z697" i="1"/>
  <c r="Q697" i="1"/>
  <c r="N697" i="1"/>
  <c r="K697" i="1"/>
  <c r="H697" i="1"/>
  <c r="AL696" i="1"/>
  <c r="AI696" i="1"/>
  <c r="AF696" i="1"/>
  <c r="AC696" i="1"/>
  <c r="Z696" i="1"/>
  <c r="Q696" i="1"/>
  <c r="N696" i="1"/>
  <c r="K696" i="1"/>
  <c r="H696" i="1"/>
  <c r="AL695" i="1"/>
  <c r="AI695" i="1"/>
  <c r="AF695" i="1"/>
  <c r="AC695" i="1"/>
  <c r="Z695" i="1"/>
  <c r="Q695" i="1"/>
  <c r="N695" i="1"/>
  <c r="K695" i="1"/>
  <c r="H695" i="1"/>
  <c r="AL694" i="1"/>
  <c r="AI694" i="1"/>
  <c r="AF694" i="1"/>
  <c r="AC694" i="1"/>
  <c r="Z694" i="1"/>
  <c r="Q694" i="1"/>
  <c r="N694" i="1"/>
  <c r="K694" i="1"/>
  <c r="H694" i="1"/>
  <c r="AL693" i="1"/>
  <c r="AI693" i="1"/>
  <c r="AF693" i="1"/>
  <c r="AC693" i="1"/>
  <c r="Z693" i="1"/>
  <c r="Q693" i="1"/>
  <c r="N693" i="1"/>
  <c r="K693" i="1"/>
  <c r="H693" i="1"/>
  <c r="AL692" i="1"/>
  <c r="AI692" i="1"/>
  <c r="AF692" i="1"/>
  <c r="AC692" i="1"/>
  <c r="Z692" i="1"/>
  <c r="Q692" i="1"/>
  <c r="N692" i="1"/>
  <c r="K692" i="1"/>
  <c r="H692" i="1"/>
  <c r="Z711" i="1"/>
  <c r="Z710" i="1"/>
  <c r="Z709" i="1"/>
  <c r="Z708" i="1"/>
  <c r="Z707" i="1"/>
  <c r="Z706" i="1"/>
  <c r="Z705" i="1"/>
  <c r="Z704" i="1"/>
  <c r="Z703" i="1"/>
  <c r="AL711" i="1"/>
  <c r="AI711" i="1"/>
  <c r="AF711" i="1"/>
  <c r="AC711" i="1"/>
  <c r="AL710" i="1"/>
  <c r="AI710" i="1"/>
  <c r="AF710" i="1"/>
  <c r="AC710" i="1"/>
  <c r="AL709" i="1"/>
  <c r="AI709" i="1"/>
  <c r="AF709" i="1"/>
  <c r="AC709" i="1"/>
  <c r="AL708" i="1"/>
  <c r="AI708" i="1"/>
  <c r="AF708" i="1"/>
  <c r="AC708" i="1"/>
  <c r="AL707" i="1"/>
  <c r="AI707" i="1"/>
  <c r="AF707" i="1"/>
  <c r="AC707" i="1"/>
  <c r="AL706" i="1"/>
  <c r="AI706" i="1"/>
  <c r="AF706" i="1"/>
  <c r="AC706" i="1"/>
  <c r="AL705" i="1"/>
  <c r="AI705" i="1"/>
  <c r="AF705" i="1"/>
  <c r="AC705" i="1"/>
  <c r="AL704" i="1"/>
  <c r="AI704" i="1"/>
  <c r="AF704" i="1"/>
  <c r="AC704" i="1"/>
  <c r="AL703" i="1"/>
  <c r="AI703" i="1"/>
  <c r="AF703" i="1"/>
  <c r="AC703" i="1"/>
  <c r="Q711" i="1"/>
  <c r="N711" i="1"/>
  <c r="K711" i="1"/>
  <c r="H711" i="1"/>
  <c r="Q710" i="1"/>
  <c r="N710" i="1"/>
  <c r="K710" i="1"/>
  <c r="H710" i="1"/>
  <c r="Q709" i="1"/>
  <c r="N709" i="1"/>
  <c r="K709" i="1"/>
  <c r="H709" i="1"/>
  <c r="Q708" i="1"/>
  <c r="N708" i="1"/>
  <c r="K708" i="1"/>
  <c r="H708" i="1"/>
  <c r="Q707" i="1"/>
  <c r="N707" i="1"/>
  <c r="K707" i="1"/>
  <c r="H707" i="1"/>
  <c r="Q706" i="1"/>
  <c r="N706" i="1"/>
  <c r="K706" i="1"/>
  <c r="H706" i="1"/>
  <c r="Q705" i="1"/>
  <c r="N705" i="1"/>
  <c r="K705" i="1"/>
  <c r="H705" i="1"/>
  <c r="Q704" i="1"/>
  <c r="N704" i="1"/>
  <c r="K704" i="1"/>
  <c r="H704" i="1"/>
  <c r="Q703" i="1"/>
  <c r="N703" i="1"/>
  <c r="K703" i="1"/>
  <c r="H703" i="1"/>
  <c r="R15" i="5"/>
  <c r="O15" i="5"/>
  <c r="L15" i="5"/>
  <c r="I15" i="5"/>
  <c r="R14" i="5"/>
  <c r="O14" i="5"/>
  <c r="L14" i="5"/>
  <c r="I14" i="5"/>
  <c r="R13" i="5"/>
  <c r="O13" i="5"/>
  <c r="L13" i="5"/>
  <c r="I13" i="5"/>
  <c r="R12" i="5"/>
  <c r="O12" i="5"/>
  <c r="L12" i="5"/>
  <c r="I12" i="5"/>
  <c r="R11" i="5"/>
  <c r="O11" i="5"/>
  <c r="L11" i="5"/>
  <c r="I11" i="5"/>
  <c r="R10" i="5"/>
  <c r="O10" i="5"/>
  <c r="L10" i="5"/>
  <c r="I10" i="5"/>
  <c r="R9" i="5"/>
  <c r="O9" i="5"/>
  <c r="L9" i="5"/>
  <c r="I9" i="5"/>
  <c r="R8" i="5"/>
  <c r="O8" i="5"/>
  <c r="L8" i="5"/>
  <c r="I8" i="5"/>
  <c r="R7" i="5"/>
  <c r="O7" i="5"/>
  <c r="L7" i="5"/>
  <c r="I7" i="5"/>
  <c r="U8" i="5"/>
  <c r="U10" i="5"/>
  <c r="U12" i="5"/>
  <c r="U14" i="5" s="1"/>
  <c r="AO706" i="1" l="1"/>
  <c r="AO695" i="1"/>
  <c r="AO673" i="1"/>
  <c r="AO684" i="1"/>
  <c r="AO618" i="1"/>
  <c r="AO633" i="1"/>
  <c r="AO651" i="1"/>
  <c r="AO710" i="1"/>
  <c r="AO699" i="1"/>
  <c r="AO644" i="1"/>
  <c r="AO666" i="1"/>
  <c r="AO688" i="1"/>
  <c r="AO732" i="1"/>
  <c r="AO655" i="1"/>
  <c r="AO721" i="1"/>
  <c r="AO677" i="1"/>
  <c r="AO739" i="1"/>
  <c r="AO743" i="1"/>
  <c r="AL147" i="2"/>
  <c r="AI147" i="2"/>
  <c r="AF147" i="2"/>
  <c r="AC147" i="2"/>
  <c r="Z147" i="2"/>
  <c r="W147" i="2"/>
  <c r="T147" i="2"/>
  <c r="Q147" i="2"/>
  <c r="N147" i="2"/>
  <c r="K147" i="2"/>
  <c r="H147" i="2"/>
  <c r="AL146" i="2"/>
  <c r="AI146" i="2"/>
  <c r="AF146" i="2"/>
  <c r="AC146" i="2"/>
  <c r="Z146" i="2"/>
  <c r="W146" i="2"/>
  <c r="T146" i="2"/>
  <c r="Q146" i="2"/>
  <c r="N146" i="2"/>
  <c r="K146" i="2"/>
  <c r="H146" i="2"/>
  <c r="AL145" i="2"/>
  <c r="AI145" i="2"/>
  <c r="AF145" i="2"/>
  <c r="AC145" i="2"/>
  <c r="Z145" i="2"/>
  <c r="W145" i="2"/>
  <c r="T145" i="2"/>
  <c r="Q145" i="2"/>
  <c r="N145" i="2"/>
  <c r="K145" i="2"/>
  <c r="H145" i="2"/>
  <c r="AO144" i="2"/>
  <c r="AI144" i="2"/>
  <c r="AF144" i="2"/>
  <c r="AO140" i="2"/>
  <c r="Z144" i="2"/>
  <c r="W144" i="2"/>
  <c r="T144" i="2"/>
  <c r="Q144" i="2"/>
  <c r="N144" i="2"/>
  <c r="K144" i="2"/>
  <c r="H144" i="2"/>
  <c r="AL143" i="2"/>
  <c r="AI143" i="2"/>
  <c r="AF143" i="2"/>
  <c r="AC143" i="2"/>
  <c r="Z143" i="2"/>
  <c r="W143" i="2"/>
  <c r="T143" i="2"/>
  <c r="Q143" i="2"/>
  <c r="N143" i="2"/>
  <c r="K143" i="2"/>
  <c r="H143" i="2"/>
  <c r="AL142" i="2"/>
  <c r="AI142" i="2"/>
  <c r="AF142" i="2"/>
  <c r="AC142" i="2"/>
  <c r="Z142" i="2"/>
  <c r="W142" i="2"/>
  <c r="T142" i="2"/>
  <c r="Q142" i="2"/>
  <c r="N142" i="2"/>
  <c r="K142" i="2"/>
  <c r="H142" i="2"/>
  <c r="AL141" i="2"/>
  <c r="AI141" i="2"/>
  <c r="AF141" i="2"/>
  <c r="AC141" i="2"/>
  <c r="Z141" i="2"/>
  <c r="W141" i="2"/>
  <c r="T141" i="2"/>
  <c r="Q141" i="2"/>
  <c r="N141" i="2"/>
  <c r="K141" i="2"/>
  <c r="H141" i="2"/>
  <c r="AL140" i="2"/>
  <c r="AI140" i="2"/>
  <c r="AF140" i="2"/>
  <c r="AC140" i="2"/>
  <c r="Z140" i="2"/>
  <c r="W140" i="2"/>
  <c r="T140" i="2"/>
  <c r="Q140" i="2"/>
  <c r="N140" i="2"/>
  <c r="K140" i="2"/>
  <c r="H140" i="2"/>
  <c r="AL139" i="2"/>
  <c r="AI139" i="2"/>
  <c r="AF139" i="2"/>
  <c r="AC139" i="2"/>
  <c r="Z139" i="2"/>
  <c r="W139" i="2"/>
  <c r="T139" i="2"/>
  <c r="Q139" i="2"/>
  <c r="N139" i="2"/>
  <c r="K139" i="2"/>
  <c r="H139" i="2"/>
  <c r="Y227" i="2"/>
  <c r="AB87" i="2"/>
  <c r="AC76" i="2"/>
  <c r="AI56" i="2"/>
  <c r="R59" i="5"/>
  <c r="O59" i="5"/>
  <c r="L59" i="5"/>
  <c r="I59" i="5"/>
  <c r="R58" i="5"/>
  <c r="O58" i="5"/>
  <c r="L58" i="5"/>
  <c r="I58" i="5"/>
  <c r="R57" i="5"/>
  <c r="O57" i="5"/>
  <c r="L57" i="5"/>
  <c r="I57" i="5"/>
  <c r="L56" i="5"/>
  <c r="I56" i="5"/>
  <c r="R55" i="5"/>
  <c r="O55" i="5"/>
  <c r="L55" i="5"/>
  <c r="I55" i="5"/>
  <c r="R54" i="5"/>
  <c r="O54" i="5"/>
  <c r="L54" i="5"/>
  <c r="I54" i="5"/>
  <c r="R53" i="5"/>
  <c r="O53" i="5"/>
  <c r="I53" i="5"/>
  <c r="R52" i="5"/>
  <c r="O52" i="5"/>
  <c r="L52" i="5"/>
  <c r="I52" i="5"/>
  <c r="R51" i="5"/>
  <c r="O51" i="5"/>
  <c r="L51" i="5"/>
  <c r="I51" i="5"/>
  <c r="R48" i="5"/>
  <c r="O48" i="5"/>
  <c r="L48" i="5"/>
  <c r="I48" i="5"/>
  <c r="R47" i="5"/>
  <c r="O47" i="5"/>
  <c r="L47" i="5"/>
  <c r="I47" i="5"/>
  <c r="R46" i="5"/>
  <c r="O46" i="5"/>
  <c r="L46" i="5"/>
  <c r="I46" i="5"/>
  <c r="L45" i="5"/>
  <c r="I45" i="5"/>
  <c r="R44" i="5"/>
  <c r="O44" i="5"/>
  <c r="L44" i="5"/>
  <c r="I44" i="5"/>
  <c r="R43" i="5"/>
  <c r="O43" i="5"/>
  <c r="L43" i="5"/>
  <c r="I43" i="5"/>
  <c r="R42" i="5"/>
  <c r="O42" i="5"/>
  <c r="L42" i="5"/>
  <c r="I42" i="5"/>
  <c r="R41" i="5"/>
  <c r="O41" i="5"/>
  <c r="L41" i="5"/>
  <c r="I41" i="5"/>
  <c r="R40" i="5"/>
  <c r="O40" i="5"/>
  <c r="L40" i="5"/>
  <c r="I40" i="5"/>
  <c r="R37" i="5"/>
  <c r="O37" i="5"/>
  <c r="L37" i="5"/>
  <c r="I37" i="5"/>
  <c r="R36" i="5"/>
  <c r="O36" i="5"/>
  <c r="L36" i="5"/>
  <c r="I36" i="5"/>
  <c r="R35" i="5"/>
  <c r="O35" i="5"/>
  <c r="L35" i="5"/>
  <c r="I35" i="5"/>
  <c r="R34" i="5"/>
  <c r="O34" i="5"/>
  <c r="L34" i="5"/>
  <c r="I34" i="5"/>
  <c r="H34" i="5"/>
  <c r="R33" i="5"/>
  <c r="O33" i="5"/>
  <c r="L33" i="5"/>
  <c r="I33" i="5"/>
  <c r="R32" i="5"/>
  <c r="O32" i="5"/>
  <c r="L32" i="5"/>
  <c r="I32" i="5"/>
  <c r="R31" i="5"/>
  <c r="O31" i="5"/>
  <c r="L31" i="5"/>
  <c r="I31" i="5"/>
  <c r="R30" i="5"/>
  <c r="O30" i="5"/>
  <c r="L30" i="5"/>
  <c r="I30" i="5"/>
  <c r="R29" i="5"/>
  <c r="O29" i="5"/>
  <c r="L29" i="5"/>
  <c r="I29" i="5"/>
  <c r="R26" i="5"/>
  <c r="O26" i="5"/>
  <c r="L26" i="5"/>
  <c r="I26" i="5"/>
  <c r="R25" i="5"/>
  <c r="O25" i="5"/>
  <c r="L25" i="5"/>
  <c r="I25" i="5"/>
  <c r="R24" i="5"/>
  <c r="O24" i="5"/>
  <c r="L24" i="5"/>
  <c r="I24" i="5"/>
  <c r="R23" i="5"/>
  <c r="O23" i="5"/>
  <c r="L23" i="5"/>
  <c r="I23" i="5"/>
  <c r="R22" i="5"/>
  <c r="O22" i="5"/>
  <c r="L22" i="5"/>
  <c r="I22" i="5"/>
  <c r="R21" i="5"/>
  <c r="O21" i="5"/>
  <c r="L21" i="5"/>
  <c r="I21" i="5"/>
  <c r="R20" i="5"/>
  <c r="O20" i="5"/>
  <c r="L20" i="5"/>
  <c r="I20" i="5"/>
  <c r="R19" i="5"/>
  <c r="O19" i="5"/>
  <c r="L19" i="5"/>
  <c r="I19" i="5"/>
  <c r="R18" i="5"/>
  <c r="O18" i="5"/>
  <c r="L18" i="5"/>
  <c r="I18" i="5"/>
  <c r="U30" i="5"/>
  <c r="U32" i="5"/>
  <c r="U34" i="5"/>
  <c r="U41" i="5"/>
  <c r="U43" i="5"/>
  <c r="U45" i="5"/>
  <c r="U52" i="5"/>
  <c r="U54" i="5"/>
  <c r="U56" i="5"/>
  <c r="U63" i="5"/>
  <c r="U65" i="5"/>
  <c r="U67" i="5"/>
  <c r="I73" i="5"/>
  <c r="L73" i="5"/>
  <c r="O73" i="5"/>
  <c r="R73" i="5"/>
  <c r="I74" i="5"/>
  <c r="O74" i="5"/>
  <c r="R74" i="5"/>
  <c r="U74" i="5"/>
  <c r="I75" i="5"/>
  <c r="L75" i="5"/>
  <c r="O75" i="5"/>
  <c r="R75" i="5"/>
  <c r="I76" i="5"/>
  <c r="L76" i="5"/>
  <c r="O76" i="5"/>
  <c r="R76" i="5"/>
  <c r="U76" i="5"/>
  <c r="I77" i="5"/>
  <c r="L77" i="5"/>
  <c r="O77" i="5"/>
  <c r="R77" i="5"/>
  <c r="I78" i="5"/>
  <c r="O78" i="5"/>
  <c r="R78" i="5"/>
  <c r="U78" i="5"/>
  <c r="I79" i="5"/>
  <c r="L79" i="5"/>
  <c r="O79" i="5"/>
  <c r="R79" i="5"/>
  <c r="I80" i="5"/>
  <c r="L80" i="5"/>
  <c r="O80" i="5"/>
  <c r="R80" i="5"/>
  <c r="I81" i="5"/>
  <c r="L81" i="5"/>
  <c r="O81" i="5"/>
  <c r="R81" i="5"/>
  <c r="AO146" i="2" l="1"/>
  <c r="AC144" i="2"/>
  <c r="AO142" i="2" s="1"/>
  <c r="U47" i="5"/>
  <c r="U80" i="5"/>
  <c r="U58" i="5"/>
  <c r="U69" i="5"/>
  <c r="U36" i="5"/>
  <c r="Z227" i="3"/>
  <c r="AM235" i="3"/>
  <c r="AN235" i="3"/>
  <c r="J23" i="4" s="1"/>
  <c r="AP235" i="3"/>
  <c r="AQ235" i="3"/>
  <c r="K23" i="4" s="1"/>
  <c r="AS235" i="3"/>
  <c r="AK236" i="3"/>
  <c r="AK235" i="3"/>
  <c r="I23" i="4" s="1"/>
  <c r="AL225" i="3"/>
  <c r="AR231" i="3"/>
  <c r="AO231" i="3"/>
  <c r="AL231" i="3"/>
  <c r="AI231" i="3"/>
  <c r="AF231" i="3"/>
  <c r="AC231" i="3"/>
  <c r="Z231" i="3"/>
  <c r="W231" i="3"/>
  <c r="T231" i="3"/>
  <c r="Q231" i="3"/>
  <c r="N231" i="3"/>
  <c r="K231" i="3"/>
  <c r="H231" i="3"/>
  <c r="AR230" i="3"/>
  <c r="AO230" i="3"/>
  <c r="AL230" i="3"/>
  <c r="AI230" i="3"/>
  <c r="AF230" i="3"/>
  <c r="AC230" i="3"/>
  <c r="Z230" i="3"/>
  <c r="W230" i="3"/>
  <c r="T230" i="3"/>
  <c r="Q230" i="3"/>
  <c r="N230" i="3"/>
  <c r="K230" i="3"/>
  <c r="H230" i="3"/>
  <c r="AR229" i="3"/>
  <c r="AO229" i="3"/>
  <c r="AL229" i="3"/>
  <c r="AI229" i="3"/>
  <c r="AF229" i="3"/>
  <c r="AC229" i="3"/>
  <c r="Z229" i="3"/>
  <c r="W229" i="3"/>
  <c r="T229" i="3"/>
  <c r="Q229" i="3"/>
  <c r="N229" i="3"/>
  <c r="K229" i="3"/>
  <c r="H229" i="3"/>
  <c r="AR228" i="3"/>
  <c r="AO228" i="3"/>
  <c r="AL228" i="3"/>
  <c r="AI228" i="3"/>
  <c r="Z228" i="3"/>
  <c r="AU227" i="3"/>
  <c r="AR227" i="3"/>
  <c r="AO227" i="3"/>
  <c r="AL227" i="3"/>
  <c r="AI227" i="3"/>
  <c r="AF227" i="3"/>
  <c r="AC227" i="3"/>
  <c r="W227" i="3"/>
  <c r="T227" i="3"/>
  <c r="Q227" i="3"/>
  <c r="N227" i="3"/>
  <c r="K227" i="3"/>
  <c r="H227" i="3"/>
  <c r="AR226" i="3"/>
  <c r="AO226" i="3"/>
  <c r="AL226" i="3"/>
  <c r="AI226" i="3"/>
  <c r="AF226" i="3"/>
  <c r="AC226" i="3"/>
  <c r="Z226" i="3"/>
  <c r="W226" i="3"/>
  <c r="T226" i="3"/>
  <c r="Q226" i="3"/>
  <c r="N226" i="3"/>
  <c r="K226" i="3"/>
  <c r="H226" i="3"/>
  <c r="AR225" i="3"/>
  <c r="AO225" i="3"/>
  <c r="AI225" i="3"/>
  <c r="AF225" i="3"/>
  <c r="AC225" i="3"/>
  <c r="Z225" i="3"/>
  <c r="W225" i="3"/>
  <c r="T225" i="3"/>
  <c r="Q225" i="3"/>
  <c r="N225" i="3"/>
  <c r="K225" i="3"/>
  <c r="H225" i="3"/>
  <c r="AR224" i="3"/>
  <c r="AO224" i="3"/>
  <c r="AL224" i="3"/>
  <c r="AI224" i="3"/>
  <c r="AF224" i="3"/>
  <c r="AC224" i="3"/>
  <c r="Z224" i="3"/>
  <c r="W224" i="3"/>
  <c r="T224" i="3"/>
  <c r="Q224" i="3"/>
  <c r="N224" i="3"/>
  <c r="K224" i="3"/>
  <c r="H224" i="3"/>
  <c r="AU223" i="3"/>
  <c r="AR223" i="3"/>
  <c r="AO223" i="3"/>
  <c r="AL223" i="3"/>
  <c r="AI223" i="3"/>
  <c r="AF223" i="3"/>
  <c r="AC223" i="3"/>
  <c r="Z223" i="3"/>
  <c r="W223" i="3"/>
  <c r="T223" i="3"/>
  <c r="Q223" i="3"/>
  <c r="N223" i="3"/>
  <c r="K223" i="3"/>
  <c r="H223" i="3"/>
  <c r="AR222" i="3"/>
  <c r="AO222" i="3"/>
  <c r="AO235" i="3" s="1"/>
  <c r="AL222" i="3"/>
  <c r="AI222" i="3"/>
  <c r="AF222" i="3"/>
  <c r="AC222" i="3"/>
  <c r="Z222" i="3"/>
  <c r="W222" i="3"/>
  <c r="T222" i="3"/>
  <c r="Q222" i="3"/>
  <c r="N222" i="3"/>
  <c r="K222" i="3"/>
  <c r="H222" i="3"/>
  <c r="AM237" i="3"/>
  <c r="AP233" i="3"/>
  <c r="AN233" i="3"/>
  <c r="J11" i="4"/>
  <c r="AK237" i="3"/>
  <c r="AF117" i="3"/>
  <c r="AO120" i="3"/>
  <c r="AF118" i="3"/>
  <c r="AO110" i="3"/>
  <c r="AN237" i="3"/>
  <c r="AQ233" i="3"/>
  <c r="K11" i="4" s="1"/>
  <c r="I11" i="4"/>
  <c r="AS237" i="3"/>
  <c r="AR219" i="3"/>
  <c r="AO219" i="3"/>
  <c r="AL219" i="3"/>
  <c r="AI219" i="3"/>
  <c r="AF219" i="3"/>
  <c r="AC219" i="3"/>
  <c r="Z219" i="3"/>
  <c r="W219" i="3"/>
  <c r="T219" i="3"/>
  <c r="Q219" i="3"/>
  <c r="N219" i="3"/>
  <c r="K219" i="3"/>
  <c r="H219" i="3"/>
  <c r="AR218" i="3"/>
  <c r="AO218" i="3"/>
  <c r="AL218" i="3"/>
  <c r="AI218" i="3"/>
  <c r="AF218" i="3"/>
  <c r="AC218" i="3"/>
  <c r="Z218" i="3"/>
  <c r="W218" i="3"/>
  <c r="T218" i="3"/>
  <c r="Q218" i="3"/>
  <c r="N218" i="3"/>
  <c r="K218" i="3"/>
  <c r="H218" i="3"/>
  <c r="AR217" i="3"/>
  <c r="AO217" i="3"/>
  <c r="AL217" i="3"/>
  <c r="AI217" i="3"/>
  <c r="AF217" i="3"/>
  <c r="AC217" i="3"/>
  <c r="Z217" i="3"/>
  <c r="W217" i="3"/>
  <c r="T217" i="3"/>
  <c r="Q217" i="3"/>
  <c r="N217" i="3"/>
  <c r="K217" i="3"/>
  <c r="H217" i="3"/>
  <c r="AR216" i="3"/>
  <c r="AR237" i="3" s="1"/>
  <c r="AO216" i="3"/>
  <c r="AO233" i="3" s="1"/>
  <c r="AL216" i="3"/>
  <c r="AI216" i="3"/>
  <c r="Z216" i="3"/>
  <c r="AU215" i="3"/>
  <c r="AR215" i="3"/>
  <c r="AO215" i="3"/>
  <c r="AL215" i="3"/>
  <c r="AI215" i="3"/>
  <c r="AF215" i="3"/>
  <c r="AC215" i="3"/>
  <c r="Z215" i="3"/>
  <c r="W215" i="3"/>
  <c r="T215" i="3"/>
  <c r="Q215" i="3"/>
  <c r="N215" i="3"/>
  <c r="K215" i="3"/>
  <c r="H215" i="3"/>
  <c r="AR214" i="3"/>
  <c r="AO214" i="3"/>
  <c r="AL214" i="3"/>
  <c r="AI214" i="3"/>
  <c r="AF214" i="3"/>
  <c r="AC214" i="3"/>
  <c r="Z214" i="3"/>
  <c r="W214" i="3"/>
  <c r="T214" i="3"/>
  <c r="Q214" i="3"/>
  <c r="N214" i="3"/>
  <c r="K214" i="3"/>
  <c r="H214" i="3"/>
  <c r="AR213" i="3"/>
  <c r="AO213" i="3"/>
  <c r="AL213" i="3"/>
  <c r="AI213" i="3"/>
  <c r="AF213" i="3"/>
  <c r="AC213" i="3"/>
  <c r="Z213" i="3"/>
  <c r="W213" i="3"/>
  <c r="T213" i="3"/>
  <c r="Q213" i="3"/>
  <c r="N213" i="3"/>
  <c r="K213" i="3"/>
  <c r="H213" i="3"/>
  <c r="AR212" i="3"/>
  <c r="AO212" i="3"/>
  <c r="AL212" i="3"/>
  <c r="AI212" i="3"/>
  <c r="AF212" i="3"/>
  <c r="AC212" i="3"/>
  <c r="Z212" i="3"/>
  <c r="W212" i="3"/>
  <c r="T212" i="3"/>
  <c r="Q212" i="3"/>
  <c r="N212" i="3"/>
  <c r="K212" i="3"/>
  <c r="H212" i="3"/>
  <c r="AU211" i="3"/>
  <c r="AR211" i="3"/>
  <c r="AO211" i="3"/>
  <c r="AL211" i="3"/>
  <c r="AI211" i="3"/>
  <c r="AF211" i="3"/>
  <c r="AC211" i="3"/>
  <c r="Z211" i="3"/>
  <c r="W211" i="3"/>
  <c r="T211" i="3"/>
  <c r="Q211" i="3"/>
  <c r="N211" i="3"/>
  <c r="K211" i="3"/>
  <c r="H211" i="3"/>
  <c r="AR210" i="3"/>
  <c r="AO210" i="3"/>
  <c r="AL210" i="3"/>
  <c r="AI210" i="3"/>
  <c r="AF210" i="3"/>
  <c r="AC210" i="3"/>
  <c r="Z210" i="3"/>
  <c r="W210" i="3"/>
  <c r="T210" i="3"/>
  <c r="Q210" i="3"/>
  <c r="N210" i="3"/>
  <c r="K210" i="3"/>
  <c r="H210" i="3"/>
  <c r="AR36" i="3"/>
  <c r="AO36" i="3"/>
  <c r="AL36" i="3"/>
  <c r="AI36" i="3"/>
  <c r="AF36" i="3"/>
  <c r="AC36" i="3"/>
  <c r="Z36" i="3"/>
  <c r="W36" i="3"/>
  <c r="T36" i="3"/>
  <c r="Q36" i="3"/>
  <c r="N36" i="3"/>
  <c r="K36" i="3"/>
  <c r="H36" i="3"/>
  <c r="AR35" i="3"/>
  <c r="AO35" i="3"/>
  <c r="AL35" i="3"/>
  <c r="AI35" i="3"/>
  <c r="AF35" i="3"/>
  <c r="AC35" i="3"/>
  <c r="Z35" i="3"/>
  <c r="W35" i="3"/>
  <c r="T35" i="3"/>
  <c r="Q35" i="3"/>
  <c r="N35" i="3"/>
  <c r="K35" i="3"/>
  <c r="H35" i="3"/>
  <c r="AU34" i="3"/>
  <c r="AR34" i="3"/>
  <c r="AO34" i="3"/>
  <c r="AL34" i="3"/>
  <c r="AI34" i="3"/>
  <c r="AF34" i="3"/>
  <c r="W34" i="3"/>
  <c r="T34" i="3"/>
  <c r="Q34" i="3"/>
  <c r="N34" i="3"/>
  <c r="K34" i="3"/>
  <c r="H34" i="3"/>
  <c r="AR33" i="3"/>
  <c r="AO33" i="3"/>
  <c r="AL33" i="3"/>
  <c r="AI33" i="3"/>
  <c r="AF33" i="3"/>
  <c r="W33" i="3"/>
  <c r="T33" i="3"/>
  <c r="Q33" i="3"/>
  <c r="N33" i="3"/>
  <c r="K33" i="3"/>
  <c r="H33" i="3"/>
  <c r="AR32" i="3"/>
  <c r="AO32" i="3"/>
  <c r="AL32" i="3"/>
  <c r="AI32" i="3"/>
  <c r="AF32" i="3"/>
  <c r="AC32" i="3"/>
  <c r="Z32" i="3"/>
  <c r="W32" i="3"/>
  <c r="T32" i="3"/>
  <c r="Q32" i="3"/>
  <c r="N32" i="3"/>
  <c r="K32" i="3"/>
  <c r="H32" i="3"/>
  <c r="AR31" i="3"/>
  <c r="AO31" i="3"/>
  <c r="AL31" i="3"/>
  <c r="AI31" i="3"/>
  <c r="AF31" i="3"/>
  <c r="AC31" i="3"/>
  <c r="Z31" i="3"/>
  <c r="W31" i="3"/>
  <c r="T31" i="3"/>
  <c r="Q31" i="3"/>
  <c r="N31" i="3"/>
  <c r="K31" i="3"/>
  <c r="H31" i="3"/>
  <c r="AR30" i="3"/>
  <c r="AO30" i="3"/>
  <c r="AL30" i="3"/>
  <c r="AI30" i="3"/>
  <c r="AF30" i="3"/>
  <c r="AC30" i="3"/>
  <c r="Z30" i="3"/>
  <c r="W30" i="3"/>
  <c r="T30" i="3"/>
  <c r="Q30" i="3"/>
  <c r="N30" i="3"/>
  <c r="K30" i="3"/>
  <c r="H30" i="3"/>
  <c r="AR29" i="3"/>
  <c r="AO29" i="3"/>
  <c r="AL29" i="3"/>
  <c r="AI29" i="3"/>
  <c r="AF29" i="3"/>
  <c r="AC29" i="3"/>
  <c r="Z29" i="3"/>
  <c r="W29" i="3"/>
  <c r="T29" i="3"/>
  <c r="Q29" i="3"/>
  <c r="N29" i="3"/>
  <c r="K29" i="3"/>
  <c r="H29" i="3"/>
  <c r="AU106" i="3"/>
  <c r="AR113" i="3"/>
  <c r="AO113" i="3"/>
  <c r="AL113" i="3"/>
  <c r="AI113" i="3"/>
  <c r="AF113" i="3"/>
  <c r="AC113" i="3"/>
  <c r="Z113" i="3"/>
  <c r="W113" i="3"/>
  <c r="T113" i="3"/>
  <c r="Q113" i="3"/>
  <c r="N113" i="3"/>
  <c r="K113" i="3"/>
  <c r="H113" i="3"/>
  <c r="AR112" i="3"/>
  <c r="AO112" i="3"/>
  <c r="AL112" i="3"/>
  <c r="AI112" i="3"/>
  <c r="AF112" i="3"/>
  <c r="AC112" i="3"/>
  <c r="Z112" i="3"/>
  <c r="W112" i="3"/>
  <c r="T112" i="3"/>
  <c r="Q112" i="3"/>
  <c r="N112" i="3"/>
  <c r="K112" i="3"/>
  <c r="H112" i="3"/>
  <c r="AR111" i="3"/>
  <c r="AO111" i="3"/>
  <c r="AL111" i="3"/>
  <c r="AC111" i="3"/>
  <c r="Z111" i="3"/>
  <c r="W111" i="3"/>
  <c r="T111" i="3"/>
  <c r="Q111" i="3"/>
  <c r="N111" i="3"/>
  <c r="K111" i="3"/>
  <c r="H111" i="3"/>
  <c r="AU110" i="3"/>
  <c r="AR110" i="3"/>
  <c r="AL110" i="3"/>
  <c r="AC110" i="3"/>
  <c r="Z110" i="3"/>
  <c r="W110" i="3"/>
  <c r="T110" i="3"/>
  <c r="Q110" i="3"/>
  <c r="N110" i="3"/>
  <c r="K110" i="3"/>
  <c r="H110" i="3"/>
  <c r="AR109" i="3"/>
  <c r="AO109" i="3"/>
  <c r="AL109" i="3"/>
  <c r="AC109" i="3"/>
  <c r="Z109" i="3"/>
  <c r="W109" i="3"/>
  <c r="T109" i="3"/>
  <c r="Q109" i="3"/>
  <c r="N109" i="3"/>
  <c r="K109" i="3"/>
  <c r="H109" i="3"/>
  <c r="AR108" i="3"/>
  <c r="AO108" i="3"/>
  <c r="AL108" i="3"/>
  <c r="AI108" i="3"/>
  <c r="AF108" i="3"/>
  <c r="AC108" i="3"/>
  <c r="Z108" i="3"/>
  <c r="W108" i="3"/>
  <c r="T108" i="3"/>
  <c r="Q108" i="3"/>
  <c r="N108" i="3"/>
  <c r="K108" i="3"/>
  <c r="H108" i="3"/>
  <c r="AR107" i="3"/>
  <c r="AO107" i="3"/>
  <c r="AL107" i="3"/>
  <c r="AI107" i="3"/>
  <c r="AF107" i="3"/>
  <c r="AC107" i="3"/>
  <c r="Z107" i="3"/>
  <c r="W107" i="3"/>
  <c r="T107" i="3"/>
  <c r="Q107" i="3"/>
  <c r="N107" i="3"/>
  <c r="K107" i="3"/>
  <c r="H107" i="3"/>
  <c r="AR106" i="3"/>
  <c r="AO106" i="3"/>
  <c r="AL106" i="3"/>
  <c r="AI106" i="3"/>
  <c r="AF106" i="3"/>
  <c r="AC106" i="3"/>
  <c r="Z106" i="3"/>
  <c r="W106" i="3"/>
  <c r="T106" i="3"/>
  <c r="Q106" i="3"/>
  <c r="N106" i="3"/>
  <c r="K106" i="3"/>
  <c r="H106" i="3"/>
  <c r="AR105" i="3"/>
  <c r="AO105" i="3"/>
  <c r="AL105" i="3"/>
  <c r="AI105" i="3"/>
  <c r="AF105" i="3"/>
  <c r="AC105" i="3"/>
  <c r="Z105" i="3"/>
  <c r="W105" i="3"/>
  <c r="T105" i="3"/>
  <c r="Q105" i="3"/>
  <c r="N105" i="3"/>
  <c r="K105" i="3"/>
  <c r="H105" i="3"/>
  <c r="AU95" i="3"/>
  <c r="AU117" i="3"/>
  <c r="AR124" i="3"/>
  <c r="AO124" i="3"/>
  <c r="AL124" i="3"/>
  <c r="AI124" i="3"/>
  <c r="AF124" i="3"/>
  <c r="AC124" i="3"/>
  <c r="Z124" i="3"/>
  <c r="W124" i="3"/>
  <c r="T124" i="3"/>
  <c r="Q124" i="3"/>
  <c r="N124" i="3"/>
  <c r="K124" i="3"/>
  <c r="H124" i="3"/>
  <c r="AR123" i="3"/>
  <c r="AO123" i="3"/>
  <c r="AL123" i="3"/>
  <c r="AI123" i="3"/>
  <c r="AF123" i="3"/>
  <c r="AC123" i="3"/>
  <c r="Z123" i="3"/>
  <c r="W123" i="3"/>
  <c r="T123" i="3"/>
  <c r="Q123" i="3"/>
  <c r="N123" i="3"/>
  <c r="K123" i="3"/>
  <c r="H123" i="3"/>
  <c r="AR122" i="3"/>
  <c r="AO122" i="3"/>
  <c r="AL122" i="3"/>
  <c r="AI122" i="3"/>
  <c r="AF122" i="3"/>
  <c r="AC122" i="3"/>
  <c r="Z122" i="3"/>
  <c r="W122" i="3"/>
  <c r="T122" i="3"/>
  <c r="Q122" i="3"/>
  <c r="N122" i="3"/>
  <c r="K122" i="3"/>
  <c r="H122" i="3"/>
  <c r="AU121" i="3"/>
  <c r="AR121" i="3"/>
  <c r="AO121" i="3"/>
  <c r="AL121" i="3"/>
  <c r="AI121" i="3"/>
  <c r="AF121" i="3"/>
  <c r="AC121" i="3"/>
  <c r="Z121" i="3"/>
  <c r="W121" i="3"/>
  <c r="T121" i="3"/>
  <c r="Q121" i="3"/>
  <c r="N121" i="3"/>
  <c r="K121" i="3"/>
  <c r="H121" i="3"/>
  <c r="AR120" i="3"/>
  <c r="AL120" i="3"/>
  <c r="AI120" i="3"/>
  <c r="AF120" i="3"/>
  <c r="AC120" i="3"/>
  <c r="Z120" i="3"/>
  <c r="W120" i="3"/>
  <c r="T120" i="3"/>
  <c r="Q120" i="3"/>
  <c r="N120" i="3"/>
  <c r="K120" i="3"/>
  <c r="H120" i="3"/>
  <c r="AR119" i="3"/>
  <c r="AO119" i="3"/>
  <c r="AL119" i="3"/>
  <c r="AI119" i="3"/>
  <c r="AF119" i="3"/>
  <c r="AC119" i="3"/>
  <c r="Z119" i="3"/>
  <c r="W119" i="3"/>
  <c r="T119" i="3"/>
  <c r="Q119" i="3"/>
  <c r="N119" i="3"/>
  <c r="K119" i="3"/>
  <c r="H119" i="3"/>
  <c r="AR118" i="3"/>
  <c r="AO118" i="3"/>
  <c r="AL118" i="3"/>
  <c r="AI118" i="3"/>
  <c r="AC118" i="3"/>
  <c r="Z118" i="3"/>
  <c r="W118" i="3"/>
  <c r="T118" i="3"/>
  <c r="Q118" i="3"/>
  <c r="N118" i="3"/>
  <c r="K118" i="3"/>
  <c r="H118" i="3"/>
  <c r="AR117" i="3"/>
  <c r="AO117" i="3"/>
  <c r="AL117" i="3"/>
  <c r="AI117" i="3"/>
  <c r="AC117" i="3"/>
  <c r="Z117" i="3"/>
  <c r="W117" i="3"/>
  <c r="T117" i="3"/>
  <c r="Q117" i="3"/>
  <c r="N117" i="3"/>
  <c r="K117" i="3"/>
  <c r="H117" i="3"/>
  <c r="AR116" i="3"/>
  <c r="AO116" i="3"/>
  <c r="AL116" i="3"/>
  <c r="AI116" i="3"/>
  <c r="AF116" i="3"/>
  <c r="AC116" i="3"/>
  <c r="Z116" i="3"/>
  <c r="W116" i="3"/>
  <c r="T116" i="3"/>
  <c r="Q116" i="3"/>
  <c r="N116" i="3"/>
  <c r="K116" i="3"/>
  <c r="H116" i="3"/>
  <c r="AR102" i="3"/>
  <c r="AO102" i="3"/>
  <c r="AL102" i="3"/>
  <c r="AI102" i="3"/>
  <c r="AF102" i="3"/>
  <c r="AC102" i="3"/>
  <c r="Z102" i="3"/>
  <c r="W102" i="3"/>
  <c r="T102" i="3"/>
  <c r="Q102" i="3"/>
  <c r="N102" i="3"/>
  <c r="K102" i="3"/>
  <c r="H102" i="3"/>
  <c r="AR101" i="3"/>
  <c r="AO101" i="3"/>
  <c r="AL101" i="3"/>
  <c r="AI101" i="3"/>
  <c r="AF101" i="3"/>
  <c r="AC101" i="3"/>
  <c r="Z101" i="3"/>
  <c r="W101" i="3"/>
  <c r="T101" i="3"/>
  <c r="Q101" i="3"/>
  <c r="N101" i="3"/>
  <c r="K101" i="3"/>
  <c r="H101" i="3"/>
  <c r="AR100" i="3"/>
  <c r="AO100" i="3"/>
  <c r="AL100" i="3"/>
  <c r="AI100" i="3"/>
  <c r="AF100" i="3"/>
  <c r="AC100" i="3"/>
  <c r="Z100" i="3"/>
  <c r="W100" i="3"/>
  <c r="T100" i="3"/>
  <c r="Q100" i="3"/>
  <c r="N100" i="3"/>
  <c r="K100" i="3"/>
  <c r="H100" i="3"/>
  <c r="AU99" i="3"/>
  <c r="AR99" i="3"/>
  <c r="AO99" i="3"/>
  <c r="AL99" i="3"/>
  <c r="AI99" i="3"/>
  <c r="AF99" i="3"/>
  <c r="AC99" i="3"/>
  <c r="Z99" i="3"/>
  <c r="W99" i="3"/>
  <c r="T99" i="3"/>
  <c r="Q99" i="3"/>
  <c r="N99" i="3"/>
  <c r="K99" i="3"/>
  <c r="H99" i="3"/>
  <c r="AR98" i="3"/>
  <c r="AO98" i="3"/>
  <c r="AL98" i="3"/>
  <c r="AI98" i="3"/>
  <c r="AF98" i="3"/>
  <c r="AC98" i="3"/>
  <c r="Z98" i="3"/>
  <c r="W98" i="3"/>
  <c r="T98" i="3"/>
  <c r="Q98" i="3"/>
  <c r="N98" i="3"/>
  <c r="K98" i="3"/>
  <c r="H98" i="3"/>
  <c r="AR97" i="3"/>
  <c r="AO97" i="3"/>
  <c r="AL97" i="3"/>
  <c r="AI97" i="3"/>
  <c r="AF97" i="3"/>
  <c r="AC97" i="3"/>
  <c r="Z97" i="3"/>
  <c r="W97" i="3"/>
  <c r="T97" i="3"/>
  <c r="Q97" i="3"/>
  <c r="N97" i="3"/>
  <c r="K97" i="3"/>
  <c r="H97" i="3"/>
  <c r="AR96" i="3"/>
  <c r="AO96" i="3"/>
  <c r="AL96" i="3"/>
  <c r="AI96" i="3"/>
  <c r="AF96" i="3"/>
  <c r="AC96" i="3"/>
  <c r="Z96" i="3"/>
  <c r="W96" i="3"/>
  <c r="T96" i="3"/>
  <c r="Q96" i="3"/>
  <c r="N96" i="3"/>
  <c r="K96" i="3"/>
  <c r="H96" i="3"/>
  <c r="AR95" i="3"/>
  <c r="AO95" i="3"/>
  <c r="AL95" i="3"/>
  <c r="AI95" i="3"/>
  <c r="AF95" i="3"/>
  <c r="AC95" i="3"/>
  <c r="Z95" i="3"/>
  <c r="W95" i="3"/>
  <c r="T95" i="3"/>
  <c r="Q95" i="3"/>
  <c r="N95" i="3"/>
  <c r="K95" i="3"/>
  <c r="H95" i="3"/>
  <c r="AR94" i="3"/>
  <c r="AO94" i="3"/>
  <c r="AL94" i="3"/>
  <c r="AI94" i="3"/>
  <c r="AF94" i="3"/>
  <c r="AC94" i="3"/>
  <c r="Z94" i="3"/>
  <c r="W94" i="3"/>
  <c r="T94" i="3"/>
  <c r="Q94" i="3"/>
  <c r="N94" i="3"/>
  <c r="K94" i="3"/>
  <c r="H94" i="3"/>
  <c r="K33" i="4"/>
  <c r="K34" i="4" s="1"/>
  <c r="J33" i="4"/>
  <c r="J34" i="4" s="1"/>
  <c r="I33" i="4"/>
  <c r="I34" i="4" s="1"/>
  <c r="H33" i="4"/>
  <c r="H34" i="4" s="1"/>
  <c r="K27" i="4"/>
  <c r="K28" i="4" s="1"/>
  <c r="J27" i="4"/>
  <c r="J28" i="4" s="1"/>
  <c r="I27" i="4"/>
  <c r="I28" i="4" s="1"/>
  <c r="H27" i="4"/>
  <c r="H28" i="4" s="1"/>
  <c r="B27" i="4"/>
  <c r="F23" i="4"/>
  <c r="G23" i="4"/>
  <c r="H23" i="4"/>
  <c r="E23" i="4"/>
  <c r="K21" i="4"/>
  <c r="K22" i="4" s="1"/>
  <c r="J21" i="4"/>
  <c r="J22" i="4" s="1"/>
  <c r="I21" i="4"/>
  <c r="I22" i="4" s="1"/>
  <c r="H21" i="4"/>
  <c r="H22" i="4" s="1"/>
  <c r="G21" i="4"/>
  <c r="G22" i="4" s="1"/>
  <c r="F21" i="4"/>
  <c r="F22" i="4" s="1"/>
  <c r="E21" i="4"/>
  <c r="E22" i="4" s="1"/>
  <c r="K15" i="4"/>
  <c r="K16" i="4" s="1"/>
  <c r="J15" i="4"/>
  <c r="J16" i="4" s="1"/>
  <c r="I15" i="4"/>
  <c r="I16" i="4" s="1"/>
  <c r="H15" i="4"/>
  <c r="H16" i="4" s="1"/>
  <c r="AB133" i="2"/>
  <c r="AB775" i="1"/>
  <c r="AH519" i="1"/>
  <c r="AB111" i="2"/>
  <c r="AH371" i="1"/>
  <c r="AH1154" i="1" s="1"/>
  <c r="AB339" i="1"/>
  <c r="AE67" i="2"/>
  <c r="AE227" i="2" s="1"/>
  <c r="AB65" i="2"/>
  <c r="H11" i="4"/>
  <c r="G11" i="4"/>
  <c r="F11" i="4"/>
  <c r="K9" i="4"/>
  <c r="K10" i="4" s="1"/>
  <c r="J9" i="4"/>
  <c r="J10" i="4" s="1"/>
  <c r="I9" i="4"/>
  <c r="I10" i="4" s="1"/>
  <c r="H9" i="4"/>
  <c r="H10" i="4" s="1"/>
  <c r="G9" i="4"/>
  <c r="G10" i="4" s="1"/>
  <c r="F9" i="4"/>
  <c r="F10" i="4" s="1"/>
  <c r="E9" i="4"/>
  <c r="K3" i="4"/>
  <c r="K4" i="4" s="1"/>
  <c r="J3" i="4"/>
  <c r="J4" i="4" s="1"/>
  <c r="I3" i="4"/>
  <c r="I4" i="4" s="1"/>
  <c r="H3" i="4"/>
  <c r="H4" i="4" s="1"/>
  <c r="B3" i="4"/>
  <c r="B21" i="4"/>
  <c r="C21" i="4"/>
  <c r="C22" i="4" s="1"/>
  <c r="D21" i="4"/>
  <c r="D22" i="4" s="1"/>
  <c r="B23" i="4"/>
  <c r="C23" i="4"/>
  <c r="D23" i="4"/>
  <c r="AR147" i="3"/>
  <c r="AO147" i="3"/>
  <c r="AL147" i="3"/>
  <c r="AI147" i="3"/>
  <c r="AR13" i="3"/>
  <c r="AO13" i="3"/>
  <c r="AL13" i="3"/>
  <c r="AI13" i="3"/>
  <c r="AL235" i="3" l="1"/>
  <c r="AU230" i="3"/>
  <c r="AU225" i="3"/>
  <c r="AR235" i="3"/>
  <c r="AU218" i="3"/>
  <c r="AU213" i="3"/>
  <c r="AU30" i="3"/>
  <c r="AU35" i="3" s="1"/>
  <c r="AU108" i="3"/>
  <c r="AU112" i="3"/>
  <c r="AU32" i="3"/>
  <c r="AU119" i="3"/>
  <c r="AU97" i="3"/>
  <c r="AU123" i="3"/>
  <c r="AU101" i="3"/>
  <c r="L9" i="4"/>
  <c r="E10" i="4"/>
  <c r="L10" i="4" s="1"/>
  <c r="L23" i="4"/>
  <c r="B22" i="4"/>
  <c r="L22" i="4" s="1"/>
  <c r="L21" i="4"/>
  <c r="Z122" i="2"/>
  <c r="AC179" i="2"/>
  <c r="AC178" i="2"/>
  <c r="AC155" i="2"/>
  <c r="Z178" i="2"/>
  <c r="Z179" i="2"/>
  <c r="AC956" i="1"/>
  <c r="AC910" i="1"/>
  <c r="AF912" i="1"/>
  <c r="AI912" i="1"/>
  <c r="E5" i="4"/>
  <c r="E11" i="4"/>
  <c r="L11" i="4" s="1"/>
  <c r="Z54" i="3"/>
  <c r="Z1094" i="1"/>
  <c r="Z1074" i="1"/>
  <c r="AA1159" i="1"/>
  <c r="AA1164" i="1" s="1"/>
  <c r="Z955" i="1"/>
  <c r="Z954" i="1"/>
  <c r="Z922" i="1"/>
  <c r="Z909" i="1"/>
  <c r="Z901" i="1"/>
  <c r="Z204" i="1"/>
  <c r="Z203" i="1"/>
  <c r="Z202" i="1"/>
  <c r="Z166" i="1"/>
  <c r="Z102" i="1"/>
  <c r="Z798" i="1"/>
  <c r="Z797" i="1"/>
  <c r="Z190" i="2"/>
  <c r="Z155" i="2"/>
  <c r="Z1051" i="1"/>
  <c r="Z34" i="2"/>
  <c r="Z57" i="1"/>
  <c r="Z24" i="1"/>
  <c r="Z46" i="1"/>
  <c r="AC80" i="1"/>
  <c r="Z79" i="1"/>
  <c r="AC339" i="1"/>
  <c r="Z573" i="1"/>
  <c r="AF565" i="1"/>
  <c r="Z562" i="1"/>
  <c r="AF554" i="1"/>
  <c r="Z551" i="1"/>
  <c r="AL521" i="1"/>
  <c r="AI519" i="1"/>
  <c r="Z518" i="1"/>
  <c r="AI510" i="1"/>
  <c r="AC508" i="1"/>
  <c r="Z133" i="2"/>
  <c r="AC111" i="2"/>
  <c r="AC394" i="1"/>
  <c r="Z392" i="1"/>
  <c r="AF488" i="1"/>
  <c r="AF487" i="1"/>
  <c r="Z486" i="1"/>
  <c r="Z466" i="1"/>
  <c r="Z465" i="1"/>
  <c r="Z273" i="1"/>
  <c r="Z339" i="1"/>
  <c r="Z455" i="1"/>
  <c r="AL372" i="1"/>
  <c r="AI371" i="1"/>
  <c r="AF295" i="1"/>
  <c r="AF294" i="1"/>
  <c r="E35" i="4"/>
  <c r="AT247" i="3"/>
  <c r="Z150" i="3"/>
  <c r="Z162" i="3"/>
  <c r="AC23" i="3"/>
  <c r="Z23" i="3"/>
  <c r="X1160" i="1"/>
  <c r="AL458" i="1"/>
  <c r="AI458" i="1"/>
  <c r="AF458" i="1"/>
  <c r="AC458" i="1"/>
  <c r="Z458" i="1"/>
  <c r="W458" i="1"/>
  <c r="T458" i="1"/>
  <c r="Q458" i="1"/>
  <c r="N458" i="1"/>
  <c r="K458" i="1"/>
  <c r="H458" i="1"/>
  <c r="AL457" i="1"/>
  <c r="AI457" i="1"/>
  <c r="AF457" i="1"/>
  <c r="AC457" i="1"/>
  <c r="Z457" i="1"/>
  <c r="W457" i="1"/>
  <c r="T457" i="1"/>
  <c r="Q457" i="1"/>
  <c r="N457" i="1"/>
  <c r="K457" i="1"/>
  <c r="H457" i="1"/>
  <c r="AL456" i="1"/>
  <c r="AI456" i="1"/>
  <c r="AF456" i="1"/>
  <c r="AC456" i="1"/>
  <c r="Z456" i="1"/>
  <c r="W456" i="1"/>
  <c r="T456" i="1"/>
  <c r="Q456" i="1"/>
  <c r="N456" i="1"/>
  <c r="K456" i="1"/>
  <c r="H456" i="1"/>
  <c r="AO455" i="1"/>
  <c r="AL455" i="1"/>
  <c r="AI455" i="1"/>
  <c r="AF455" i="1"/>
  <c r="AC455" i="1"/>
  <c r="W455" i="1"/>
  <c r="T455" i="1"/>
  <c r="Q455" i="1"/>
  <c r="N455" i="1"/>
  <c r="K455" i="1"/>
  <c r="H455" i="1"/>
  <c r="AL454" i="1"/>
  <c r="AI454" i="1"/>
  <c r="AF454" i="1"/>
  <c r="AC454" i="1"/>
  <c r="Z454" i="1"/>
  <c r="W454" i="1"/>
  <c r="T454" i="1"/>
  <c r="Q454" i="1"/>
  <c r="N454" i="1"/>
  <c r="K454" i="1"/>
  <c r="H454" i="1"/>
  <c r="AL453" i="1"/>
  <c r="AI453" i="1"/>
  <c r="AF453" i="1"/>
  <c r="AC453" i="1"/>
  <c r="Z453" i="1"/>
  <c r="W453" i="1"/>
  <c r="T453" i="1"/>
  <c r="Q453" i="1"/>
  <c r="N453" i="1"/>
  <c r="K453" i="1"/>
  <c r="H453" i="1"/>
  <c r="AL452" i="1"/>
  <c r="AI452" i="1"/>
  <c r="AF452" i="1"/>
  <c r="AC452" i="1"/>
  <c r="Z452" i="1"/>
  <c r="W452" i="1"/>
  <c r="T452" i="1"/>
  <c r="Q452" i="1"/>
  <c r="N452" i="1"/>
  <c r="K452" i="1"/>
  <c r="H452" i="1"/>
  <c r="AO451" i="1"/>
  <c r="AL451" i="1"/>
  <c r="AI451" i="1"/>
  <c r="AF451" i="1"/>
  <c r="AC451" i="1"/>
  <c r="Z451" i="1"/>
  <c r="W451" i="1"/>
  <c r="T451" i="1"/>
  <c r="Q451" i="1"/>
  <c r="N451" i="1"/>
  <c r="K451" i="1"/>
  <c r="H451" i="1"/>
  <c r="AL450" i="1"/>
  <c r="AI450" i="1"/>
  <c r="AF450" i="1"/>
  <c r="AC450" i="1"/>
  <c r="Z450" i="1"/>
  <c r="W450" i="1"/>
  <c r="T450" i="1"/>
  <c r="Q450" i="1"/>
  <c r="N450" i="1"/>
  <c r="K450" i="1"/>
  <c r="H450" i="1"/>
  <c r="AT245" i="3"/>
  <c r="AT243" i="3"/>
  <c r="K35" i="4"/>
  <c r="AS236" i="3"/>
  <c r="AQ236" i="3"/>
  <c r="K29" i="4" s="1"/>
  <c r="AS234" i="3"/>
  <c r="AQ234" i="3"/>
  <c r="K17" i="4" s="1"/>
  <c r="AS232" i="3"/>
  <c r="AQ232" i="3"/>
  <c r="K5" i="4" s="1"/>
  <c r="AR207" i="3"/>
  <c r="AR206" i="3"/>
  <c r="AR205" i="3"/>
  <c r="AR204" i="3"/>
  <c r="AR203" i="3"/>
  <c r="AR202" i="3"/>
  <c r="AR201" i="3"/>
  <c r="AR200" i="3"/>
  <c r="AR199" i="3"/>
  <c r="AR198" i="3"/>
  <c r="AR195" i="3"/>
  <c r="AR194" i="3"/>
  <c r="AR193" i="3"/>
  <c r="AR192" i="3"/>
  <c r="AR191" i="3"/>
  <c r="AR190" i="3"/>
  <c r="AR189" i="3"/>
  <c r="AR188" i="3"/>
  <c r="AR187" i="3"/>
  <c r="AR186" i="3"/>
  <c r="AR183" i="3"/>
  <c r="AR182" i="3"/>
  <c r="AR181" i="3"/>
  <c r="AR180" i="3"/>
  <c r="AR179" i="3"/>
  <c r="AR178" i="3"/>
  <c r="AR177" i="3"/>
  <c r="AR176" i="3"/>
  <c r="AR175" i="3"/>
  <c r="AR174" i="3"/>
  <c r="AR171" i="3"/>
  <c r="AR170" i="3"/>
  <c r="AR169" i="3"/>
  <c r="AR168" i="3"/>
  <c r="AR167" i="3"/>
  <c r="AR166" i="3"/>
  <c r="AR165" i="3"/>
  <c r="AR164" i="3"/>
  <c r="AR163" i="3"/>
  <c r="AR162" i="3"/>
  <c r="AR159" i="3"/>
  <c r="AR158" i="3"/>
  <c r="AR157" i="3"/>
  <c r="AR156" i="3"/>
  <c r="AR155" i="3"/>
  <c r="AR154" i="3"/>
  <c r="AR153" i="3"/>
  <c r="AR152" i="3"/>
  <c r="AR151" i="3"/>
  <c r="AR150" i="3"/>
  <c r="AR146" i="3"/>
  <c r="AR145" i="3"/>
  <c r="AR144" i="3"/>
  <c r="AR143" i="3"/>
  <c r="AR142" i="3"/>
  <c r="AR141" i="3"/>
  <c r="AR140" i="3"/>
  <c r="AR139" i="3"/>
  <c r="AR136" i="3"/>
  <c r="AR135" i="3"/>
  <c r="AR134" i="3"/>
  <c r="AR133" i="3"/>
  <c r="AR132" i="3"/>
  <c r="AR131" i="3"/>
  <c r="AR130" i="3"/>
  <c r="AR129" i="3"/>
  <c r="AR128" i="3"/>
  <c r="AR127" i="3"/>
  <c r="AR91" i="3"/>
  <c r="AR90" i="3"/>
  <c r="AR89" i="3"/>
  <c r="AR88" i="3"/>
  <c r="AR87" i="3"/>
  <c r="AR86" i="3"/>
  <c r="AR85" i="3"/>
  <c r="AR84" i="3"/>
  <c r="AR83" i="3"/>
  <c r="AR80" i="3"/>
  <c r="AR79" i="3"/>
  <c r="AR78" i="3"/>
  <c r="AR77" i="3"/>
  <c r="AR76" i="3"/>
  <c r="AR75" i="3"/>
  <c r="AR74" i="3"/>
  <c r="AR73" i="3"/>
  <c r="AR72" i="3"/>
  <c r="AR71" i="3"/>
  <c r="AR68" i="3"/>
  <c r="AR67" i="3"/>
  <c r="AR66" i="3"/>
  <c r="AR65" i="3"/>
  <c r="AR64" i="3"/>
  <c r="AR63" i="3"/>
  <c r="AR62" i="3"/>
  <c r="AR61" i="3"/>
  <c r="AR60" i="3"/>
  <c r="AR57" i="3"/>
  <c r="AR56" i="3"/>
  <c r="AR55" i="3"/>
  <c r="AR54" i="3"/>
  <c r="AR53" i="3"/>
  <c r="AR52" i="3"/>
  <c r="AR51" i="3"/>
  <c r="AR50" i="3"/>
  <c r="AR49" i="3"/>
  <c r="AR46" i="3"/>
  <c r="AR45" i="3"/>
  <c r="AR44" i="3"/>
  <c r="AR43" i="3"/>
  <c r="AR42" i="3"/>
  <c r="AR41" i="3"/>
  <c r="AR40" i="3"/>
  <c r="AR39" i="3"/>
  <c r="AR26" i="3"/>
  <c r="AR25" i="3"/>
  <c r="AR24" i="3"/>
  <c r="AR23" i="3"/>
  <c r="AR22" i="3"/>
  <c r="AR21" i="3"/>
  <c r="AR20" i="3"/>
  <c r="AR19" i="3"/>
  <c r="AR18" i="3"/>
  <c r="AR15" i="3"/>
  <c r="AR14" i="3"/>
  <c r="AR12" i="3"/>
  <c r="AR11" i="3"/>
  <c r="AR10" i="3"/>
  <c r="AR9" i="3"/>
  <c r="AR8" i="3"/>
  <c r="AR7" i="3"/>
  <c r="AP237" i="3"/>
  <c r="J35" i="4"/>
  <c r="AP236" i="3"/>
  <c r="AN236" i="3"/>
  <c r="J29" i="4" s="1"/>
  <c r="AP234" i="3"/>
  <c r="AN234" i="3"/>
  <c r="J17" i="4" s="1"/>
  <c r="AP232" i="3"/>
  <c r="AN232" i="3"/>
  <c r="J5" i="4" s="1"/>
  <c r="AO207" i="3"/>
  <c r="AO206" i="3"/>
  <c r="AO205" i="3"/>
  <c r="AO204" i="3"/>
  <c r="AO203" i="3"/>
  <c r="AO202" i="3"/>
  <c r="AO201" i="3"/>
  <c r="AO200" i="3"/>
  <c r="AO199" i="3"/>
  <c r="AO198" i="3"/>
  <c r="AO195" i="3"/>
  <c r="AO194" i="3"/>
  <c r="AO193" i="3"/>
  <c r="AO192" i="3"/>
  <c r="AO191" i="3"/>
  <c r="AO190" i="3"/>
  <c r="AO189" i="3"/>
  <c r="AO188" i="3"/>
  <c r="AO187" i="3"/>
  <c r="AO186" i="3"/>
  <c r="AO183" i="3"/>
  <c r="AO182" i="3"/>
  <c r="AO181" i="3"/>
  <c r="AO180" i="3"/>
  <c r="AO179" i="3"/>
  <c r="AO178" i="3"/>
  <c r="AO177" i="3"/>
  <c r="AO176" i="3"/>
  <c r="AO175" i="3"/>
  <c r="AO174" i="3"/>
  <c r="AO171" i="3"/>
  <c r="AO170" i="3"/>
  <c r="AO169" i="3"/>
  <c r="AO168" i="3"/>
  <c r="AO167" i="3"/>
  <c r="AO166" i="3"/>
  <c r="AO165" i="3"/>
  <c r="AO164" i="3"/>
  <c r="AO163" i="3"/>
  <c r="AO162" i="3"/>
  <c r="AO159" i="3"/>
  <c r="AO158" i="3"/>
  <c r="AO157" i="3"/>
  <c r="AO156" i="3"/>
  <c r="AO155" i="3"/>
  <c r="AO154" i="3"/>
  <c r="AO153" i="3"/>
  <c r="AO152" i="3"/>
  <c r="AO151" i="3"/>
  <c r="AO150" i="3"/>
  <c r="AO146" i="3"/>
  <c r="AO145" i="3"/>
  <c r="AO144" i="3"/>
  <c r="AO143" i="3"/>
  <c r="AO142" i="3"/>
  <c r="AO141" i="3"/>
  <c r="AO140" i="3"/>
  <c r="AO139" i="3"/>
  <c r="AO136" i="3"/>
  <c r="AO135" i="3"/>
  <c r="AO134" i="3"/>
  <c r="AO133" i="3"/>
  <c r="AO132" i="3"/>
  <c r="AO131" i="3"/>
  <c r="AO130" i="3"/>
  <c r="AO129" i="3"/>
  <c r="AO128" i="3"/>
  <c r="AO127" i="3"/>
  <c r="AO91" i="3"/>
  <c r="AO90" i="3"/>
  <c r="AO89" i="3"/>
  <c r="AO88" i="3"/>
  <c r="AO87" i="3"/>
  <c r="AO86" i="3"/>
  <c r="AO85" i="3"/>
  <c r="AO84" i="3"/>
  <c r="AO83" i="3"/>
  <c r="AO80" i="3"/>
  <c r="AO79" i="3"/>
  <c r="AO78" i="3"/>
  <c r="AO77" i="3"/>
  <c r="AO76" i="3"/>
  <c r="AO75" i="3"/>
  <c r="AO74" i="3"/>
  <c r="AO73" i="3"/>
  <c r="AO72" i="3"/>
  <c r="AO71" i="3"/>
  <c r="AO68" i="3"/>
  <c r="AO67" i="3"/>
  <c r="AO66" i="3"/>
  <c r="AO65" i="3"/>
  <c r="AO64" i="3"/>
  <c r="AO63" i="3"/>
  <c r="AO62" i="3"/>
  <c r="AO61" i="3"/>
  <c r="AO60" i="3"/>
  <c r="AO57" i="3"/>
  <c r="AO56" i="3"/>
  <c r="AO55" i="3"/>
  <c r="AO54" i="3"/>
  <c r="AO53" i="3"/>
  <c r="AO52" i="3"/>
  <c r="AO51" i="3"/>
  <c r="AO50" i="3"/>
  <c r="AO49" i="3"/>
  <c r="AO46" i="3"/>
  <c r="AO45" i="3"/>
  <c r="AO44" i="3"/>
  <c r="AO43" i="3"/>
  <c r="AO42" i="3"/>
  <c r="AO41" i="3"/>
  <c r="AO40" i="3"/>
  <c r="AO39" i="3"/>
  <c r="AO26" i="3"/>
  <c r="AO25" i="3"/>
  <c r="AO24" i="3"/>
  <c r="AO23" i="3"/>
  <c r="AO22" i="3"/>
  <c r="AO21" i="3"/>
  <c r="AO20" i="3"/>
  <c r="AO19" i="3"/>
  <c r="AO18" i="3"/>
  <c r="AO15" i="3"/>
  <c r="AO14" i="3"/>
  <c r="AO12" i="3"/>
  <c r="AO11" i="3"/>
  <c r="AO10" i="3"/>
  <c r="AO9" i="3"/>
  <c r="AO8" i="3"/>
  <c r="AO7" i="3"/>
  <c r="AM234" i="2"/>
  <c r="AM227" i="2"/>
  <c r="AK227" i="2"/>
  <c r="AL226" i="2"/>
  <c r="AL225" i="2"/>
  <c r="AL224" i="2"/>
  <c r="AL223" i="2"/>
  <c r="AL222" i="2"/>
  <c r="AL221" i="2"/>
  <c r="AL220" i="2"/>
  <c r="AL219" i="2"/>
  <c r="AL218" i="2"/>
  <c r="AL215" i="2"/>
  <c r="AL214" i="2"/>
  <c r="AL213" i="2"/>
  <c r="AL212" i="2"/>
  <c r="AL211" i="2"/>
  <c r="AL210" i="2"/>
  <c r="AL209" i="2"/>
  <c r="AL208" i="2"/>
  <c r="AL207" i="2"/>
  <c r="AL204" i="2"/>
  <c r="AL203" i="2"/>
  <c r="AL202" i="2"/>
  <c r="AL201" i="2"/>
  <c r="AL200" i="2"/>
  <c r="AL199" i="2"/>
  <c r="AL198" i="2"/>
  <c r="AL197" i="2"/>
  <c r="AL196" i="2"/>
  <c r="AL193" i="2"/>
  <c r="AL192" i="2"/>
  <c r="AL191" i="2"/>
  <c r="AL190" i="2"/>
  <c r="AL189" i="2"/>
  <c r="AL188" i="2"/>
  <c r="AL187" i="2"/>
  <c r="AL186" i="2"/>
  <c r="AL185" i="2"/>
  <c r="AL182" i="2"/>
  <c r="AL181" i="2"/>
  <c r="AL180" i="2"/>
  <c r="AL178" i="2"/>
  <c r="AL177" i="2"/>
  <c r="AL175" i="2"/>
  <c r="AL174" i="2"/>
  <c r="AL173" i="2"/>
  <c r="AL172" i="2"/>
  <c r="AL169" i="2"/>
  <c r="AL168" i="2"/>
  <c r="AL167" i="2"/>
  <c r="AL166" i="2"/>
  <c r="AL165" i="2"/>
  <c r="AL164" i="2"/>
  <c r="AL163" i="2"/>
  <c r="AL162" i="2"/>
  <c r="AL161" i="2"/>
  <c r="AL158" i="2"/>
  <c r="AL157" i="2"/>
  <c r="AL156" i="2"/>
  <c r="AL155" i="2"/>
  <c r="AL154" i="2"/>
  <c r="AL153" i="2"/>
  <c r="AL152" i="2"/>
  <c r="AL151" i="2"/>
  <c r="AL150" i="2"/>
  <c r="AL136" i="2"/>
  <c r="AL135" i="2"/>
  <c r="AL134" i="2"/>
  <c r="AL133" i="2"/>
  <c r="AL132" i="2"/>
  <c r="AL131" i="2"/>
  <c r="AL130" i="2"/>
  <c r="AL129" i="2"/>
  <c r="AL128" i="2"/>
  <c r="AL125" i="2"/>
  <c r="AL124" i="2"/>
  <c r="AL123" i="2"/>
  <c r="AL122" i="2"/>
  <c r="AL121" i="2"/>
  <c r="AL120" i="2"/>
  <c r="AL119" i="2"/>
  <c r="AL118" i="2"/>
  <c r="AL117" i="2"/>
  <c r="AL114" i="2"/>
  <c r="AL113" i="2"/>
  <c r="AL112" i="2"/>
  <c r="AL111" i="2"/>
  <c r="AL110" i="2"/>
  <c r="AL109" i="2"/>
  <c r="AL108" i="2"/>
  <c r="AL107" i="2"/>
  <c r="AL106" i="2"/>
  <c r="AL103" i="2"/>
  <c r="AL102" i="2"/>
  <c r="AL101" i="2"/>
  <c r="AL100" i="2"/>
  <c r="AL99" i="2"/>
  <c r="AL98" i="2"/>
  <c r="AL97" i="2"/>
  <c r="AL96" i="2"/>
  <c r="AL95" i="2"/>
  <c r="AL92" i="2"/>
  <c r="AL91" i="2"/>
  <c r="AL90" i="2"/>
  <c r="AL89" i="2"/>
  <c r="AL88" i="2"/>
  <c r="AL87" i="2"/>
  <c r="AL86" i="2"/>
  <c r="AL85" i="2"/>
  <c r="AL84" i="2"/>
  <c r="AL81" i="2"/>
  <c r="AL80" i="2"/>
  <c r="AL79" i="2"/>
  <c r="AL78" i="2"/>
  <c r="AL77" i="2"/>
  <c r="AL76" i="2"/>
  <c r="AL75" i="2"/>
  <c r="AL74" i="2"/>
  <c r="AL73" i="2"/>
  <c r="AL70" i="2"/>
  <c r="AL69" i="2"/>
  <c r="AL68" i="2"/>
  <c r="AL67" i="2"/>
  <c r="AL66" i="2"/>
  <c r="AL65" i="2"/>
  <c r="AL64" i="2"/>
  <c r="AL63" i="2"/>
  <c r="AL62" i="2"/>
  <c r="AL59" i="2"/>
  <c r="AL58" i="2"/>
  <c r="AL57" i="2"/>
  <c r="AL55" i="2"/>
  <c r="AL54" i="2"/>
  <c r="AL53" i="2"/>
  <c r="AL52" i="2"/>
  <c r="AL51" i="2"/>
  <c r="AL37" i="2"/>
  <c r="AL36" i="2"/>
  <c r="AL35" i="2"/>
  <c r="AL34" i="2"/>
  <c r="AL33" i="2"/>
  <c r="AL32" i="2"/>
  <c r="AL31" i="2"/>
  <c r="AL30" i="2"/>
  <c r="AL29" i="2"/>
  <c r="AL26" i="2"/>
  <c r="AL25" i="2"/>
  <c r="AL24" i="2"/>
  <c r="AL23" i="2"/>
  <c r="AL22" i="2"/>
  <c r="AL21" i="2"/>
  <c r="AL20" i="2"/>
  <c r="AL19" i="2"/>
  <c r="AL18" i="2"/>
  <c r="AL15" i="2"/>
  <c r="AL14" i="2"/>
  <c r="AL13" i="2"/>
  <c r="AL12" i="2"/>
  <c r="AL11" i="2"/>
  <c r="AL10" i="2"/>
  <c r="AL9" i="2"/>
  <c r="AL8" i="2"/>
  <c r="AL7" i="2"/>
  <c r="AJ234" i="2"/>
  <c r="AJ227" i="2"/>
  <c r="AJ237" i="2" s="1"/>
  <c r="AH227" i="2"/>
  <c r="AI226" i="2"/>
  <c r="AI225" i="2"/>
  <c r="AI224" i="2"/>
  <c r="AI223" i="2"/>
  <c r="AI222" i="2"/>
  <c r="AI221" i="2"/>
  <c r="AI220" i="2"/>
  <c r="AI219" i="2"/>
  <c r="AI218" i="2"/>
  <c r="AI215" i="2"/>
  <c r="AI214" i="2"/>
  <c r="AI213" i="2"/>
  <c r="AI212" i="2"/>
  <c r="AI211" i="2"/>
  <c r="AI210" i="2"/>
  <c r="AI209" i="2"/>
  <c r="AI208" i="2"/>
  <c r="AI207" i="2"/>
  <c r="AI204" i="2"/>
  <c r="AI203" i="2"/>
  <c r="AI202" i="2"/>
  <c r="AI201" i="2"/>
  <c r="AI200" i="2"/>
  <c r="AI199" i="2"/>
  <c r="AI198" i="2"/>
  <c r="AI197" i="2"/>
  <c r="AI196" i="2"/>
  <c r="AI193" i="2"/>
  <c r="AI192" i="2"/>
  <c r="AI191" i="2"/>
  <c r="AI190" i="2"/>
  <c r="AI189" i="2"/>
  <c r="AI188" i="2"/>
  <c r="AI187" i="2"/>
  <c r="AI186" i="2"/>
  <c r="AI185" i="2"/>
  <c r="AI182" i="2"/>
  <c r="AI181" i="2"/>
  <c r="AI180" i="2"/>
  <c r="AI178" i="2"/>
  <c r="AI177" i="2"/>
  <c r="AI175" i="2"/>
  <c r="AI174" i="2"/>
  <c r="AI173" i="2"/>
  <c r="AI172" i="2"/>
  <c r="AI169" i="2"/>
  <c r="AI168" i="2"/>
  <c r="AI167" i="2"/>
  <c r="AI166" i="2"/>
  <c r="AI165" i="2"/>
  <c r="AI164" i="2"/>
  <c r="AI163" i="2"/>
  <c r="AI162" i="2"/>
  <c r="AI161" i="2"/>
  <c r="AI158" i="2"/>
  <c r="AI157" i="2"/>
  <c r="AI156" i="2"/>
  <c r="AI155" i="2"/>
  <c r="AI154" i="2"/>
  <c r="AI153" i="2"/>
  <c r="AI152" i="2"/>
  <c r="AI151" i="2"/>
  <c r="AI150" i="2"/>
  <c r="AI136" i="2"/>
  <c r="AI135" i="2"/>
  <c r="AI134" i="2"/>
  <c r="AI133" i="2"/>
  <c r="AI132" i="2"/>
  <c r="AI131" i="2"/>
  <c r="AI130" i="2"/>
  <c r="AI129" i="2"/>
  <c r="AI128" i="2"/>
  <c r="AI125" i="2"/>
  <c r="AI124" i="2"/>
  <c r="AI123" i="2"/>
  <c r="AI122" i="2"/>
  <c r="AI121" i="2"/>
  <c r="AI120" i="2"/>
  <c r="AI119" i="2"/>
  <c r="AI118" i="2"/>
  <c r="AI117" i="2"/>
  <c r="AI114" i="2"/>
  <c r="AI113" i="2"/>
  <c r="AI112" i="2"/>
  <c r="AI111" i="2"/>
  <c r="AI110" i="2"/>
  <c r="AI109" i="2"/>
  <c r="AI108" i="2"/>
  <c r="AI107" i="2"/>
  <c r="AI106" i="2"/>
  <c r="AI103" i="2"/>
  <c r="AI102" i="2"/>
  <c r="AI101" i="2"/>
  <c r="AI100" i="2"/>
  <c r="AI99" i="2"/>
  <c r="AI98" i="2"/>
  <c r="AI97" i="2"/>
  <c r="AI96" i="2"/>
  <c r="AI95" i="2"/>
  <c r="AI92" i="2"/>
  <c r="AI91" i="2"/>
  <c r="AI90" i="2"/>
  <c r="AI89" i="2"/>
  <c r="AI88" i="2"/>
  <c r="AI87" i="2"/>
  <c r="AI86" i="2"/>
  <c r="AI85" i="2"/>
  <c r="AI84" i="2"/>
  <c r="AI81" i="2"/>
  <c r="AI80" i="2"/>
  <c r="AI79" i="2"/>
  <c r="AI78" i="2"/>
  <c r="AI77" i="2"/>
  <c r="AI76" i="2"/>
  <c r="AI75" i="2"/>
  <c r="AI74" i="2"/>
  <c r="AI73" i="2"/>
  <c r="AI70" i="2"/>
  <c r="AI69" i="2"/>
  <c r="AI68" i="2"/>
  <c r="AI67" i="2"/>
  <c r="AI66" i="2"/>
  <c r="AI65" i="2"/>
  <c r="AI64" i="2"/>
  <c r="AI63" i="2"/>
  <c r="AI62" i="2"/>
  <c r="AI59" i="2"/>
  <c r="AI58" i="2"/>
  <c r="AI57" i="2"/>
  <c r="AI55" i="2"/>
  <c r="AI54" i="2"/>
  <c r="AI53" i="2"/>
  <c r="AI52" i="2"/>
  <c r="AI51" i="2"/>
  <c r="AI37" i="2"/>
  <c r="AI36" i="2"/>
  <c r="AI35" i="2"/>
  <c r="AI34" i="2"/>
  <c r="AI33" i="2"/>
  <c r="AI32" i="2"/>
  <c r="AI31" i="2"/>
  <c r="AI30" i="2"/>
  <c r="AI29" i="2"/>
  <c r="AI26" i="2"/>
  <c r="AI25" i="2"/>
  <c r="AI24" i="2"/>
  <c r="AI23" i="2"/>
  <c r="AI22" i="2"/>
  <c r="AI21" i="2"/>
  <c r="AI20" i="2"/>
  <c r="AI19" i="2"/>
  <c r="AI18" i="2"/>
  <c r="AI15" i="2"/>
  <c r="AI14" i="2"/>
  <c r="AI13" i="2"/>
  <c r="AI12" i="2"/>
  <c r="AI11" i="2"/>
  <c r="AI10" i="2"/>
  <c r="AI9" i="2"/>
  <c r="AI8" i="2"/>
  <c r="AI7" i="2"/>
  <c r="AM1161" i="1"/>
  <c r="AM1164" i="1" s="1"/>
  <c r="AM1160" i="1"/>
  <c r="AM1154" i="1"/>
  <c r="AM1167" i="1" s="1"/>
  <c r="AK1154" i="1"/>
  <c r="AL1153" i="1"/>
  <c r="AL1152" i="1"/>
  <c r="AL1151" i="1"/>
  <c r="AL1150" i="1"/>
  <c r="AL1149" i="1"/>
  <c r="AL1148" i="1"/>
  <c r="AL1147" i="1"/>
  <c r="AL1146" i="1"/>
  <c r="AL1145" i="1"/>
  <c r="AL1144" i="1"/>
  <c r="AL1143" i="1"/>
  <c r="AL1142" i="1"/>
  <c r="AL1139" i="1"/>
  <c r="AL1138" i="1"/>
  <c r="AL1137" i="1"/>
  <c r="AL1136" i="1"/>
  <c r="AL1135" i="1"/>
  <c r="AL1134" i="1"/>
  <c r="AL1133" i="1"/>
  <c r="AL1132" i="1"/>
  <c r="AL1131" i="1"/>
  <c r="AL1130" i="1"/>
  <c r="AL1129" i="1"/>
  <c r="AL1128" i="1"/>
  <c r="AL1125" i="1"/>
  <c r="AL1124" i="1"/>
  <c r="AL1123" i="1"/>
  <c r="AL1122" i="1"/>
  <c r="AL1121" i="1"/>
  <c r="AL1120" i="1"/>
  <c r="AL1119" i="1"/>
  <c r="AL1118" i="1"/>
  <c r="AL1117" i="1"/>
  <c r="AL1116" i="1"/>
  <c r="AL1115" i="1"/>
  <c r="AL1114" i="1"/>
  <c r="AL1111" i="1"/>
  <c r="AL1110" i="1"/>
  <c r="AL1109" i="1"/>
  <c r="AL1108" i="1"/>
  <c r="AL1107" i="1"/>
  <c r="AL1106" i="1"/>
  <c r="AL1105" i="1"/>
  <c r="AL1104" i="1"/>
  <c r="AL1103" i="1"/>
  <c r="AL1102" i="1"/>
  <c r="AL1101" i="1"/>
  <c r="AL1100" i="1"/>
  <c r="AL1097" i="1"/>
  <c r="AL1096" i="1"/>
  <c r="AL1095" i="1"/>
  <c r="AL1094" i="1"/>
  <c r="AL1093" i="1"/>
  <c r="AL1092" i="1"/>
  <c r="AL1091" i="1"/>
  <c r="AL1090" i="1"/>
  <c r="AL1089" i="1"/>
  <c r="AL1077" i="1"/>
  <c r="AL1076" i="1"/>
  <c r="AL1075" i="1"/>
  <c r="AL1074" i="1"/>
  <c r="AL1073" i="1"/>
  <c r="AL1072" i="1"/>
  <c r="AL1071" i="1"/>
  <c r="AL1070" i="1"/>
  <c r="AL1069" i="1"/>
  <c r="AL1054" i="1"/>
  <c r="AL1053" i="1"/>
  <c r="AL1052" i="1"/>
  <c r="AL1051" i="1"/>
  <c r="AL1050" i="1"/>
  <c r="AL1049" i="1"/>
  <c r="AL1048" i="1"/>
  <c r="AL1047" i="1"/>
  <c r="AL1046" i="1"/>
  <c r="AL1043" i="1"/>
  <c r="AL1042" i="1"/>
  <c r="AL1041" i="1"/>
  <c r="AL1040" i="1"/>
  <c r="AL1039" i="1"/>
  <c r="AL1038" i="1"/>
  <c r="AL1037" i="1"/>
  <c r="AL1036" i="1"/>
  <c r="AL1035" i="1"/>
  <c r="AL1032" i="1"/>
  <c r="AL1031" i="1"/>
  <c r="AL1030" i="1"/>
  <c r="AL1029" i="1"/>
  <c r="AL1028" i="1"/>
  <c r="AL1027" i="1"/>
  <c r="AL1026" i="1"/>
  <c r="AL1025" i="1"/>
  <c r="AL1024" i="1"/>
  <c r="AL1021" i="1"/>
  <c r="AL1020" i="1"/>
  <c r="AL1019" i="1"/>
  <c r="AL1018" i="1"/>
  <c r="AL1017" i="1"/>
  <c r="AL1016" i="1"/>
  <c r="AL1015" i="1"/>
  <c r="AL1014" i="1"/>
  <c r="AL1013" i="1"/>
  <c r="AL1010" i="1"/>
  <c r="AL1009" i="1"/>
  <c r="AL1008" i="1"/>
  <c r="AL1007" i="1"/>
  <c r="AL1006" i="1"/>
  <c r="AL1005" i="1"/>
  <c r="AL1004" i="1"/>
  <c r="AL1003" i="1"/>
  <c r="AL1002" i="1"/>
  <c r="AL999" i="1"/>
  <c r="AL998" i="1"/>
  <c r="AL997" i="1"/>
  <c r="AL996" i="1"/>
  <c r="AL995" i="1"/>
  <c r="AL994" i="1"/>
  <c r="AL993" i="1"/>
  <c r="AL992" i="1"/>
  <c r="AL991" i="1"/>
  <c r="AL988" i="1"/>
  <c r="AL987" i="1"/>
  <c r="AL986" i="1"/>
  <c r="AL985" i="1"/>
  <c r="AL984" i="1"/>
  <c r="AL983" i="1"/>
  <c r="AL982" i="1"/>
  <c r="AL981" i="1"/>
  <c r="AL980" i="1"/>
  <c r="AL979" i="1"/>
  <c r="AL978" i="1"/>
  <c r="AL977" i="1"/>
  <c r="AL974" i="1"/>
  <c r="AL973" i="1"/>
  <c r="AL972" i="1"/>
  <c r="AL971" i="1"/>
  <c r="AL970" i="1"/>
  <c r="AL969" i="1"/>
  <c r="AL968" i="1"/>
  <c r="AL967" i="1"/>
  <c r="AL966" i="1"/>
  <c r="AL965" i="1"/>
  <c r="AL964" i="1"/>
  <c r="AL963" i="1"/>
  <c r="AL960" i="1"/>
  <c r="AL959" i="1"/>
  <c r="AL958" i="1"/>
  <c r="AL957" i="1"/>
  <c r="AL956" i="1"/>
  <c r="AL954" i="1"/>
  <c r="AL953" i="1"/>
  <c r="AL952" i="1"/>
  <c r="AL951" i="1"/>
  <c r="AL948" i="1"/>
  <c r="AL947" i="1"/>
  <c r="AL946" i="1"/>
  <c r="AL945" i="1"/>
  <c r="AL944" i="1"/>
  <c r="AL943" i="1"/>
  <c r="AL942" i="1"/>
  <c r="AL941" i="1"/>
  <c r="AL940" i="1"/>
  <c r="AL937" i="1"/>
  <c r="AL936" i="1"/>
  <c r="AL935" i="1"/>
  <c r="AL934" i="1"/>
  <c r="AL933" i="1"/>
  <c r="AL932" i="1"/>
  <c r="AL931" i="1"/>
  <c r="AL930" i="1"/>
  <c r="AL929" i="1"/>
  <c r="AL926" i="1"/>
  <c r="AL925" i="1"/>
  <c r="AL924" i="1"/>
  <c r="AL923" i="1"/>
  <c r="AL922" i="1"/>
  <c r="AL921" i="1"/>
  <c r="AL920" i="1"/>
  <c r="AL919" i="1"/>
  <c r="AL918" i="1"/>
  <c r="AL915" i="1"/>
  <c r="AL914" i="1"/>
  <c r="AL913" i="1"/>
  <c r="AL912" i="1"/>
  <c r="AL911" i="1"/>
  <c r="AL910" i="1"/>
  <c r="AL909" i="1"/>
  <c r="AL908" i="1"/>
  <c r="AL907" i="1"/>
  <c r="AL904" i="1"/>
  <c r="AL903" i="1"/>
  <c r="AL902" i="1"/>
  <c r="AL901" i="1"/>
  <c r="AL900" i="1"/>
  <c r="AL899" i="1"/>
  <c r="AL898" i="1"/>
  <c r="AL897" i="1"/>
  <c r="AL896" i="1"/>
  <c r="AL893" i="1"/>
  <c r="AL892" i="1"/>
  <c r="AL891" i="1"/>
  <c r="AL890" i="1"/>
  <c r="AL889" i="1"/>
  <c r="AL888" i="1"/>
  <c r="AL887" i="1"/>
  <c r="AL886" i="1"/>
  <c r="AL885" i="1"/>
  <c r="AL882" i="1"/>
  <c r="AL881" i="1"/>
  <c r="AL880" i="1"/>
  <c r="AL879" i="1"/>
  <c r="AL878" i="1"/>
  <c r="AL877" i="1"/>
  <c r="AL876" i="1"/>
  <c r="AL875" i="1"/>
  <c r="AL874" i="1"/>
  <c r="AL871" i="1"/>
  <c r="AL870" i="1"/>
  <c r="AL869" i="1"/>
  <c r="AL868" i="1"/>
  <c r="AL867" i="1"/>
  <c r="AL866" i="1"/>
  <c r="AL865" i="1"/>
  <c r="AL864" i="1"/>
  <c r="AL863" i="1"/>
  <c r="AL862" i="1"/>
  <c r="AL861" i="1"/>
  <c r="AL860" i="1"/>
  <c r="AL857" i="1"/>
  <c r="AL856" i="1"/>
  <c r="AL855" i="1"/>
  <c r="AL854" i="1"/>
  <c r="AL853" i="1"/>
  <c r="AL852" i="1"/>
  <c r="AL851" i="1"/>
  <c r="AL850" i="1"/>
  <c r="AL849" i="1"/>
  <c r="AL846" i="1"/>
  <c r="AL845" i="1"/>
  <c r="AL844" i="1"/>
  <c r="AL843" i="1"/>
  <c r="AL842" i="1"/>
  <c r="AL841" i="1"/>
  <c r="AL840" i="1"/>
  <c r="AL839" i="1"/>
  <c r="AL838" i="1"/>
  <c r="AL835" i="1"/>
  <c r="AL834" i="1"/>
  <c r="AL833" i="1"/>
  <c r="AL832" i="1"/>
  <c r="AL831" i="1"/>
  <c r="AL830" i="1"/>
  <c r="AL829" i="1"/>
  <c r="AL828" i="1"/>
  <c r="AL827" i="1"/>
  <c r="AL824" i="1"/>
  <c r="AL823" i="1"/>
  <c r="AL822" i="1"/>
  <c r="AL821" i="1"/>
  <c r="AL820" i="1"/>
  <c r="AL819" i="1"/>
  <c r="AL818" i="1"/>
  <c r="AL817" i="1"/>
  <c r="AL816" i="1"/>
  <c r="AL813" i="1"/>
  <c r="AL812" i="1"/>
  <c r="AL811" i="1"/>
  <c r="AL809" i="1"/>
  <c r="AL808" i="1"/>
  <c r="AL807" i="1"/>
  <c r="AL806" i="1"/>
  <c r="AL805" i="1"/>
  <c r="AL804" i="1"/>
  <c r="AL801" i="1"/>
  <c r="AL800" i="1"/>
  <c r="AL799" i="1"/>
  <c r="AL797" i="1"/>
  <c r="AL796" i="1"/>
  <c r="AL795" i="1"/>
  <c r="AL794" i="1"/>
  <c r="AL793" i="1"/>
  <c r="AL792" i="1"/>
  <c r="AL789" i="1"/>
  <c r="AL788" i="1"/>
  <c r="AL787" i="1"/>
  <c r="AL786" i="1"/>
  <c r="AL785" i="1"/>
  <c r="AL784" i="1"/>
  <c r="AL783" i="1"/>
  <c r="AL782" i="1"/>
  <c r="AL781" i="1"/>
  <c r="AL778" i="1"/>
  <c r="AL777" i="1"/>
  <c r="AL776" i="1"/>
  <c r="AL775" i="1"/>
  <c r="AL774" i="1"/>
  <c r="AL773" i="1"/>
  <c r="AL772" i="1"/>
  <c r="AL771" i="1"/>
  <c r="AL770" i="1"/>
  <c r="AL767" i="1"/>
  <c r="AL766" i="1"/>
  <c r="AL765" i="1"/>
  <c r="AL763" i="1"/>
  <c r="AL762" i="1"/>
  <c r="AL761" i="1"/>
  <c r="AL760" i="1"/>
  <c r="AL759" i="1"/>
  <c r="AL758" i="1"/>
  <c r="AL601" i="1"/>
  <c r="AL600" i="1"/>
  <c r="AL599" i="1"/>
  <c r="AL598" i="1"/>
  <c r="AL597" i="1"/>
  <c r="AL596" i="1"/>
  <c r="AL595" i="1"/>
  <c r="AL594" i="1"/>
  <c r="AL593" i="1"/>
  <c r="AL590" i="1"/>
  <c r="AL589" i="1"/>
  <c r="AL588" i="1"/>
  <c r="AL587" i="1"/>
  <c r="AL586" i="1"/>
  <c r="AL585" i="1"/>
  <c r="AL584" i="1"/>
  <c r="AL583" i="1"/>
  <c r="AL582" i="1"/>
  <c r="AL579" i="1"/>
  <c r="AL578" i="1"/>
  <c r="AL577" i="1"/>
  <c r="AL576" i="1"/>
  <c r="AL575" i="1"/>
  <c r="AL574" i="1"/>
  <c r="AL573" i="1"/>
  <c r="AL572" i="1"/>
  <c r="AL571" i="1"/>
  <c r="AL568" i="1"/>
  <c r="AL567" i="1"/>
  <c r="AL566" i="1"/>
  <c r="AL565" i="1"/>
  <c r="AL564" i="1"/>
  <c r="AL563" i="1"/>
  <c r="AL562" i="1"/>
  <c r="AL561" i="1"/>
  <c r="AL560" i="1"/>
  <c r="AL557" i="1"/>
  <c r="AL556" i="1"/>
  <c r="AL555" i="1"/>
  <c r="AL554" i="1"/>
  <c r="AL553" i="1"/>
  <c r="AL552" i="1"/>
  <c r="AL551" i="1"/>
  <c r="AL550" i="1"/>
  <c r="AL549" i="1"/>
  <c r="AL546" i="1"/>
  <c r="AL545" i="1"/>
  <c r="AL544" i="1"/>
  <c r="AL543" i="1"/>
  <c r="AL542" i="1"/>
  <c r="AL541" i="1"/>
  <c r="AL540" i="1"/>
  <c r="AL539" i="1"/>
  <c r="AL538" i="1"/>
  <c r="AL535" i="1"/>
  <c r="AL534" i="1"/>
  <c r="AL533" i="1"/>
  <c r="AL532" i="1"/>
  <c r="AL531" i="1"/>
  <c r="AL530" i="1"/>
  <c r="AL529" i="1"/>
  <c r="AL528" i="1"/>
  <c r="AL527" i="1"/>
  <c r="AL524" i="1"/>
  <c r="AL523" i="1"/>
  <c r="AL522" i="1"/>
  <c r="AL520" i="1"/>
  <c r="AL519" i="1"/>
  <c r="AL518" i="1"/>
  <c r="AL517" i="1"/>
  <c r="AL516" i="1"/>
  <c r="AL513" i="1"/>
  <c r="AL512" i="1"/>
  <c r="AL511" i="1"/>
  <c r="AL510" i="1"/>
  <c r="AL509" i="1"/>
  <c r="AL508" i="1"/>
  <c r="AL507" i="1"/>
  <c r="AL506" i="1"/>
  <c r="AL505" i="1"/>
  <c r="AL502" i="1"/>
  <c r="AL501" i="1"/>
  <c r="AL500" i="1"/>
  <c r="AL499" i="1"/>
  <c r="AL498" i="1"/>
  <c r="AL497" i="1"/>
  <c r="AL496" i="1"/>
  <c r="AL495" i="1"/>
  <c r="AL494" i="1"/>
  <c r="AL491" i="1"/>
  <c r="AL490" i="1"/>
  <c r="AL489" i="1"/>
  <c r="AL488" i="1"/>
  <c r="AL487" i="1"/>
  <c r="AL486" i="1"/>
  <c r="AL485" i="1"/>
  <c r="AL484" i="1"/>
  <c r="AL483" i="1"/>
  <c r="AL480" i="1"/>
  <c r="AL479" i="1"/>
  <c r="AL478" i="1"/>
  <c r="AL477" i="1"/>
  <c r="AL476" i="1"/>
  <c r="AL475" i="1"/>
  <c r="AL474" i="1"/>
  <c r="AL473" i="1"/>
  <c r="AL472" i="1"/>
  <c r="AL469" i="1"/>
  <c r="AL468" i="1"/>
  <c r="AL467" i="1"/>
  <c r="AL466" i="1"/>
  <c r="AL465" i="1"/>
  <c r="AL464" i="1"/>
  <c r="AL463" i="1"/>
  <c r="AL462" i="1"/>
  <c r="AL461" i="1"/>
  <c r="AL447" i="1"/>
  <c r="AL446" i="1"/>
  <c r="AL445" i="1"/>
  <c r="AL444" i="1"/>
  <c r="AL443" i="1"/>
  <c r="AL442" i="1"/>
  <c r="AL441" i="1"/>
  <c r="AL440" i="1"/>
  <c r="AL439" i="1"/>
  <c r="AL436" i="1"/>
  <c r="AL435" i="1"/>
  <c r="AL434" i="1"/>
  <c r="AL433" i="1"/>
  <c r="AL432" i="1"/>
  <c r="AL431" i="1"/>
  <c r="AL430" i="1"/>
  <c r="AL429" i="1"/>
  <c r="AL428" i="1"/>
  <c r="AL427" i="1"/>
  <c r="AL426" i="1"/>
  <c r="AL425" i="1"/>
  <c r="AL422" i="1"/>
  <c r="AL421" i="1"/>
  <c r="AL420" i="1"/>
  <c r="AL419" i="1"/>
  <c r="AL418" i="1"/>
  <c r="AL417" i="1"/>
  <c r="AL416" i="1"/>
  <c r="AL415" i="1"/>
  <c r="AL414" i="1"/>
  <c r="AL413" i="1"/>
  <c r="AL412" i="1"/>
  <c r="AL411" i="1"/>
  <c r="AL397" i="1"/>
  <c r="AL396" i="1"/>
  <c r="AL395" i="1"/>
  <c r="AL394" i="1"/>
  <c r="AL393" i="1"/>
  <c r="AL392" i="1"/>
  <c r="AL391" i="1"/>
  <c r="AL390" i="1"/>
  <c r="AL389" i="1"/>
  <c r="AL408" i="1"/>
  <c r="AL407" i="1"/>
  <c r="AL406" i="1"/>
  <c r="AL405" i="1"/>
  <c r="AL404" i="1"/>
  <c r="AL403" i="1"/>
  <c r="AL402" i="1"/>
  <c r="AL401" i="1"/>
  <c r="AL400" i="1"/>
  <c r="AL331" i="1"/>
  <c r="AL330" i="1"/>
  <c r="AL329" i="1"/>
  <c r="AL328" i="1"/>
  <c r="AL327" i="1"/>
  <c r="AL326" i="1"/>
  <c r="AL325" i="1"/>
  <c r="AL324" i="1"/>
  <c r="AL323" i="1"/>
  <c r="AL612" i="1"/>
  <c r="AL611" i="1"/>
  <c r="AL610" i="1"/>
  <c r="AL609" i="1"/>
  <c r="AL608" i="1"/>
  <c r="AL607" i="1"/>
  <c r="AL606" i="1"/>
  <c r="AL605" i="1"/>
  <c r="AL604" i="1"/>
  <c r="AL386" i="1"/>
  <c r="AL385" i="1"/>
  <c r="AL384" i="1"/>
  <c r="AL383" i="1"/>
  <c r="AL382" i="1"/>
  <c r="AL381" i="1"/>
  <c r="AL380" i="1"/>
  <c r="AL379" i="1"/>
  <c r="AL378" i="1"/>
  <c r="AL375" i="1"/>
  <c r="AL374" i="1"/>
  <c r="AL373" i="1"/>
  <c r="AL371" i="1"/>
  <c r="AL370" i="1"/>
  <c r="AL369" i="1"/>
  <c r="AL368" i="1"/>
  <c r="AL367" i="1"/>
  <c r="AL364" i="1"/>
  <c r="AL363" i="1"/>
  <c r="AL362" i="1"/>
  <c r="AL361" i="1"/>
  <c r="AL360" i="1"/>
  <c r="AL359" i="1"/>
  <c r="AL358" i="1"/>
  <c r="AL357" i="1"/>
  <c r="AL356" i="1"/>
  <c r="AL353" i="1"/>
  <c r="AL352" i="1"/>
  <c r="AL351" i="1"/>
  <c r="AL350" i="1"/>
  <c r="AL349" i="1"/>
  <c r="AL348" i="1"/>
  <c r="AL347" i="1"/>
  <c r="AL346" i="1"/>
  <c r="AL345" i="1"/>
  <c r="AL342" i="1"/>
  <c r="AL341" i="1"/>
  <c r="AL340" i="1"/>
  <c r="AL339" i="1"/>
  <c r="AL338" i="1"/>
  <c r="AL337" i="1"/>
  <c r="AL336" i="1"/>
  <c r="AL335" i="1"/>
  <c r="AL334" i="1"/>
  <c r="AL320" i="1"/>
  <c r="AL319" i="1"/>
  <c r="AL318" i="1"/>
  <c r="AL317" i="1"/>
  <c r="AL316" i="1"/>
  <c r="AL315" i="1"/>
  <c r="AL314" i="1"/>
  <c r="AL313" i="1"/>
  <c r="AL312" i="1"/>
  <c r="AL309" i="1"/>
  <c r="AL308" i="1"/>
  <c r="AL307" i="1"/>
  <c r="AL306" i="1"/>
  <c r="AL305" i="1"/>
  <c r="AL304" i="1"/>
  <c r="AL303" i="1"/>
  <c r="AL302" i="1"/>
  <c r="AL301" i="1"/>
  <c r="AL298" i="1"/>
  <c r="AL297" i="1"/>
  <c r="AL296" i="1"/>
  <c r="AL295" i="1"/>
  <c r="AL294" i="1"/>
  <c r="AL293" i="1"/>
  <c r="AL292" i="1"/>
  <c r="AL291" i="1"/>
  <c r="AL290" i="1"/>
  <c r="AL287" i="1"/>
  <c r="AL286" i="1"/>
  <c r="AL285" i="1"/>
  <c r="AL284" i="1"/>
  <c r="AL283" i="1"/>
  <c r="AL282" i="1"/>
  <c r="AL281" i="1"/>
  <c r="AL280" i="1"/>
  <c r="AL279" i="1"/>
  <c r="AL276" i="1"/>
  <c r="AL275" i="1"/>
  <c r="AL274" i="1"/>
  <c r="AL273" i="1"/>
  <c r="AL272" i="1"/>
  <c r="AL271" i="1"/>
  <c r="AL270" i="1"/>
  <c r="AL269" i="1"/>
  <c r="AL268" i="1"/>
  <c r="AL265" i="1"/>
  <c r="AL264" i="1"/>
  <c r="AL263" i="1"/>
  <c r="AL262" i="1"/>
  <c r="AL261" i="1"/>
  <c r="AL260" i="1"/>
  <c r="AL259" i="1"/>
  <c r="AL258" i="1"/>
  <c r="AL257" i="1"/>
  <c r="AL254" i="1"/>
  <c r="AL253" i="1"/>
  <c r="AL252" i="1"/>
  <c r="AL251" i="1"/>
  <c r="AL250" i="1"/>
  <c r="AL249" i="1"/>
  <c r="AL248" i="1"/>
  <c r="AL247" i="1"/>
  <c r="AL246" i="1"/>
  <c r="AL245" i="1"/>
  <c r="AL244" i="1"/>
  <c r="AL243" i="1"/>
  <c r="AL240" i="1"/>
  <c r="AL239" i="1"/>
  <c r="AL238" i="1"/>
  <c r="AL237" i="1"/>
  <c r="AL236" i="1"/>
  <c r="AL235" i="1"/>
  <c r="AL234" i="1"/>
  <c r="AL233" i="1"/>
  <c r="AL232" i="1"/>
  <c r="AL229" i="1"/>
  <c r="AL228" i="1"/>
  <c r="AL227" i="1"/>
  <c r="AL226" i="1"/>
  <c r="AL225" i="1"/>
  <c r="AL224" i="1"/>
  <c r="AL223" i="1"/>
  <c r="AL222" i="1"/>
  <c r="AL221" i="1"/>
  <c r="AL218" i="1"/>
  <c r="AL217" i="1"/>
  <c r="AL216" i="1"/>
  <c r="AL215" i="1"/>
  <c r="AL214" i="1"/>
  <c r="AL213" i="1"/>
  <c r="AL212" i="1"/>
  <c r="AL211" i="1"/>
  <c r="AL210" i="1"/>
  <c r="AL207" i="1"/>
  <c r="AL206" i="1"/>
  <c r="AL205" i="1"/>
  <c r="AL204" i="1"/>
  <c r="AL203" i="1"/>
  <c r="AL202" i="1"/>
  <c r="AL201" i="1"/>
  <c r="AL200" i="1"/>
  <c r="AL199" i="1"/>
  <c r="AL196" i="1"/>
  <c r="AL195" i="1"/>
  <c r="AL194" i="1"/>
  <c r="AL193" i="1"/>
  <c r="AL192" i="1"/>
  <c r="AL191" i="1"/>
  <c r="AL190" i="1"/>
  <c r="AL189" i="1"/>
  <c r="AL188" i="1"/>
  <c r="AL187" i="1"/>
  <c r="AL186" i="1"/>
  <c r="AL185" i="1"/>
  <c r="AL182" i="1"/>
  <c r="AL181" i="1"/>
  <c r="AL180" i="1"/>
  <c r="AL179" i="1"/>
  <c r="AL178" i="1"/>
  <c r="AL177" i="1"/>
  <c r="AL176" i="1"/>
  <c r="AL175" i="1"/>
  <c r="AL174" i="1"/>
  <c r="AL171" i="1"/>
  <c r="AL170" i="1"/>
  <c r="AL169" i="1"/>
  <c r="AL168" i="1"/>
  <c r="AL167" i="1"/>
  <c r="AL166" i="1"/>
  <c r="AL165" i="1"/>
  <c r="AL164" i="1"/>
  <c r="AL163" i="1"/>
  <c r="AL160" i="1"/>
  <c r="AL159" i="1"/>
  <c r="AL158" i="1"/>
  <c r="AL157" i="1"/>
  <c r="AL156" i="1"/>
  <c r="AL155" i="1"/>
  <c r="AL154" i="1"/>
  <c r="AL153" i="1"/>
  <c r="AL152" i="1"/>
  <c r="AL149" i="1"/>
  <c r="AL148" i="1"/>
  <c r="AL147" i="1"/>
  <c r="AL146" i="1"/>
  <c r="AL145" i="1"/>
  <c r="AL144" i="1"/>
  <c r="AL143" i="1"/>
  <c r="AL142" i="1"/>
  <c r="AL141" i="1"/>
  <c r="AL138" i="1"/>
  <c r="AL137" i="1"/>
  <c r="AL136" i="1"/>
  <c r="AL135" i="1"/>
  <c r="AL134" i="1"/>
  <c r="AL133" i="1"/>
  <c r="AL132" i="1"/>
  <c r="AL131" i="1"/>
  <c r="AL130" i="1"/>
  <c r="AL127" i="1"/>
  <c r="AL126" i="1"/>
  <c r="AL125" i="1"/>
  <c r="AL124" i="1"/>
  <c r="AL123" i="1"/>
  <c r="AL122" i="1"/>
  <c r="AL121" i="1"/>
  <c r="AL120" i="1"/>
  <c r="AL119" i="1"/>
  <c r="AL116" i="1"/>
  <c r="AL115" i="1"/>
  <c r="AL114" i="1"/>
  <c r="AL113" i="1"/>
  <c r="AL112" i="1"/>
  <c r="AL111" i="1"/>
  <c r="AL110" i="1"/>
  <c r="AL109" i="1"/>
  <c r="AL108" i="1"/>
  <c r="AL105" i="1"/>
  <c r="AL104" i="1"/>
  <c r="AL103" i="1"/>
  <c r="AL102" i="1"/>
  <c r="AL101" i="1"/>
  <c r="AL100" i="1"/>
  <c r="AL99" i="1"/>
  <c r="AL98" i="1"/>
  <c r="AL97" i="1"/>
  <c r="AL94" i="1"/>
  <c r="AL93" i="1"/>
  <c r="AL92" i="1"/>
  <c r="AL91" i="1"/>
  <c r="AL90" i="1"/>
  <c r="AL89" i="1"/>
  <c r="AL88" i="1"/>
  <c r="AL87" i="1"/>
  <c r="AL86" i="1"/>
  <c r="AL83" i="1"/>
  <c r="AL82" i="1"/>
  <c r="AL81" i="1"/>
  <c r="AL80" i="1"/>
  <c r="AL79" i="1"/>
  <c r="AL78" i="1"/>
  <c r="AL77" i="1"/>
  <c r="AL76" i="1"/>
  <c r="AL75" i="1"/>
  <c r="AL72" i="1"/>
  <c r="AL71" i="1"/>
  <c r="AL70" i="1"/>
  <c r="AL68" i="1"/>
  <c r="AL67" i="1"/>
  <c r="AL66" i="1"/>
  <c r="AL65" i="1"/>
  <c r="AL64" i="1"/>
  <c r="AL63" i="1"/>
  <c r="AL60" i="1"/>
  <c r="AL59" i="1"/>
  <c r="AL58" i="1"/>
  <c r="AL57" i="1"/>
  <c r="AL56" i="1"/>
  <c r="AL55" i="1"/>
  <c r="AL54" i="1"/>
  <c r="AL53" i="1"/>
  <c r="AL52" i="1"/>
  <c r="AL49" i="1"/>
  <c r="AL48" i="1"/>
  <c r="AL47" i="1"/>
  <c r="AL46" i="1"/>
  <c r="AL45" i="1"/>
  <c r="AL44" i="1"/>
  <c r="AL43" i="1"/>
  <c r="AL42" i="1"/>
  <c r="AL41" i="1"/>
  <c r="AL38" i="1"/>
  <c r="AL37" i="1"/>
  <c r="AL36" i="1"/>
  <c r="AL35" i="1"/>
  <c r="AL34" i="1"/>
  <c r="AL33" i="1"/>
  <c r="AL32" i="1"/>
  <c r="AL31" i="1"/>
  <c r="AL30" i="1"/>
  <c r="AL27" i="1"/>
  <c r="AL26" i="1"/>
  <c r="AL25" i="1"/>
  <c r="AL24" i="1"/>
  <c r="AL23" i="1"/>
  <c r="AL22" i="1"/>
  <c r="AL21" i="1"/>
  <c r="AL20" i="1"/>
  <c r="AL19" i="1"/>
  <c r="AL16" i="1"/>
  <c r="AL15" i="1"/>
  <c r="AL14" i="1"/>
  <c r="AL13" i="1"/>
  <c r="AL12" i="1"/>
  <c r="AL11" i="1"/>
  <c r="AL9" i="1"/>
  <c r="AL8" i="1"/>
  <c r="AL7" i="1"/>
  <c r="AJ1161" i="1"/>
  <c r="AJ1164" i="1" s="1"/>
  <c r="AJ1160" i="1"/>
  <c r="AJ1154" i="1"/>
  <c r="AI1153" i="1"/>
  <c r="AI1152" i="1"/>
  <c r="AI1151" i="1"/>
  <c r="AI1150" i="1"/>
  <c r="AI1149" i="1"/>
  <c r="AI1148" i="1"/>
  <c r="AI1147" i="1"/>
  <c r="AI1146" i="1"/>
  <c r="AI1145" i="1"/>
  <c r="AI1144" i="1"/>
  <c r="AI1143" i="1"/>
  <c r="AI1142" i="1"/>
  <c r="AI1139" i="1"/>
  <c r="AI1138" i="1"/>
  <c r="AI1137" i="1"/>
  <c r="AI1136" i="1"/>
  <c r="AI1135" i="1"/>
  <c r="AI1134" i="1"/>
  <c r="AI1133" i="1"/>
  <c r="AI1132" i="1"/>
  <c r="AI1131" i="1"/>
  <c r="AI1130" i="1"/>
  <c r="AI1129" i="1"/>
  <c r="AI1128" i="1"/>
  <c r="AI1125" i="1"/>
  <c r="AI1124" i="1"/>
  <c r="AI1123" i="1"/>
  <c r="AI1122" i="1"/>
  <c r="AI1121" i="1"/>
  <c r="AI1120" i="1"/>
  <c r="AI1119" i="1"/>
  <c r="AI1118" i="1"/>
  <c r="AI1117" i="1"/>
  <c r="AI1116" i="1"/>
  <c r="AI1115" i="1"/>
  <c r="AI1114" i="1"/>
  <c r="AI1111" i="1"/>
  <c r="AI1110" i="1"/>
  <c r="AI1109" i="1"/>
  <c r="AI1108" i="1"/>
  <c r="AI1107" i="1"/>
  <c r="AI1106" i="1"/>
  <c r="AI1105" i="1"/>
  <c r="AI1104" i="1"/>
  <c r="AI1103" i="1"/>
  <c r="AI1102" i="1"/>
  <c r="AI1101" i="1"/>
  <c r="AI1100" i="1"/>
  <c r="AI1097" i="1"/>
  <c r="AI1096" i="1"/>
  <c r="AI1095" i="1"/>
  <c r="AI1094" i="1"/>
  <c r="AI1093" i="1"/>
  <c r="AI1092" i="1"/>
  <c r="AI1091" i="1"/>
  <c r="AI1090" i="1"/>
  <c r="AI1089" i="1"/>
  <c r="AI1077" i="1"/>
  <c r="AI1076" i="1"/>
  <c r="AI1075" i="1"/>
  <c r="AI1074" i="1"/>
  <c r="AI1073" i="1"/>
  <c r="AI1072" i="1"/>
  <c r="AI1071" i="1"/>
  <c r="AI1070" i="1"/>
  <c r="AI1069" i="1"/>
  <c r="AI1054" i="1"/>
  <c r="AI1053" i="1"/>
  <c r="AI1052" i="1"/>
  <c r="AI1051" i="1"/>
  <c r="AI1050" i="1"/>
  <c r="AI1049" i="1"/>
  <c r="AI1048" i="1"/>
  <c r="AI1047" i="1"/>
  <c r="AI1046" i="1"/>
  <c r="AI1043" i="1"/>
  <c r="AI1042" i="1"/>
  <c r="AI1041" i="1"/>
  <c r="AI1040" i="1"/>
  <c r="AI1039" i="1"/>
  <c r="AI1038" i="1"/>
  <c r="AI1037" i="1"/>
  <c r="AI1036" i="1"/>
  <c r="AI1035" i="1"/>
  <c r="AI1032" i="1"/>
  <c r="AI1031" i="1"/>
  <c r="AI1030" i="1"/>
  <c r="AI1029" i="1"/>
  <c r="AI1028" i="1"/>
  <c r="AI1027" i="1"/>
  <c r="AI1026" i="1"/>
  <c r="AI1025" i="1"/>
  <c r="AI1024" i="1"/>
  <c r="AI1021" i="1"/>
  <c r="AI1020" i="1"/>
  <c r="AI1019" i="1"/>
  <c r="AI1018" i="1"/>
  <c r="AI1017" i="1"/>
  <c r="AI1016" i="1"/>
  <c r="AI1015" i="1"/>
  <c r="AI1014" i="1"/>
  <c r="AI1013" i="1"/>
  <c r="AI1010" i="1"/>
  <c r="AI1009" i="1"/>
  <c r="AI1008" i="1"/>
  <c r="AI1007" i="1"/>
  <c r="AI1006" i="1"/>
  <c r="AI1005" i="1"/>
  <c r="AI1004" i="1"/>
  <c r="AI1003" i="1"/>
  <c r="AI1002" i="1"/>
  <c r="AI999" i="1"/>
  <c r="AI998" i="1"/>
  <c r="AI997" i="1"/>
  <c r="AI996" i="1"/>
  <c r="AI995" i="1"/>
  <c r="AI994" i="1"/>
  <c r="AI993" i="1"/>
  <c r="AI992" i="1"/>
  <c r="AI991" i="1"/>
  <c r="AI988" i="1"/>
  <c r="AI987" i="1"/>
  <c r="AI986" i="1"/>
  <c r="AI985" i="1"/>
  <c r="AI984" i="1"/>
  <c r="AI983" i="1"/>
  <c r="AI982" i="1"/>
  <c r="AI981" i="1"/>
  <c r="AI980" i="1"/>
  <c r="AI979" i="1"/>
  <c r="AI978" i="1"/>
  <c r="AI977" i="1"/>
  <c r="AI974" i="1"/>
  <c r="AI973" i="1"/>
  <c r="AI972" i="1"/>
  <c r="AI971" i="1"/>
  <c r="AI970" i="1"/>
  <c r="AI969" i="1"/>
  <c r="AI968" i="1"/>
  <c r="AI967" i="1"/>
  <c r="AI966" i="1"/>
  <c r="AI965" i="1"/>
  <c r="AI964" i="1"/>
  <c r="AI963" i="1"/>
  <c r="AI960" i="1"/>
  <c r="AI959" i="1"/>
  <c r="AI958" i="1"/>
  <c r="AI957" i="1"/>
  <c r="AI956" i="1"/>
  <c r="AI954" i="1"/>
  <c r="AI953" i="1"/>
  <c r="AI952" i="1"/>
  <c r="AI951" i="1"/>
  <c r="AI948" i="1"/>
  <c r="AI947" i="1"/>
  <c r="AI946" i="1"/>
  <c r="AI945" i="1"/>
  <c r="AI944" i="1"/>
  <c r="AI943" i="1"/>
  <c r="AI942" i="1"/>
  <c r="AI941" i="1"/>
  <c r="AI940" i="1"/>
  <c r="AI937" i="1"/>
  <c r="AI936" i="1"/>
  <c r="AI935" i="1"/>
  <c r="AI934" i="1"/>
  <c r="AI933" i="1"/>
  <c r="AI932" i="1"/>
  <c r="AI931" i="1"/>
  <c r="AI930" i="1"/>
  <c r="AI929" i="1"/>
  <c r="AI926" i="1"/>
  <c r="AI925" i="1"/>
  <c r="AI924" i="1"/>
  <c r="AI923" i="1"/>
  <c r="AI922" i="1"/>
  <c r="AI921" i="1"/>
  <c r="AI920" i="1"/>
  <c r="AI919" i="1"/>
  <c r="AI918" i="1"/>
  <c r="AI915" i="1"/>
  <c r="AI914" i="1"/>
  <c r="AI913" i="1"/>
  <c r="AI911" i="1"/>
  <c r="AI910" i="1"/>
  <c r="AI909" i="1"/>
  <c r="AI908" i="1"/>
  <c r="AI907" i="1"/>
  <c r="AI904" i="1"/>
  <c r="AI903" i="1"/>
  <c r="AI902" i="1"/>
  <c r="AI901" i="1"/>
  <c r="AI900" i="1"/>
  <c r="AI899" i="1"/>
  <c r="AI898" i="1"/>
  <c r="AI897" i="1"/>
  <c r="AI896" i="1"/>
  <c r="AI893" i="1"/>
  <c r="AI892" i="1"/>
  <c r="AI891" i="1"/>
  <c r="AI890" i="1"/>
  <c r="AI889" i="1"/>
  <c r="AI888" i="1"/>
  <c r="AI887" i="1"/>
  <c r="AI886" i="1"/>
  <c r="AI885" i="1"/>
  <c r="AI882" i="1"/>
  <c r="AI881" i="1"/>
  <c r="AI880" i="1"/>
  <c r="AI879" i="1"/>
  <c r="AI878" i="1"/>
  <c r="AI877" i="1"/>
  <c r="AI876" i="1"/>
  <c r="AI875" i="1"/>
  <c r="AI874" i="1"/>
  <c r="AI871" i="1"/>
  <c r="AI870" i="1"/>
  <c r="AI869" i="1"/>
  <c r="AI868" i="1"/>
  <c r="AI867" i="1"/>
  <c r="AI866" i="1"/>
  <c r="AI865" i="1"/>
  <c r="AI864" i="1"/>
  <c r="AI863" i="1"/>
  <c r="AI862" i="1"/>
  <c r="AI861" i="1"/>
  <c r="AI860" i="1"/>
  <c r="AI857" i="1"/>
  <c r="AI856" i="1"/>
  <c r="AI855" i="1"/>
  <c r="AI854" i="1"/>
  <c r="AI853" i="1"/>
  <c r="AI852" i="1"/>
  <c r="AI851" i="1"/>
  <c r="AI850" i="1"/>
  <c r="AI849" i="1"/>
  <c r="AI846" i="1"/>
  <c r="AI845" i="1"/>
  <c r="AI844" i="1"/>
  <c r="AI843" i="1"/>
  <c r="AI842" i="1"/>
  <c r="AI841" i="1"/>
  <c r="AI840" i="1"/>
  <c r="AI839" i="1"/>
  <c r="AI838" i="1"/>
  <c r="AI835" i="1"/>
  <c r="AI834" i="1"/>
  <c r="AI833" i="1"/>
  <c r="AI832" i="1"/>
  <c r="AI831" i="1"/>
  <c r="AI830" i="1"/>
  <c r="AI829" i="1"/>
  <c r="AI828" i="1"/>
  <c r="AI827" i="1"/>
  <c r="AI824" i="1"/>
  <c r="AI823" i="1"/>
  <c r="AI822" i="1"/>
  <c r="AI821" i="1"/>
  <c r="AI820" i="1"/>
  <c r="AI819" i="1"/>
  <c r="AI818" i="1"/>
  <c r="AI817" i="1"/>
  <c r="AI816" i="1"/>
  <c r="AI813" i="1"/>
  <c r="AI812" i="1"/>
  <c r="AI811" i="1"/>
  <c r="AI809" i="1"/>
  <c r="AI808" i="1"/>
  <c r="AI807" i="1"/>
  <c r="AI806" i="1"/>
  <c r="AI805" i="1"/>
  <c r="AI804" i="1"/>
  <c r="AI801" i="1"/>
  <c r="AI800" i="1"/>
  <c r="AI799" i="1"/>
  <c r="AI797" i="1"/>
  <c r="AI796" i="1"/>
  <c r="AI795" i="1"/>
  <c r="AI794" i="1"/>
  <c r="AI793" i="1"/>
  <c r="AI792" i="1"/>
  <c r="AI789" i="1"/>
  <c r="AI788" i="1"/>
  <c r="AI787" i="1"/>
  <c r="AI786" i="1"/>
  <c r="AI785" i="1"/>
  <c r="AI784" i="1"/>
  <c r="AI783" i="1"/>
  <c r="AI782" i="1"/>
  <c r="AI781" i="1"/>
  <c r="AI778" i="1"/>
  <c r="AI777" i="1"/>
  <c r="AI776" i="1"/>
  <c r="AI775" i="1"/>
  <c r="AI774" i="1"/>
  <c r="AI773" i="1"/>
  <c r="AI772" i="1"/>
  <c r="AI771" i="1"/>
  <c r="AI770" i="1"/>
  <c r="AI767" i="1"/>
  <c r="AI766" i="1"/>
  <c r="AI765" i="1"/>
  <c r="AI763" i="1"/>
  <c r="AI762" i="1"/>
  <c r="AI761" i="1"/>
  <c r="AI760" i="1"/>
  <c r="AI759" i="1"/>
  <c r="AI758" i="1"/>
  <c r="AI601" i="1"/>
  <c r="AI600" i="1"/>
  <c r="AI599" i="1"/>
  <c r="AI598" i="1"/>
  <c r="AI597" i="1"/>
  <c r="AI596" i="1"/>
  <c r="AI595" i="1"/>
  <c r="AI594" i="1"/>
  <c r="AI593" i="1"/>
  <c r="AI590" i="1"/>
  <c r="AI589" i="1"/>
  <c r="AI588" i="1"/>
  <c r="AI587" i="1"/>
  <c r="AI586" i="1"/>
  <c r="AI585" i="1"/>
  <c r="AI584" i="1"/>
  <c r="AI583" i="1"/>
  <c r="AI582" i="1"/>
  <c r="AI579" i="1"/>
  <c r="AI578" i="1"/>
  <c r="AI577" i="1"/>
  <c r="AI576" i="1"/>
  <c r="AI575" i="1"/>
  <c r="AI574" i="1"/>
  <c r="AI573" i="1"/>
  <c r="AI572" i="1"/>
  <c r="AI571" i="1"/>
  <c r="AI568" i="1"/>
  <c r="AI567" i="1"/>
  <c r="AI566" i="1"/>
  <c r="AI565" i="1"/>
  <c r="AI564" i="1"/>
  <c r="AI563" i="1"/>
  <c r="AI562" i="1"/>
  <c r="AI561" i="1"/>
  <c r="AI560" i="1"/>
  <c r="AI557" i="1"/>
  <c r="AI556" i="1"/>
  <c r="AI555" i="1"/>
  <c r="AI554" i="1"/>
  <c r="AI553" i="1"/>
  <c r="AI552" i="1"/>
  <c r="AI551" i="1"/>
  <c r="AI550" i="1"/>
  <c r="AI549" i="1"/>
  <c r="AI546" i="1"/>
  <c r="AI545" i="1"/>
  <c r="AI544" i="1"/>
  <c r="AI543" i="1"/>
  <c r="AI542" i="1"/>
  <c r="AI541" i="1"/>
  <c r="AI540" i="1"/>
  <c r="AI539" i="1"/>
  <c r="AI538" i="1"/>
  <c r="AI535" i="1"/>
  <c r="AI534" i="1"/>
  <c r="AI533" i="1"/>
  <c r="AI532" i="1"/>
  <c r="AI531" i="1"/>
  <c r="AI530" i="1"/>
  <c r="AI529" i="1"/>
  <c r="AI528" i="1"/>
  <c r="AI527" i="1"/>
  <c r="AI524" i="1"/>
  <c r="AI523" i="1"/>
  <c r="AI522" i="1"/>
  <c r="AI521" i="1"/>
  <c r="AI520" i="1"/>
  <c r="AI518" i="1"/>
  <c r="AI517" i="1"/>
  <c r="AI516" i="1"/>
  <c r="AI513" i="1"/>
  <c r="AI512" i="1"/>
  <c r="AI511" i="1"/>
  <c r="AI509" i="1"/>
  <c r="AI508" i="1"/>
  <c r="AI507" i="1"/>
  <c r="AI506" i="1"/>
  <c r="AI505" i="1"/>
  <c r="AI502" i="1"/>
  <c r="AI501" i="1"/>
  <c r="AI500" i="1"/>
  <c r="AI499" i="1"/>
  <c r="AI498" i="1"/>
  <c r="AI497" i="1"/>
  <c r="AI496" i="1"/>
  <c r="AI495" i="1"/>
  <c r="AI494" i="1"/>
  <c r="AI491" i="1"/>
  <c r="AI490" i="1"/>
  <c r="AI489" i="1"/>
  <c r="AI488" i="1"/>
  <c r="AI487" i="1"/>
  <c r="AI486" i="1"/>
  <c r="AI485" i="1"/>
  <c r="AI484" i="1"/>
  <c r="AI483" i="1"/>
  <c r="AI480" i="1"/>
  <c r="AI479" i="1"/>
  <c r="AI478" i="1"/>
  <c r="AI477" i="1"/>
  <c r="AI476" i="1"/>
  <c r="AI475" i="1"/>
  <c r="AI474" i="1"/>
  <c r="AI473" i="1"/>
  <c r="AI472" i="1"/>
  <c r="AI469" i="1"/>
  <c r="AI468" i="1"/>
  <c r="AI467" i="1"/>
  <c r="AI466" i="1"/>
  <c r="AI465" i="1"/>
  <c r="AI464" i="1"/>
  <c r="AI463" i="1"/>
  <c r="AI462" i="1"/>
  <c r="AI461" i="1"/>
  <c r="AI447" i="1"/>
  <c r="AI446" i="1"/>
  <c r="AI445" i="1"/>
  <c r="AI444" i="1"/>
  <c r="AI443" i="1"/>
  <c r="AI442" i="1"/>
  <c r="AI441" i="1"/>
  <c r="AI440" i="1"/>
  <c r="AI439" i="1"/>
  <c r="AI436" i="1"/>
  <c r="AI435" i="1"/>
  <c r="AI434" i="1"/>
  <c r="AI433" i="1"/>
  <c r="AI432" i="1"/>
  <c r="AI431" i="1"/>
  <c r="AI430" i="1"/>
  <c r="AI429" i="1"/>
  <c r="AI428" i="1"/>
  <c r="AI427" i="1"/>
  <c r="AI426" i="1"/>
  <c r="AI425" i="1"/>
  <c r="AI422" i="1"/>
  <c r="AI421" i="1"/>
  <c r="AI420" i="1"/>
  <c r="AI419" i="1"/>
  <c r="AI418" i="1"/>
  <c r="AI417" i="1"/>
  <c r="AI416" i="1"/>
  <c r="AI415" i="1"/>
  <c r="AI414" i="1"/>
  <c r="AI413" i="1"/>
  <c r="AI412" i="1"/>
  <c r="AI411" i="1"/>
  <c r="AI397" i="1"/>
  <c r="AI396" i="1"/>
  <c r="AI395" i="1"/>
  <c r="AI394" i="1"/>
  <c r="AI393" i="1"/>
  <c r="AI392" i="1"/>
  <c r="AI391" i="1"/>
  <c r="AI390" i="1"/>
  <c r="AI389" i="1"/>
  <c r="AI408" i="1"/>
  <c r="AI407" i="1"/>
  <c r="AI406" i="1"/>
  <c r="AI405" i="1"/>
  <c r="AI404" i="1"/>
  <c r="AI403" i="1"/>
  <c r="AI402" i="1"/>
  <c r="AI401" i="1"/>
  <c r="AI400" i="1"/>
  <c r="AI331" i="1"/>
  <c r="AI330" i="1"/>
  <c r="AI329" i="1"/>
  <c r="AI328" i="1"/>
  <c r="AI327" i="1"/>
  <c r="AI326" i="1"/>
  <c r="AI325" i="1"/>
  <c r="AI324" i="1"/>
  <c r="AI323" i="1"/>
  <c r="AI612" i="1"/>
  <c r="AI611" i="1"/>
  <c r="AI610" i="1"/>
  <c r="AI609" i="1"/>
  <c r="AI608" i="1"/>
  <c r="AI607" i="1"/>
  <c r="AI606" i="1"/>
  <c r="AI605" i="1"/>
  <c r="AI604" i="1"/>
  <c r="AI386" i="1"/>
  <c r="AI385" i="1"/>
  <c r="AI384" i="1"/>
  <c r="AI383" i="1"/>
  <c r="AI382" i="1"/>
  <c r="AI381" i="1"/>
  <c r="AI380" i="1"/>
  <c r="AI379" i="1"/>
  <c r="AI378" i="1"/>
  <c r="AI375" i="1"/>
  <c r="AI374" i="1"/>
  <c r="AI373" i="1"/>
  <c r="AI372" i="1"/>
  <c r="AI370" i="1"/>
  <c r="AI369" i="1"/>
  <c r="AI368" i="1"/>
  <c r="AI367" i="1"/>
  <c r="AI364" i="1"/>
  <c r="AI363" i="1"/>
  <c r="AI362" i="1"/>
  <c r="AI361" i="1"/>
  <c r="AI360" i="1"/>
  <c r="AI359" i="1"/>
  <c r="AI358" i="1"/>
  <c r="AI357" i="1"/>
  <c r="AI356" i="1"/>
  <c r="AI353" i="1"/>
  <c r="AI352" i="1"/>
  <c r="AI351" i="1"/>
  <c r="AI350" i="1"/>
  <c r="AI349" i="1"/>
  <c r="AI348" i="1"/>
  <c r="AI347" i="1"/>
  <c r="AI346" i="1"/>
  <c r="AI345" i="1"/>
  <c r="AI342" i="1"/>
  <c r="AI341" i="1"/>
  <c r="AI340" i="1"/>
  <c r="AI339" i="1"/>
  <c r="AI338" i="1"/>
  <c r="AI337" i="1"/>
  <c r="AI336" i="1"/>
  <c r="AI335" i="1"/>
  <c r="AI334" i="1"/>
  <c r="AI320" i="1"/>
  <c r="AI319" i="1"/>
  <c r="AI318" i="1"/>
  <c r="AI317" i="1"/>
  <c r="AI316" i="1"/>
  <c r="AI315" i="1"/>
  <c r="AI314" i="1"/>
  <c r="AI313" i="1"/>
  <c r="AI312" i="1"/>
  <c r="AI309" i="1"/>
  <c r="AI308" i="1"/>
  <c r="AI307" i="1"/>
  <c r="AI306" i="1"/>
  <c r="AI305" i="1"/>
  <c r="AI304" i="1"/>
  <c r="AI303" i="1"/>
  <c r="AI302" i="1"/>
  <c r="AI301" i="1"/>
  <c r="AI298" i="1"/>
  <c r="AI297" i="1"/>
  <c r="AI296" i="1"/>
  <c r="AI295" i="1"/>
  <c r="AI294" i="1"/>
  <c r="AI293" i="1"/>
  <c r="AI292" i="1"/>
  <c r="AI291" i="1"/>
  <c r="AI290" i="1"/>
  <c r="AI287" i="1"/>
  <c r="AI286" i="1"/>
  <c r="AI285" i="1"/>
  <c r="AI284" i="1"/>
  <c r="AI283" i="1"/>
  <c r="AI282" i="1"/>
  <c r="AI281" i="1"/>
  <c r="AI280" i="1"/>
  <c r="AI279" i="1"/>
  <c r="AI276" i="1"/>
  <c r="AI275" i="1"/>
  <c r="AI274" i="1"/>
  <c r="AI273" i="1"/>
  <c r="AI272" i="1"/>
  <c r="AI271" i="1"/>
  <c r="AI270" i="1"/>
  <c r="AI269" i="1"/>
  <c r="AI268" i="1"/>
  <c r="AI265" i="1"/>
  <c r="AI264" i="1"/>
  <c r="AI263" i="1"/>
  <c r="AI262" i="1"/>
  <c r="AI261" i="1"/>
  <c r="AI260" i="1"/>
  <c r="AI259" i="1"/>
  <c r="AI258" i="1"/>
  <c r="AI257" i="1"/>
  <c r="AI254" i="1"/>
  <c r="AI253" i="1"/>
  <c r="AI252" i="1"/>
  <c r="AI251" i="1"/>
  <c r="AI250" i="1"/>
  <c r="AI249" i="1"/>
  <c r="AI248" i="1"/>
  <c r="AI247" i="1"/>
  <c r="AI246" i="1"/>
  <c r="AI245" i="1"/>
  <c r="AI244" i="1"/>
  <c r="AI243" i="1"/>
  <c r="AI240" i="1"/>
  <c r="AI239" i="1"/>
  <c r="AI238" i="1"/>
  <c r="AI237" i="1"/>
  <c r="AI236" i="1"/>
  <c r="AI235" i="1"/>
  <c r="AI234" i="1"/>
  <c r="AI233" i="1"/>
  <c r="AI232" i="1"/>
  <c r="AI229" i="1"/>
  <c r="AI228" i="1"/>
  <c r="AI227" i="1"/>
  <c r="AI226" i="1"/>
  <c r="AI225" i="1"/>
  <c r="AI224" i="1"/>
  <c r="AI223" i="1"/>
  <c r="AI222" i="1"/>
  <c r="AI221" i="1"/>
  <c r="AI218" i="1"/>
  <c r="AI217" i="1"/>
  <c r="AI216" i="1"/>
  <c r="AI215" i="1"/>
  <c r="AI214" i="1"/>
  <c r="AI213" i="1"/>
  <c r="AI212" i="1"/>
  <c r="AI211" i="1"/>
  <c r="AI210" i="1"/>
  <c r="AI207" i="1"/>
  <c r="AI206" i="1"/>
  <c r="AI205" i="1"/>
  <c r="AI204" i="1"/>
  <c r="AI203" i="1"/>
  <c r="AI202" i="1"/>
  <c r="AI201" i="1"/>
  <c r="AI200" i="1"/>
  <c r="AI199" i="1"/>
  <c r="AI196" i="1"/>
  <c r="AI195" i="1"/>
  <c r="AI194" i="1"/>
  <c r="AI193" i="1"/>
  <c r="AI192" i="1"/>
  <c r="AI191" i="1"/>
  <c r="AI190" i="1"/>
  <c r="AI189" i="1"/>
  <c r="AI188" i="1"/>
  <c r="AI187" i="1"/>
  <c r="AI186" i="1"/>
  <c r="AI185" i="1"/>
  <c r="AI182" i="1"/>
  <c r="AI181" i="1"/>
  <c r="AI180" i="1"/>
  <c r="AI179" i="1"/>
  <c r="AI178" i="1"/>
  <c r="AI177" i="1"/>
  <c r="AI176" i="1"/>
  <c r="AI175" i="1"/>
  <c r="AI174" i="1"/>
  <c r="AI171" i="1"/>
  <c r="AI170" i="1"/>
  <c r="AI169" i="1"/>
  <c r="AI168" i="1"/>
  <c r="AI167" i="1"/>
  <c r="AI166" i="1"/>
  <c r="AI165" i="1"/>
  <c r="AI164" i="1"/>
  <c r="AI163" i="1"/>
  <c r="AI160" i="1"/>
  <c r="AI159" i="1"/>
  <c r="AI158" i="1"/>
  <c r="AI157" i="1"/>
  <c r="AI156" i="1"/>
  <c r="AI155" i="1"/>
  <c r="AI154" i="1"/>
  <c r="AI153" i="1"/>
  <c r="AI152" i="1"/>
  <c r="AI149" i="1"/>
  <c r="AI148" i="1"/>
  <c r="AI147" i="1"/>
  <c r="AI146" i="1"/>
  <c r="AI145" i="1"/>
  <c r="AI144" i="1"/>
  <c r="AI143" i="1"/>
  <c r="AI142" i="1"/>
  <c r="AI141" i="1"/>
  <c r="AI138" i="1"/>
  <c r="AI137" i="1"/>
  <c r="AI136" i="1"/>
  <c r="AI135" i="1"/>
  <c r="AI134" i="1"/>
  <c r="AI133" i="1"/>
  <c r="AI132" i="1"/>
  <c r="AI131" i="1"/>
  <c r="AI130" i="1"/>
  <c r="AI127" i="1"/>
  <c r="AI126" i="1"/>
  <c r="AI125" i="1"/>
  <c r="AI124" i="1"/>
  <c r="AI123" i="1"/>
  <c r="AI122" i="1"/>
  <c r="AI121" i="1"/>
  <c r="AI120" i="1"/>
  <c r="AI119" i="1"/>
  <c r="AI116" i="1"/>
  <c r="AI115" i="1"/>
  <c r="AI114" i="1"/>
  <c r="AI113" i="1"/>
  <c r="AI112" i="1"/>
  <c r="AI111" i="1"/>
  <c r="AI110" i="1"/>
  <c r="AI109" i="1"/>
  <c r="AI108" i="1"/>
  <c r="AI105" i="1"/>
  <c r="AI104" i="1"/>
  <c r="AI103" i="1"/>
  <c r="AI102" i="1"/>
  <c r="AI101" i="1"/>
  <c r="AI100" i="1"/>
  <c r="AI99" i="1"/>
  <c r="AI98" i="1"/>
  <c r="AI97" i="1"/>
  <c r="AI94" i="1"/>
  <c r="AI93" i="1"/>
  <c r="AI92" i="1"/>
  <c r="AI91" i="1"/>
  <c r="AI90" i="1"/>
  <c r="AI89" i="1"/>
  <c r="AI88" i="1"/>
  <c r="AI87" i="1"/>
  <c r="AI86" i="1"/>
  <c r="AI83" i="1"/>
  <c r="AI82" i="1"/>
  <c r="AI81" i="1"/>
  <c r="AI80" i="1"/>
  <c r="AI79" i="1"/>
  <c r="AI78" i="1"/>
  <c r="AI77" i="1"/>
  <c r="AI76" i="1"/>
  <c r="AI75" i="1"/>
  <c r="AI72" i="1"/>
  <c r="AI71" i="1"/>
  <c r="AI70" i="1"/>
  <c r="AI68" i="1"/>
  <c r="AI67" i="1"/>
  <c r="AI66" i="1"/>
  <c r="AI65" i="1"/>
  <c r="AI64" i="1"/>
  <c r="AI63" i="1"/>
  <c r="AI60" i="1"/>
  <c r="AI59" i="1"/>
  <c r="AI58" i="1"/>
  <c r="AI57" i="1"/>
  <c r="AI56" i="1"/>
  <c r="AI55" i="1"/>
  <c r="AI54" i="1"/>
  <c r="AI53" i="1"/>
  <c r="AI52" i="1"/>
  <c r="AI49" i="1"/>
  <c r="AI48" i="1"/>
  <c r="AI47" i="1"/>
  <c r="AI46" i="1"/>
  <c r="AI45" i="1"/>
  <c r="AI44" i="1"/>
  <c r="AI43" i="1"/>
  <c r="AI42" i="1"/>
  <c r="AI41" i="1"/>
  <c r="AI38" i="1"/>
  <c r="AI37" i="1"/>
  <c r="AI36" i="1"/>
  <c r="AI35" i="1"/>
  <c r="AI34" i="1"/>
  <c r="AI33" i="1"/>
  <c r="AI32" i="1"/>
  <c r="AI31" i="1"/>
  <c r="AI30" i="1"/>
  <c r="AI27" i="1"/>
  <c r="AI26" i="1"/>
  <c r="AI25" i="1"/>
  <c r="AI24" i="1"/>
  <c r="AI23" i="1"/>
  <c r="AI22" i="1"/>
  <c r="AI21" i="1"/>
  <c r="AI20" i="1"/>
  <c r="AI19" i="1"/>
  <c r="AI16" i="1"/>
  <c r="AI15" i="1"/>
  <c r="AI14" i="1"/>
  <c r="AI13" i="1"/>
  <c r="AI12" i="1"/>
  <c r="AI11" i="1"/>
  <c r="AI9" i="1"/>
  <c r="AI8" i="1"/>
  <c r="AI7" i="1"/>
  <c r="W156" i="3"/>
  <c r="W133" i="3"/>
  <c r="AC65" i="3"/>
  <c r="T133" i="5"/>
  <c r="S132" i="5"/>
  <c r="P132" i="5"/>
  <c r="S126" i="5"/>
  <c r="Q126" i="5"/>
  <c r="P126" i="5"/>
  <c r="R125" i="5"/>
  <c r="O125" i="5"/>
  <c r="R124" i="5"/>
  <c r="O124" i="5"/>
  <c r="R123" i="5"/>
  <c r="O123" i="5"/>
  <c r="O122" i="5"/>
  <c r="R121" i="5"/>
  <c r="O121" i="5"/>
  <c r="R120" i="5"/>
  <c r="O120" i="5"/>
  <c r="R119" i="5"/>
  <c r="O119" i="5"/>
  <c r="R118" i="5"/>
  <c r="O118" i="5"/>
  <c r="R117" i="5"/>
  <c r="O117" i="5"/>
  <c r="R114" i="5"/>
  <c r="O114" i="5"/>
  <c r="R113" i="5"/>
  <c r="O113" i="5"/>
  <c r="R112" i="5"/>
  <c r="O112" i="5"/>
  <c r="R111" i="5"/>
  <c r="O111" i="5"/>
  <c r="R110" i="5"/>
  <c r="O110" i="5"/>
  <c r="R109" i="5"/>
  <c r="O109" i="5"/>
  <c r="R108" i="5"/>
  <c r="O108" i="5"/>
  <c r="R107" i="5"/>
  <c r="O107" i="5"/>
  <c r="R106" i="5"/>
  <c r="O106" i="5"/>
  <c r="R103" i="5"/>
  <c r="O103" i="5"/>
  <c r="R102" i="5"/>
  <c r="O102" i="5"/>
  <c r="R101" i="5"/>
  <c r="O101" i="5"/>
  <c r="R100" i="5"/>
  <c r="O100" i="5"/>
  <c r="R99" i="5"/>
  <c r="O99" i="5"/>
  <c r="R98" i="5"/>
  <c r="O98" i="5"/>
  <c r="R97" i="5"/>
  <c r="O97" i="5"/>
  <c r="R96" i="5"/>
  <c r="O96" i="5"/>
  <c r="R95" i="5"/>
  <c r="O95" i="5"/>
  <c r="R92" i="5"/>
  <c r="O92" i="5"/>
  <c r="R91" i="5"/>
  <c r="O91" i="5"/>
  <c r="R90" i="5"/>
  <c r="O90" i="5"/>
  <c r="R89" i="5"/>
  <c r="R88" i="5"/>
  <c r="O88" i="5"/>
  <c r="R87" i="5"/>
  <c r="O87" i="5"/>
  <c r="R86" i="5"/>
  <c r="O86" i="5"/>
  <c r="R85" i="5"/>
  <c r="O85" i="5"/>
  <c r="R84" i="5"/>
  <c r="O84" i="5"/>
  <c r="T134" i="5"/>
  <c r="M132" i="5"/>
  <c r="J132" i="5"/>
  <c r="T126" i="5"/>
  <c r="M126" i="5"/>
  <c r="J126" i="5"/>
  <c r="J135" i="5" s="1"/>
  <c r="L125" i="5"/>
  <c r="I125" i="5"/>
  <c r="L124" i="5"/>
  <c r="I124" i="5"/>
  <c r="L123" i="5"/>
  <c r="I123" i="5"/>
  <c r="U122" i="5"/>
  <c r="L122" i="5"/>
  <c r="I122" i="5"/>
  <c r="L121" i="5"/>
  <c r="I121" i="5"/>
  <c r="L120" i="5"/>
  <c r="I120" i="5"/>
  <c r="I119" i="5"/>
  <c r="U118" i="5"/>
  <c r="L118" i="5"/>
  <c r="I118" i="5"/>
  <c r="L117" i="5"/>
  <c r="I117" i="5"/>
  <c r="L114" i="5"/>
  <c r="I114" i="5"/>
  <c r="L113" i="5"/>
  <c r="I113" i="5"/>
  <c r="L112" i="5"/>
  <c r="I112" i="5"/>
  <c r="U111" i="5"/>
  <c r="I111" i="5"/>
  <c r="L110" i="5"/>
  <c r="I110" i="5"/>
  <c r="L109" i="5"/>
  <c r="I109" i="5"/>
  <c r="L108" i="5"/>
  <c r="I108" i="5"/>
  <c r="U107" i="5"/>
  <c r="L107" i="5"/>
  <c r="I107" i="5"/>
  <c r="L106" i="5"/>
  <c r="I106" i="5"/>
  <c r="L103" i="5"/>
  <c r="I103" i="5"/>
  <c r="L102" i="5"/>
  <c r="I102" i="5"/>
  <c r="L101" i="5"/>
  <c r="I101" i="5"/>
  <c r="U100" i="5"/>
  <c r="I100" i="5"/>
  <c r="L99" i="5"/>
  <c r="I99" i="5"/>
  <c r="L98" i="5"/>
  <c r="I98" i="5"/>
  <c r="L97" i="5"/>
  <c r="I97" i="5"/>
  <c r="U96" i="5"/>
  <c r="L96" i="5"/>
  <c r="I96" i="5"/>
  <c r="L95" i="5"/>
  <c r="I95" i="5"/>
  <c r="L92" i="5"/>
  <c r="I92" i="5"/>
  <c r="L91" i="5"/>
  <c r="I91" i="5"/>
  <c r="L90" i="5"/>
  <c r="I90" i="5"/>
  <c r="U89" i="5"/>
  <c r="L89" i="5"/>
  <c r="I89" i="5"/>
  <c r="L88" i="5"/>
  <c r="I88" i="5"/>
  <c r="L87" i="5"/>
  <c r="I87" i="5"/>
  <c r="I86" i="5"/>
  <c r="U85" i="5"/>
  <c r="L85" i="5"/>
  <c r="I85" i="5"/>
  <c r="L84" i="5"/>
  <c r="I84" i="5"/>
  <c r="U23" i="5"/>
  <c r="U19" i="5"/>
  <c r="L244" i="3"/>
  <c r="I244" i="3"/>
  <c r="AI207" i="3"/>
  <c r="AI206" i="3"/>
  <c r="AI205" i="3"/>
  <c r="AI204" i="3"/>
  <c r="AI203" i="3"/>
  <c r="AI202" i="3"/>
  <c r="AI201" i="3"/>
  <c r="AI200" i="3"/>
  <c r="AI199" i="3"/>
  <c r="AI198" i="3"/>
  <c r="AL207" i="3"/>
  <c r="AL206" i="3"/>
  <c r="AL205" i="3"/>
  <c r="AL204" i="3"/>
  <c r="AL203" i="3"/>
  <c r="AL202" i="3"/>
  <c r="AL201" i="3"/>
  <c r="AL200" i="3"/>
  <c r="AL199" i="3"/>
  <c r="AL198" i="3"/>
  <c r="AL195" i="3"/>
  <c r="AL194" i="3"/>
  <c r="AL193" i="3"/>
  <c r="AL192" i="3"/>
  <c r="AL191" i="3"/>
  <c r="AL190" i="3"/>
  <c r="AL189" i="3"/>
  <c r="AL188" i="3"/>
  <c r="AL187" i="3"/>
  <c r="AL186" i="3"/>
  <c r="AI195" i="3"/>
  <c r="AI194" i="3"/>
  <c r="AI193" i="3"/>
  <c r="AI192" i="3"/>
  <c r="AI191" i="3"/>
  <c r="AI190" i="3"/>
  <c r="AI189" i="3"/>
  <c r="AI188" i="3"/>
  <c r="AI187" i="3"/>
  <c r="AI186" i="3"/>
  <c r="AI183" i="3"/>
  <c r="AI182" i="3"/>
  <c r="AI181" i="3"/>
  <c r="AI180" i="3"/>
  <c r="AI179" i="3"/>
  <c r="AI178" i="3"/>
  <c r="AI177" i="3"/>
  <c r="AI176" i="3"/>
  <c r="AI175" i="3"/>
  <c r="AI174" i="3"/>
  <c r="AL183" i="3"/>
  <c r="AL182" i="3"/>
  <c r="AL181" i="3"/>
  <c r="AL180" i="3"/>
  <c r="AL179" i="3"/>
  <c r="AL178" i="3"/>
  <c r="AL177" i="3"/>
  <c r="AL176" i="3"/>
  <c r="AL175" i="3"/>
  <c r="AL174" i="3"/>
  <c r="AL171" i="3"/>
  <c r="AL170" i="3"/>
  <c r="AL169" i="3"/>
  <c r="AL168" i="3"/>
  <c r="AL167" i="3"/>
  <c r="AL166" i="3"/>
  <c r="AL165" i="3"/>
  <c r="AL164" i="3"/>
  <c r="AL163" i="3"/>
  <c r="AL162" i="3"/>
  <c r="AI171" i="3"/>
  <c r="AI170" i="3"/>
  <c r="AI169" i="3"/>
  <c r="AI168" i="3"/>
  <c r="AI167" i="3"/>
  <c r="AI166" i="3"/>
  <c r="AI165" i="3"/>
  <c r="AI164" i="3"/>
  <c r="AI163" i="3"/>
  <c r="AI162" i="3"/>
  <c r="AI159" i="3"/>
  <c r="AI158" i="3"/>
  <c r="AI157" i="3"/>
  <c r="AI156" i="3"/>
  <c r="AI155" i="3"/>
  <c r="AI154" i="3"/>
  <c r="AI153" i="3"/>
  <c r="AI152" i="3"/>
  <c r="AI151" i="3"/>
  <c r="AI150" i="3"/>
  <c r="AL159" i="3"/>
  <c r="AL158" i="3"/>
  <c r="AL157" i="3"/>
  <c r="AL156" i="3"/>
  <c r="AL155" i="3"/>
  <c r="AL154" i="3"/>
  <c r="AL153" i="3"/>
  <c r="AL152" i="3"/>
  <c r="AL151" i="3"/>
  <c r="AL150" i="3"/>
  <c r="AL136" i="3"/>
  <c r="AL135" i="3"/>
  <c r="AL134" i="3"/>
  <c r="AL133" i="3"/>
  <c r="AL132" i="3"/>
  <c r="AL131" i="3"/>
  <c r="AL130" i="3"/>
  <c r="AL129" i="3"/>
  <c r="AL128" i="3"/>
  <c r="AL127" i="3"/>
  <c r="AI136" i="3"/>
  <c r="AI135" i="3"/>
  <c r="AI134" i="3"/>
  <c r="AI133" i="3"/>
  <c r="AI238" i="3" s="1"/>
  <c r="AI132" i="3"/>
  <c r="AI131" i="3"/>
  <c r="AI130" i="3"/>
  <c r="AI129" i="3"/>
  <c r="AI128" i="3"/>
  <c r="AI127" i="3"/>
  <c r="AL80" i="3"/>
  <c r="AL79" i="3"/>
  <c r="AL78" i="3"/>
  <c r="AL77" i="3"/>
  <c r="AL76" i="3"/>
  <c r="AL75" i="3"/>
  <c r="AL74" i="3"/>
  <c r="AL73" i="3"/>
  <c r="AL72" i="3"/>
  <c r="AL71" i="3"/>
  <c r="AI77" i="3"/>
  <c r="AI65" i="3"/>
  <c r="AL68" i="3"/>
  <c r="AL67" i="3"/>
  <c r="AL66" i="3"/>
  <c r="AL65" i="3"/>
  <c r="AL64" i="3"/>
  <c r="AL63" i="3"/>
  <c r="AL62" i="3"/>
  <c r="AL61" i="3"/>
  <c r="AL60" i="3"/>
  <c r="AL15" i="3"/>
  <c r="AL14" i="3"/>
  <c r="AL12" i="3"/>
  <c r="AL11" i="3"/>
  <c r="AL10" i="3"/>
  <c r="AL9" i="3"/>
  <c r="AL8" i="3"/>
  <c r="AL7" i="3"/>
  <c r="AI15" i="3"/>
  <c r="AI14" i="3"/>
  <c r="AI12" i="3"/>
  <c r="AI11" i="3"/>
  <c r="AI10" i="3"/>
  <c r="AI9" i="3"/>
  <c r="AI8" i="3"/>
  <c r="AI7" i="3"/>
  <c r="AC80" i="3"/>
  <c r="AC79" i="3"/>
  <c r="AC78" i="3"/>
  <c r="AC76" i="3"/>
  <c r="AC75" i="3"/>
  <c r="AC74" i="3"/>
  <c r="AC73" i="3"/>
  <c r="AC72" i="3"/>
  <c r="AC71" i="3"/>
  <c r="AC136" i="3"/>
  <c r="AC135" i="3"/>
  <c r="AC134" i="3"/>
  <c r="AC132" i="3"/>
  <c r="AC131" i="3"/>
  <c r="AC130" i="3"/>
  <c r="AC129" i="3"/>
  <c r="AC128" i="3"/>
  <c r="AC127" i="3"/>
  <c r="AC159" i="3"/>
  <c r="AC158" i="3"/>
  <c r="AC157" i="3"/>
  <c r="AC155" i="3"/>
  <c r="AC154" i="3"/>
  <c r="AC153" i="3"/>
  <c r="AC152" i="3"/>
  <c r="AC151" i="3"/>
  <c r="AC150" i="3"/>
  <c r="AC171" i="3"/>
  <c r="AC170" i="3"/>
  <c r="AC169" i="3"/>
  <c r="AC167" i="3"/>
  <c r="AC166" i="3"/>
  <c r="AC165" i="3"/>
  <c r="AC164" i="3"/>
  <c r="AC163" i="3"/>
  <c r="AC162" i="3"/>
  <c r="AC183" i="3"/>
  <c r="AC182" i="3"/>
  <c r="AC181" i="3"/>
  <c r="AC179" i="3"/>
  <c r="AC178" i="3"/>
  <c r="AC177" i="3"/>
  <c r="AC176" i="3"/>
  <c r="AC175" i="3"/>
  <c r="AC174" i="3"/>
  <c r="AC195" i="3"/>
  <c r="AC194" i="3"/>
  <c r="AC193" i="3"/>
  <c r="AC191" i="3"/>
  <c r="AC190" i="3"/>
  <c r="AC189" i="3"/>
  <c r="AC188" i="3"/>
  <c r="AC187" i="3"/>
  <c r="AC186" i="3"/>
  <c r="AC207" i="3"/>
  <c r="AC206" i="3"/>
  <c r="AC205" i="3"/>
  <c r="AC203" i="3"/>
  <c r="AC202" i="3"/>
  <c r="AC201" i="3"/>
  <c r="AC200" i="3"/>
  <c r="AC199" i="3"/>
  <c r="AC198" i="3"/>
  <c r="AF207" i="3"/>
  <c r="AF206" i="3"/>
  <c r="AF205" i="3"/>
  <c r="AF203" i="3"/>
  <c r="AF202" i="3"/>
  <c r="AF201" i="3"/>
  <c r="AF200" i="3"/>
  <c r="AF199" i="3"/>
  <c r="AF198" i="3"/>
  <c r="AF195" i="3"/>
  <c r="AF194" i="3"/>
  <c r="AF193" i="3"/>
  <c r="AF191" i="3"/>
  <c r="AF190" i="3"/>
  <c r="AF189" i="3"/>
  <c r="AF188" i="3"/>
  <c r="AF187" i="3"/>
  <c r="AF186" i="3"/>
  <c r="AF183" i="3"/>
  <c r="AF182" i="3"/>
  <c r="AF181" i="3"/>
  <c r="AF179" i="3"/>
  <c r="AF178" i="3"/>
  <c r="AF177" i="3"/>
  <c r="AF176" i="3"/>
  <c r="AF175" i="3"/>
  <c r="AF174" i="3"/>
  <c r="AF171" i="3"/>
  <c r="AF170" i="3"/>
  <c r="AF169" i="3"/>
  <c r="AF167" i="3"/>
  <c r="AF166" i="3"/>
  <c r="AF165" i="3"/>
  <c r="AF164" i="3"/>
  <c r="AF163" i="3"/>
  <c r="AF162" i="3"/>
  <c r="AF159" i="3"/>
  <c r="AF158" i="3"/>
  <c r="AF157" i="3"/>
  <c r="AF155" i="3"/>
  <c r="AF154" i="3"/>
  <c r="AF153" i="3"/>
  <c r="AF152" i="3"/>
  <c r="AF151" i="3"/>
  <c r="AF150" i="3"/>
  <c r="AJ238" i="3"/>
  <c r="I35" i="4"/>
  <c r="AJ237" i="3"/>
  <c r="AH237" i="3"/>
  <c r="H35" i="4" s="1"/>
  <c r="AM236" i="3"/>
  <c r="I29" i="4"/>
  <c r="AJ236" i="3"/>
  <c r="AH236" i="3"/>
  <c r="H29" i="4" s="1"/>
  <c r="AM234" i="3"/>
  <c r="AK234" i="3"/>
  <c r="I17" i="4" s="1"/>
  <c r="AJ234" i="3"/>
  <c r="AM232" i="3"/>
  <c r="AK232" i="3"/>
  <c r="I5" i="4" s="1"/>
  <c r="AJ232" i="3"/>
  <c r="AH232" i="3"/>
  <c r="H5" i="4" s="1"/>
  <c r="AL146" i="3"/>
  <c r="AI146" i="3"/>
  <c r="AL145" i="3"/>
  <c r="AI145" i="3"/>
  <c r="AL144" i="3"/>
  <c r="AI144" i="3"/>
  <c r="AL143" i="3"/>
  <c r="AI143" i="3"/>
  <c r="AL142" i="3"/>
  <c r="AI142" i="3"/>
  <c r="AL141" i="3"/>
  <c r="AI141" i="3"/>
  <c r="AL140" i="3"/>
  <c r="AI140" i="3"/>
  <c r="AL139" i="3"/>
  <c r="AI139" i="3"/>
  <c r="AL91" i="3"/>
  <c r="AI91" i="3"/>
  <c r="AL90" i="3"/>
  <c r="AI90" i="3"/>
  <c r="AL89" i="3"/>
  <c r="AI89" i="3"/>
  <c r="AL88" i="3"/>
  <c r="AI88" i="3"/>
  <c r="AL87" i="3"/>
  <c r="AI87" i="3"/>
  <c r="AL86" i="3"/>
  <c r="AI86" i="3"/>
  <c r="AL85" i="3"/>
  <c r="AI85" i="3"/>
  <c r="AL84" i="3"/>
  <c r="AI84" i="3"/>
  <c r="AL83" i="3"/>
  <c r="AI83" i="3"/>
  <c r="AI80" i="3"/>
  <c r="AI79" i="3"/>
  <c r="AI78" i="3"/>
  <c r="AI76" i="3"/>
  <c r="AI75" i="3"/>
  <c r="AI74" i="3"/>
  <c r="AI73" i="3"/>
  <c r="AI72" i="3"/>
  <c r="AI71" i="3"/>
  <c r="AI68" i="3"/>
  <c r="AI67" i="3"/>
  <c r="AI66" i="3"/>
  <c r="AI64" i="3"/>
  <c r="AI63" i="3"/>
  <c r="AI62" i="3"/>
  <c r="AI61" i="3"/>
  <c r="AI60" i="3"/>
  <c r="AL57" i="3"/>
  <c r="AI57" i="3"/>
  <c r="AL56" i="3"/>
  <c r="AI56" i="3"/>
  <c r="AL55" i="3"/>
  <c r="AI55" i="3"/>
  <c r="AL54" i="3"/>
  <c r="AI54" i="3"/>
  <c r="AL53" i="3"/>
  <c r="AI53" i="3"/>
  <c r="AL52" i="3"/>
  <c r="AI52" i="3"/>
  <c r="AL51" i="3"/>
  <c r="AI51" i="3"/>
  <c r="AL50" i="3"/>
  <c r="AI50" i="3"/>
  <c r="AL49" i="3"/>
  <c r="AI49" i="3"/>
  <c r="AL46" i="3"/>
  <c r="AI46" i="3"/>
  <c r="AL45" i="3"/>
  <c r="AI45" i="3"/>
  <c r="AL44" i="3"/>
  <c r="AI44" i="3"/>
  <c r="AH234" i="3"/>
  <c r="H17" i="4" s="1"/>
  <c r="AL43" i="3"/>
  <c r="AI43" i="3"/>
  <c r="AL42" i="3"/>
  <c r="AI42" i="3"/>
  <c r="AL41" i="3"/>
  <c r="AI41" i="3"/>
  <c r="AL40" i="3"/>
  <c r="AI40" i="3"/>
  <c r="AL39" i="3"/>
  <c r="AI39" i="3"/>
  <c r="AL26" i="3"/>
  <c r="AI26" i="3"/>
  <c r="AL25" i="3"/>
  <c r="AI25" i="3"/>
  <c r="AL24" i="3"/>
  <c r="AI24" i="3"/>
  <c r="AL23" i="3"/>
  <c r="AI23" i="3"/>
  <c r="AL22" i="3"/>
  <c r="AI22" i="3"/>
  <c r="AL21" i="3"/>
  <c r="AI21" i="3"/>
  <c r="AL20" i="3"/>
  <c r="AI20" i="3"/>
  <c r="AL19" i="3"/>
  <c r="AI19" i="3"/>
  <c r="AL18" i="3"/>
  <c r="AI18" i="3"/>
  <c r="AC786" i="1"/>
  <c r="AC565" i="1"/>
  <c r="AC554" i="1"/>
  <c r="Z499" i="1"/>
  <c r="Z488" i="1"/>
  <c r="Z487" i="1"/>
  <c r="AA237" i="3"/>
  <c r="AB237" i="3"/>
  <c r="F35" i="4" s="1"/>
  <c r="AD237" i="3"/>
  <c r="AE237" i="3"/>
  <c r="G35" i="4" s="1"/>
  <c r="AG237" i="3"/>
  <c r="AD236" i="3"/>
  <c r="AG236" i="3"/>
  <c r="AA234" i="3"/>
  <c r="AD234" i="3"/>
  <c r="AE234" i="3"/>
  <c r="G17" i="4" s="1"/>
  <c r="AG234" i="3"/>
  <c r="AB232" i="3"/>
  <c r="F5" i="4" s="1"/>
  <c r="AD232" i="3"/>
  <c r="AE232" i="3"/>
  <c r="G5" i="4" s="1"/>
  <c r="AG232" i="3"/>
  <c r="X232" i="3"/>
  <c r="V232" i="3"/>
  <c r="D5" i="4" s="1"/>
  <c r="X234" i="3"/>
  <c r="V234" i="3"/>
  <c r="D17" i="4" s="1"/>
  <c r="X236" i="3"/>
  <c r="X237" i="3"/>
  <c r="V236" i="3"/>
  <c r="AC133" i="3"/>
  <c r="Z159" i="3"/>
  <c r="W159" i="3"/>
  <c r="T159" i="3"/>
  <c r="Q159" i="3"/>
  <c r="N159" i="3"/>
  <c r="K159" i="3"/>
  <c r="H159" i="3"/>
  <c r="Z158" i="3"/>
  <c r="W158" i="3"/>
  <c r="T158" i="3"/>
  <c r="Q158" i="3"/>
  <c r="N158" i="3"/>
  <c r="K158" i="3"/>
  <c r="H158" i="3"/>
  <c r="Z157" i="3"/>
  <c r="W157" i="3"/>
  <c r="T157" i="3"/>
  <c r="Q157" i="3"/>
  <c r="N157" i="3"/>
  <c r="K157" i="3"/>
  <c r="H157" i="3"/>
  <c r="Z156" i="3"/>
  <c r="AU155" i="3"/>
  <c r="Z155" i="3"/>
  <c r="W155" i="3"/>
  <c r="T155" i="3"/>
  <c r="Q155" i="3"/>
  <c r="N155" i="3"/>
  <c r="K155" i="3"/>
  <c r="H155" i="3"/>
  <c r="Z154" i="3"/>
  <c r="W154" i="3"/>
  <c r="T154" i="3"/>
  <c r="Q154" i="3"/>
  <c r="N154" i="3"/>
  <c r="K154" i="3"/>
  <c r="H154" i="3"/>
  <c r="Z153" i="3"/>
  <c r="W153" i="3"/>
  <c r="T153" i="3"/>
  <c r="Q153" i="3"/>
  <c r="N153" i="3"/>
  <c r="K153" i="3"/>
  <c r="H153" i="3"/>
  <c r="Z152" i="3"/>
  <c r="W152" i="3"/>
  <c r="T152" i="3"/>
  <c r="Q152" i="3"/>
  <c r="N152" i="3"/>
  <c r="K152" i="3"/>
  <c r="H152" i="3"/>
  <c r="Z151" i="3"/>
  <c r="W151" i="3"/>
  <c r="S151" i="3"/>
  <c r="AU151" i="3" s="1"/>
  <c r="Q151" i="3"/>
  <c r="N151" i="3"/>
  <c r="K151" i="3"/>
  <c r="H151" i="3"/>
  <c r="W150" i="3"/>
  <c r="T150" i="3"/>
  <c r="Q150" i="3"/>
  <c r="N150" i="3"/>
  <c r="K150" i="3"/>
  <c r="H150" i="3"/>
  <c r="Z183" i="3"/>
  <c r="W183" i="3"/>
  <c r="T183" i="3"/>
  <c r="Q183" i="3"/>
  <c r="N183" i="3"/>
  <c r="K183" i="3"/>
  <c r="H183" i="3"/>
  <c r="Z182" i="3"/>
  <c r="W182" i="3"/>
  <c r="T182" i="3"/>
  <c r="Q182" i="3"/>
  <c r="N182" i="3"/>
  <c r="K182" i="3"/>
  <c r="H182" i="3"/>
  <c r="Z181" i="3"/>
  <c r="W181" i="3"/>
  <c r="T181" i="3"/>
  <c r="Q181" i="3"/>
  <c r="N181" i="3"/>
  <c r="K181" i="3"/>
  <c r="H181" i="3"/>
  <c r="Z180" i="3"/>
  <c r="AU179" i="3"/>
  <c r="Z179" i="3"/>
  <c r="W179" i="3"/>
  <c r="T179" i="3"/>
  <c r="Q179" i="3"/>
  <c r="N179" i="3"/>
  <c r="K179" i="3"/>
  <c r="H179" i="3"/>
  <c r="Z178" i="3"/>
  <c r="W178" i="3"/>
  <c r="T178" i="3"/>
  <c r="Q178" i="3"/>
  <c r="N178" i="3"/>
  <c r="K178" i="3"/>
  <c r="H178" i="3"/>
  <c r="Z177" i="3"/>
  <c r="W177" i="3"/>
  <c r="T177" i="3"/>
  <c r="Q177" i="3"/>
  <c r="N177" i="3"/>
  <c r="K177" i="3"/>
  <c r="H177" i="3"/>
  <c r="Z176" i="3"/>
  <c r="W176" i="3"/>
  <c r="T176" i="3"/>
  <c r="Q176" i="3"/>
  <c r="N176" i="3"/>
  <c r="K176" i="3"/>
  <c r="H176" i="3"/>
  <c r="Z175" i="3"/>
  <c r="W175" i="3"/>
  <c r="S175" i="3"/>
  <c r="T175" i="3" s="1"/>
  <c r="Q175" i="3"/>
  <c r="N175" i="3"/>
  <c r="K175" i="3"/>
  <c r="H175" i="3"/>
  <c r="Z174" i="3"/>
  <c r="W174" i="3"/>
  <c r="T174" i="3"/>
  <c r="Q174" i="3"/>
  <c r="N174" i="3"/>
  <c r="K174" i="3"/>
  <c r="H174" i="3"/>
  <c r="Z171" i="3"/>
  <c r="W171" i="3"/>
  <c r="T171" i="3"/>
  <c r="Q171" i="3"/>
  <c r="N171" i="3"/>
  <c r="K171" i="3"/>
  <c r="H171" i="3"/>
  <c r="Z170" i="3"/>
  <c r="W170" i="3"/>
  <c r="T170" i="3"/>
  <c r="Q170" i="3"/>
  <c r="N170" i="3"/>
  <c r="K170" i="3"/>
  <c r="H170" i="3"/>
  <c r="Z169" i="3"/>
  <c r="W169" i="3"/>
  <c r="T169" i="3"/>
  <c r="Q169" i="3"/>
  <c r="N169" i="3"/>
  <c r="K169" i="3"/>
  <c r="H169" i="3"/>
  <c r="Z168" i="3"/>
  <c r="AU167" i="3"/>
  <c r="Z167" i="3"/>
  <c r="W167" i="3"/>
  <c r="T167" i="3"/>
  <c r="Q167" i="3"/>
  <c r="N167" i="3"/>
  <c r="K167" i="3"/>
  <c r="H167" i="3"/>
  <c r="Z166" i="3"/>
  <c r="W166" i="3"/>
  <c r="T166" i="3"/>
  <c r="Q166" i="3"/>
  <c r="N166" i="3"/>
  <c r="K166" i="3"/>
  <c r="H166" i="3"/>
  <c r="Z165" i="3"/>
  <c r="W165" i="3"/>
  <c r="T165" i="3"/>
  <c r="Q165" i="3"/>
  <c r="N165" i="3"/>
  <c r="K165" i="3"/>
  <c r="H165" i="3"/>
  <c r="Z164" i="3"/>
  <c r="W164" i="3"/>
  <c r="T164" i="3"/>
  <c r="Q164" i="3"/>
  <c r="N164" i="3"/>
  <c r="K164" i="3"/>
  <c r="H164" i="3"/>
  <c r="Z163" i="3"/>
  <c r="W163" i="3"/>
  <c r="S163" i="3"/>
  <c r="AU163" i="3" s="1"/>
  <c r="Q163" i="3"/>
  <c r="N163" i="3"/>
  <c r="K163" i="3"/>
  <c r="H163" i="3"/>
  <c r="W162" i="3"/>
  <c r="T162" i="3"/>
  <c r="Q162" i="3"/>
  <c r="N162" i="3"/>
  <c r="K162" i="3"/>
  <c r="H162" i="3"/>
  <c r="Z195" i="3"/>
  <c r="W195" i="3"/>
  <c r="T195" i="3"/>
  <c r="Q195" i="3"/>
  <c r="N195" i="3"/>
  <c r="K195" i="3"/>
  <c r="H195" i="3"/>
  <c r="Z194" i="3"/>
  <c r="W194" i="3"/>
  <c r="T194" i="3"/>
  <c r="Q194" i="3"/>
  <c r="N194" i="3"/>
  <c r="K194" i="3"/>
  <c r="H194" i="3"/>
  <c r="Z193" i="3"/>
  <c r="W193" i="3"/>
  <c r="T193" i="3"/>
  <c r="Q193" i="3"/>
  <c r="N193" i="3"/>
  <c r="K193" i="3"/>
  <c r="H193" i="3"/>
  <c r="Z192" i="3"/>
  <c r="AU191" i="3"/>
  <c r="Z191" i="3"/>
  <c r="W191" i="3"/>
  <c r="T191" i="3"/>
  <c r="Q191" i="3"/>
  <c r="N191" i="3"/>
  <c r="K191" i="3"/>
  <c r="H191" i="3"/>
  <c r="Z190" i="3"/>
  <c r="W190" i="3"/>
  <c r="T190" i="3"/>
  <c r="Q190" i="3"/>
  <c r="N190" i="3"/>
  <c r="K190" i="3"/>
  <c r="H190" i="3"/>
  <c r="Z189" i="3"/>
  <c r="W189" i="3"/>
  <c r="T189" i="3"/>
  <c r="Q189" i="3"/>
  <c r="N189" i="3"/>
  <c r="K189" i="3"/>
  <c r="H189" i="3"/>
  <c r="Z188" i="3"/>
  <c r="W188" i="3"/>
  <c r="T188" i="3"/>
  <c r="Q188" i="3"/>
  <c r="N188" i="3"/>
  <c r="K188" i="3"/>
  <c r="H188" i="3"/>
  <c r="Z187" i="3"/>
  <c r="W187" i="3"/>
  <c r="S187" i="3"/>
  <c r="Q187" i="3"/>
  <c r="N187" i="3"/>
  <c r="K187" i="3"/>
  <c r="H187" i="3"/>
  <c r="Z186" i="3"/>
  <c r="W186" i="3"/>
  <c r="T186" i="3"/>
  <c r="Q186" i="3"/>
  <c r="N186" i="3"/>
  <c r="K186" i="3"/>
  <c r="H186" i="3"/>
  <c r="B4" i="4"/>
  <c r="Y234" i="3"/>
  <c r="J807" i="1"/>
  <c r="J1154" i="1" s="1"/>
  <c r="W43" i="3"/>
  <c r="V78" i="1"/>
  <c r="AO76" i="1" s="1"/>
  <c r="W238" i="3"/>
  <c r="X238" i="3"/>
  <c r="AA238" i="3"/>
  <c r="AB234" i="3"/>
  <c r="AC87" i="3"/>
  <c r="V238" i="3"/>
  <c r="V203" i="3"/>
  <c r="W203" i="3" s="1"/>
  <c r="AC88" i="3"/>
  <c r="W361" i="1"/>
  <c r="AO759" i="1"/>
  <c r="T784" i="1"/>
  <c r="W1094" i="1"/>
  <c r="W1074" i="1"/>
  <c r="W133" i="2"/>
  <c r="W784" i="1"/>
  <c r="X1159" i="1"/>
  <c r="U1159" i="1"/>
  <c r="W69" i="1"/>
  <c r="W68" i="1"/>
  <c r="W67" i="1"/>
  <c r="W66" i="1"/>
  <c r="W65" i="1"/>
  <c r="W30" i="1"/>
  <c r="W499" i="1"/>
  <c r="W486" i="1"/>
  <c r="W466" i="1"/>
  <c r="W465" i="1"/>
  <c r="W392" i="1"/>
  <c r="W108" i="2"/>
  <c r="W360" i="1"/>
  <c r="W350" i="1"/>
  <c r="W339" i="1"/>
  <c r="W273" i="1"/>
  <c r="W272" i="1"/>
  <c r="W226" i="1"/>
  <c r="W215" i="1"/>
  <c r="W214" i="1"/>
  <c r="W1007" i="1"/>
  <c r="W922" i="1"/>
  <c r="W900" i="1"/>
  <c r="W810" i="1"/>
  <c r="W809" i="1"/>
  <c r="W808" i="1"/>
  <c r="AC371" i="1"/>
  <c r="Z294" i="1"/>
  <c r="W204" i="1"/>
  <c r="W166" i="1"/>
  <c r="W102" i="1"/>
  <c r="W179" i="2"/>
  <c r="W178" i="2"/>
  <c r="U1160" i="1"/>
  <c r="AC63" i="3"/>
  <c r="T78" i="1"/>
  <c r="W955" i="1"/>
  <c r="T810" i="1"/>
  <c r="T69" i="1"/>
  <c r="T10" i="1"/>
  <c r="W764" i="1"/>
  <c r="U1161" i="1"/>
  <c r="W798" i="1"/>
  <c r="AD234" i="2"/>
  <c r="X234" i="2"/>
  <c r="U234" i="2"/>
  <c r="AD238" i="3"/>
  <c r="T179" i="2"/>
  <c r="T180" i="2"/>
  <c r="S199" i="3"/>
  <c r="W63" i="3"/>
  <c r="T52" i="3"/>
  <c r="R233" i="2"/>
  <c r="L234" i="2"/>
  <c r="I234" i="2"/>
  <c r="I235" i="2" s="1"/>
  <c r="H1089" i="1"/>
  <c r="H1090" i="1"/>
  <c r="H1091" i="1"/>
  <c r="H1092" i="1"/>
  <c r="H1093" i="1"/>
  <c r="H1094" i="1"/>
  <c r="H1095" i="1"/>
  <c r="H1096" i="1"/>
  <c r="H1097" i="1"/>
  <c r="K1089" i="1"/>
  <c r="K1090" i="1"/>
  <c r="K1091" i="1"/>
  <c r="K1092" i="1"/>
  <c r="K1093" i="1"/>
  <c r="K1094" i="1"/>
  <c r="K1095" i="1"/>
  <c r="K1096" i="1"/>
  <c r="K1097" i="1"/>
  <c r="N1089" i="1"/>
  <c r="N1090" i="1"/>
  <c r="N1091" i="1"/>
  <c r="N1092" i="1"/>
  <c r="N1093" i="1"/>
  <c r="N1094" i="1"/>
  <c r="N1095" i="1"/>
  <c r="N1096" i="1"/>
  <c r="N1097" i="1"/>
  <c r="Q1089" i="1"/>
  <c r="Q1090" i="1"/>
  <c r="Q1091" i="1"/>
  <c r="Q1092" i="1"/>
  <c r="Q1093" i="1"/>
  <c r="Q1094" i="1"/>
  <c r="Q1095" i="1"/>
  <c r="Q1096" i="1"/>
  <c r="Q1097" i="1"/>
  <c r="T1089" i="1"/>
  <c r="T1090" i="1"/>
  <c r="T1091" i="1"/>
  <c r="T1092" i="1"/>
  <c r="T1093" i="1"/>
  <c r="T1094" i="1"/>
  <c r="T1095" i="1"/>
  <c r="T1096" i="1"/>
  <c r="T1097" i="1"/>
  <c r="W1089" i="1"/>
  <c r="W1090" i="1"/>
  <c r="W1091" i="1"/>
  <c r="W1092" i="1"/>
  <c r="W1093" i="1"/>
  <c r="W1095" i="1"/>
  <c r="W1096" i="1"/>
  <c r="W1097" i="1"/>
  <c r="Z1089" i="1"/>
  <c r="Z1090" i="1"/>
  <c r="Z1091" i="1"/>
  <c r="Z1092" i="1"/>
  <c r="Z1093" i="1"/>
  <c r="Z1095" i="1"/>
  <c r="Z1096" i="1"/>
  <c r="Z1097" i="1"/>
  <c r="AC1089" i="1"/>
  <c r="AC1090" i="1"/>
  <c r="AC1091" i="1"/>
  <c r="AC1092" i="1"/>
  <c r="AC1093" i="1"/>
  <c r="AC1094" i="1"/>
  <c r="AC1095" i="1"/>
  <c r="AC1096" i="1"/>
  <c r="AC1097" i="1"/>
  <c r="AF1089" i="1"/>
  <c r="AF1090" i="1"/>
  <c r="AF1091" i="1"/>
  <c r="AF1092" i="1"/>
  <c r="AF1093" i="1"/>
  <c r="AF1094" i="1"/>
  <c r="AF1095" i="1"/>
  <c r="AF1096" i="1"/>
  <c r="AF1097" i="1"/>
  <c r="H1069" i="1"/>
  <c r="H1070" i="1"/>
  <c r="H1071" i="1"/>
  <c r="H1072" i="1"/>
  <c r="H1073" i="1"/>
  <c r="H1074" i="1"/>
  <c r="H1075" i="1"/>
  <c r="H1076" i="1"/>
  <c r="H1077" i="1"/>
  <c r="K1069" i="1"/>
  <c r="K1070" i="1"/>
  <c r="K1071" i="1"/>
  <c r="K1072" i="1"/>
  <c r="K1073" i="1"/>
  <c r="K1074" i="1"/>
  <c r="K1075" i="1"/>
  <c r="K1076" i="1"/>
  <c r="K1077" i="1"/>
  <c r="N1069" i="1"/>
  <c r="N1070" i="1"/>
  <c r="N1071" i="1"/>
  <c r="N1072" i="1"/>
  <c r="N1073" i="1"/>
  <c r="N1074" i="1"/>
  <c r="N1075" i="1"/>
  <c r="N1076" i="1"/>
  <c r="N1077" i="1"/>
  <c r="Q1069" i="1"/>
  <c r="Q1070" i="1"/>
  <c r="Q1071" i="1"/>
  <c r="Q1072" i="1"/>
  <c r="Q1073" i="1"/>
  <c r="Q1074" i="1"/>
  <c r="Q1075" i="1"/>
  <c r="Q1076" i="1"/>
  <c r="Q1077" i="1"/>
  <c r="T1069" i="1"/>
  <c r="T1070" i="1"/>
  <c r="T1071" i="1"/>
  <c r="T1072" i="1"/>
  <c r="T1073" i="1"/>
  <c r="T1074" i="1"/>
  <c r="T1075" i="1"/>
  <c r="T1076" i="1"/>
  <c r="T1077" i="1"/>
  <c r="W1069" i="1"/>
  <c r="W1070" i="1"/>
  <c r="W1071" i="1"/>
  <c r="W1072" i="1"/>
  <c r="W1073" i="1"/>
  <c r="W1075" i="1"/>
  <c r="W1076" i="1"/>
  <c r="W1077" i="1"/>
  <c r="Z1069" i="1"/>
  <c r="Z1070" i="1"/>
  <c r="Z1071" i="1"/>
  <c r="Z1072" i="1"/>
  <c r="Z1073" i="1"/>
  <c r="Z1075" i="1"/>
  <c r="Z1076" i="1"/>
  <c r="Z1077" i="1"/>
  <c r="AC1069" i="1"/>
  <c r="AC1070" i="1"/>
  <c r="AC1071" i="1"/>
  <c r="AC1072" i="1"/>
  <c r="AC1073" i="1"/>
  <c r="AC1074" i="1"/>
  <c r="AC1075" i="1"/>
  <c r="AC1076" i="1"/>
  <c r="AC1077" i="1"/>
  <c r="AF1069" i="1"/>
  <c r="AF1070" i="1"/>
  <c r="AF1071" i="1"/>
  <c r="AF1072" i="1"/>
  <c r="AF1073" i="1"/>
  <c r="AF1074" i="1"/>
  <c r="AF1075" i="1"/>
  <c r="AF1076" i="1"/>
  <c r="AF1077" i="1"/>
  <c r="H781" i="1"/>
  <c r="H782" i="1"/>
  <c r="H783" i="1"/>
  <c r="H784" i="1"/>
  <c r="H785" i="1"/>
  <c r="H786" i="1"/>
  <c r="H787" i="1"/>
  <c r="H788" i="1"/>
  <c r="H789" i="1"/>
  <c r="K781" i="1"/>
  <c r="K782" i="1"/>
  <c r="K783" i="1"/>
  <c r="K784" i="1"/>
  <c r="K785" i="1"/>
  <c r="K786" i="1"/>
  <c r="K787" i="1"/>
  <c r="K788" i="1"/>
  <c r="K789" i="1"/>
  <c r="N781" i="1"/>
  <c r="N782" i="1"/>
  <c r="N783" i="1"/>
  <c r="N784" i="1"/>
  <c r="N785" i="1"/>
  <c r="N786" i="1"/>
  <c r="N787" i="1"/>
  <c r="N788" i="1"/>
  <c r="N789" i="1"/>
  <c r="Q781" i="1"/>
  <c r="Q782" i="1"/>
  <c r="Q783" i="1"/>
  <c r="Q784" i="1"/>
  <c r="Q785" i="1"/>
  <c r="Q786" i="1"/>
  <c r="Q787" i="1"/>
  <c r="Q788" i="1"/>
  <c r="Q789" i="1"/>
  <c r="T781" i="1"/>
  <c r="T782" i="1"/>
  <c r="T783" i="1"/>
  <c r="T785" i="1"/>
  <c r="T786" i="1"/>
  <c r="T787" i="1"/>
  <c r="T788" i="1"/>
  <c r="T789" i="1"/>
  <c r="W781" i="1"/>
  <c r="W782" i="1"/>
  <c r="W783" i="1"/>
  <c r="W785" i="1"/>
  <c r="W786" i="1"/>
  <c r="W787" i="1"/>
  <c r="W788" i="1"/>
  <c r="W789" i="1"/>
  <c r="Z781" i="1"/>
  <c r="Z782" i="1"/>
  <c r="Z783" i="1"/>
  <c r="Z784" i="1"/>
  <c r="Z785" i="1"/>
  <c r="Z786" i="1"/>
  <c r="Z787" i="1"/>
  <c r="Z788" i="1"/>
  <c r="Z789" i="1"/>
  <c r="AC781" i="1"/>
  <c r="AC782" i="1"/>
  <c r="AC783" i="1"/>
  <c r="AC784" i="1"/>
  <c r="AC785" i="1"/>
  <c r="AC787" i="1"/>
  <c r="AC788" i="1"/>
  <c r="AC789" i="1"/>
  <c r="AF781" i="1"/>
  <c r="AF782" i="1"/>
  <c r="AF783" i="1"/>
  <c r="AF784" i="1"/>
  <c r="AF785" i="1"/>
  <c r="AF786" i="1"/>
  <c r="AF787" i="1"/>
  <c r="AF788" i="1"/>
  <c r="AF789" i="1"/>
  <c r="H770" i="1"/>
  <c r="H771" i="1"/>
  <c r="H772" i="1"/>
  <c r="H773" i="1"/>
  <c r="H774" i="1"/>
  <c r="H775" i="1"/>
  <c r="H776" i="1"/>
  <c r="H777" i="1"/>
  <c r="H778" i="1"/>
  <c r="K770" i="1"/>
  <c r="K771" i="1"/>
  <c r="K772" i="1"/>
  <c r="K773" i="1"/>
  <c r="K774" i="1"/>
  <c r="K775" i="1"/>
  <c r="K776" i="1"/>
  <c r="K777" i="1"/>
  <c r="K778" i="1"/>
  <c r="N770" i="1"/>
  <c r="N771" i="1"/>
  <c r="N772" i="1"/>
  <c r="N773" i="1"/>
  <c r="N774" i="1"/>
  <c r="N775" i="1"/>
  <c r="N776" i="1"/>
  <c r="N777" i="1"/>
  <c r="N778" i="1"/>
  <c r="Q770" i="1"/>
  <c r="Q771" i="1"/>
  <c r="Q772" i="1"/>
  <c r="Q773" i="1"/>
  <c r="Q774" i="1"/>
  <c r="Q775" i="1"/>
  <c r="Q776" i="1"/>
  <c r="Q777" i="1"/>
  <c r="Q778" i="1"/>
  <c r="T770" i="1"/>
  <c r="T771" i="1"/>
  <c r="T772" i="1"/>
  <c r="T773" i="1"/>
  <c r="T774" i="1"/>
  <c r="T775" i="1"/>
  <c r="T776" i="1"/>
  <c r="T777" i="1"/>
  <c r="T778" i="1"/>
  <c r="W770" i="1"/>
  <c r="W771" i="1"/>
  <c r="W772" i="1"/>
  <c r="W773" i="1"/>
  <c r="W774" i="1"/>
  <c r="W775" i="1"/>
  <c r="W776" i="1"/>
  <c r="W777" i="1"/>
  <c r="W778" i="1"/>
  <c r="Z770" i="1"/>
  <c r="Z771" i="1"/>
  <c r="Z772" i="1"/>
  <c r="Z773" i="1"/>
  <c r="Z774" i="1"/>
  <c r="Z775" i="1"/>
  <c r="Z776" i="1"/>
  <c r="Z777" i="1"/>
  <c r="Z778" i="1"/>
  <c r="AC770" i="1"/>
  <c r="AC771" i="1"/>
  <c r="AC772" i="1"/>
  <c r="AC773" i="1"/>
  <c r="AC774" i="1"/>
  <c r="AC775" i="1"/>
  <c r="AC776" i="1"/>
  <c r="AC777" i="1"/>
  <c r="AC778" i="1"/>
  <c r="AF770" i="1"/>
  <c r="AF771" i="1"/>
  <c r="AF772" i="1"/>
  <c r="AF773" i="1"/>
  <c r="AF774" i="1"/>
  <c r="AF775" i="1"/>
  <c r="AF776" i="1"/>
  <c r="AF777" i="1"/>
  <c r="AF778" i="1"/>
  <c r="AO763" i="1"/>
  <c r="H582" i="1"/>
  <c r="H583" i="1"/>
  <c r="H584" i="1"/>
  <c r="H585" i="1"/>
  <c r="H586" i="1"/>
  <c r="H587" i="1"/>
  <c r="H588" i="1"/>
  <c r="H589" i="1"/>
  <c r="H590" i="1"/>
  <c r="K582" i="1"/>
  <c r="K583" i="1"/>
  <c r="K584" i="1"/>
  <c r="K585" i="1"/>
  <c r="K586" i="1"/>
  <c r="K587" i="1"/>
  <c r="K588" i="1"/>
  <c r="K589" i="1"/>
  <c r="K590" i="1"/>
  <c r="N582" i="1"/>
  <c r="N583" i="1"/>
  <c r="N584" i="1"/>
  <c r="N585" i="1"/>
  <c r="N586" i="1"/>
  <c r="N587" i="1"/>
  <c r="N588" i="1"/>
  <c r="N589" i="1"/>
  <c r="N590" i="1"/>
  <c r="Q582" i="1"/>
  <c r="Q583" i="1"/>
  <c r="Q584" i="1"/>
  <c r="Q585" i="1"/>
  <c r="Q586" i="1"/>
  <c r="Q587" i="1"/>
  <c r="Q588" i="1"/>
  <c r="Q589" i="1"/>
  <c r="Q590" i="1"/>
  <c r="T582" i="1"/>
  <c r="T583" i="1"/>
  <c r="T584" i="1"/>
  <c r="T585" i="1"/>
  <c r="T586" i="1"/>
  <c r="T587" i="1"/>
  <c r="T588" i="1"/>
  <c r="T589" i="1"/>
  <c r="T590" i="1"/>
  <c r="W582" i="1"/>
  <c r="W583" i="1"/>
  <c r="W584" i="1"/>
  <c r="W585" i="1"/>
  <c r="W586" i="1"/>
  <c r="W587" i="1"/>
  <c r="W588" i="1"/>
  <c r="W589" i="1"/>
  <c r="W590" i="1"/>
  <c r="Z582" i="1"/>
  <c r="Z583" i="1"/>
  <c r="Z584" i="1"/>
  <c r="Z585" i="1"/>
  <c r="Z586" i="1"/>
  <c r="Z587" i="1"/>
  <c r="Z588" i="1"/>
  <c r="Z589" i="1"/>
  <c r="Z590" i="1"/>
  <c r="AC582" i="1"/>
  <c r="AC583" i="1"/>
  <c r="AC584" i="1"/>
  <c r="AC585" i="1"/>
  <c r="AC586" i="1"/>
  <c r="AC587" i="1"/>
  <c r="AC588" i="1"/>
  <c r="AC589" i="1"/>
  <c r="AC590" i="1"/>
  <c r="AF582" i="1"/>
  <c r="AF583" i="1"/>
  <c r="AF584" i="1"/>
  <c r="AF585" i="1"/>
  <c r="AF586" i="1"/>
  <c r="AF587" i="1"/>
  <c r="AF588" i="1"/>
  <c r="AF589" i="1"/>
  <c r="AF590" i="1"/>
  <c r="H571" i="1"/>
  <c r="H572" i="1"/>
  <c r="H573" i="1"/>
  <c r="H574" i="1"/>
  <c r="H575" i="1"/>
  <c r="H576" i="1"/>
  <c r="H577" i="1"/>
  <c r="H578" i="1"/>
  <c r="H579" i="1"/>
  <c r="K571" i="1"/>
  <c r="K572" i="1"/>
  <c r="K573" i="1"/>
  <c r="K574" i="1"/>
  <c r="K575" i="1"/>
  <c r="K576" i="1"/>
  <c r="K577" i="1"/>
  <c r="K578" i="1"/>
  <c r="K579" i="1"/>
  <c r="N571" i="1"/>
  <c r="N572" i="1"/>
  <c r="N573" i="1"/>
  <c r="N574" i="1"/>
  <c r="N575" i="1"/>
  <c r="N576" i="1"/>
  <c r="N577" i="1"/>
  <c r="N578" i="1"/>
  <c r="N579" i="1"/>
  <c r="Q571" i="1"/>
  <c r="Q572" i="1"/>
  <c r="Q573" i="1"/>
  <c r="Q574" i="1"/>
  <c r="Q575" i="1"/>
  <c r="Q576" i="1"/>
  <c r="Q577" i="1"/>
  <c r="Q578" i="1"/>
  <c r="Q579" i="1"/>
  <c r="T571" i="1"/>
  <c r="T572" i="1"/>
  <c r="T573" i="1"/>
  <c r="T574" i="1"/>
  <c r="T575" i="1"/>
  <c r="T576" i="1"/>
  <c r="T577" i="1"/>
  <c r="T578" i="1"/>
  <c r="T579" i="1"/>
  <c r="W571" i="1"/>
  <c r="W572" i="1"/>
  <c r="W573" i="1"/>
  <c r="W574" i="1"/>
  <c r="W575" i="1"/>
  <c r="W576" i="1"/>
  <c r="W577" i="1"/>
  <c r="W578" i="1"/>
  <c r="W579" i="1"/>
  <c r="Z571" i="1"/>
  <c r="Z572" i="1"/>
  <c r="Z574" i="1"/>
  <c r="Z575" i="1"/>
  <c r="Z576" i="1"/>
  <c r="Z577" i="1"/>
  <c r="Z578" i="1"/>
  <c r="Z579" i="1"/>
  <c r="AC571" i="1"/>
  <c r="AC572" i="1"/>
  <c r="AC573" i="1"/>
  <c r="AC574" i="1"/>
  <c r="AC575" i="1"/>
  <c r="AC576" i="1"/>
  <c r="AC577" i="1"/>
  <c r="AC578" i="1"/>
  <c r="AC579" i="1"/>
  <c r="AF571" i="1"/>
  <c r="AF572" i="1"/>
  <c r="AF573" i="1"/>
  <c r="AF574" i="1"/>
  <c r="AF575" i="1"/>
  <c r="AF576" i="1"/>
  <c r="AF577" i="1"/>
  <c r="AF578" i="1"/>
  <c r="AF579" i="1"/>
  <c r="H560" i="1"/>
  <c r="H561" i="1"/>
  <c r="H562" i="1"/>
  <c r="H563" i="1"/>
  <c r="H564" i="1"/>
  <c r="H565" i="1"/>
  <c r="H566" i="1"/>
  <c r="H567" i="1"/>
  <c r="H568" i="1"/>
  <c r="K560" i="1"/>
  <c r="K561" i="1"/>
  <c r="K562" i="1"/>
  <c r="K563" i="1"/>
  <c r="K564" i="1"/>
  <c r="K565" i="1"/>
  <c r="K566" i="1"/>
  <c r="K567" i="1"/>
  <c r="K568" i="1"/>
  <c r="N560" i="1"/>
  <c r="N561" i="1"/>
  <c r="N562" i="1"/>
  <c r="N563" i="1"/>
  <c r="N564" i="1"/>
  <c r="N565" i="1"/>
  <c r="N566" i="1"/>
  <c r="N567" i="1"/>
  <c r="N568" i="1"/>
  <c r="Q560" i="1"/>
  <c r="Q561" i="1"/>
  <c r="Q562" i="1"/>
  <c r="Q563" i="1"/>
  <c r="Q564" i="1"/>
  <c r="Q565" i="1"/>
  <c r="Q566" i="1"/>
  <c r="Q567" i="1"/>
  <c r="Q568" i="1"/>
  <c r="T560" i="1"/>
  <c r="T561" i="1"/>
  <c r="T562" i="1"/>
  <c r="T563" i="1"/>
  <c r="T564" i="1"/>
  <c r="T565" i="1"/>
  <c r="T566" i="1"/>
  <c r="T567" i="1"/>
  <c r="T568" i="1"/>
  <c r="W560" i="1"/>
  <c r="W561" i="1"/>
  <c r="W562" i="1"/>
  <c r="W563" i="1"/>
  <c r="W564" i="1"/>
  <c r="W565" i="1"/>
  <c r="W566" i="1"/>
  <c r="W567" i="1"/>
  <c r="W568" i="1"/>
  <c r="Z560" i="1"/>
  <c r="Z561" i="1"/>
  <c r="Z563" i="1"/>
  <c r="Z564" i="1"/>
  <c r="Z565" i="1"/>
  <c r="Z566" i="1"/>
  <c r="Z567" i="1"/>
  <c r="Z568" i="1"/>
  <c r="AC560" i="1"/>
  <c r="AC561" i="1"/>
  <c r="AC562" i="1"/>
  <c r="AC563" i="1"/>
  <c r="AC564" i="1"/>
  <c r="AC566" i="1"/>
  <c r="AC567" i="1"/>
  <c r="AC568" i="1"/>
  <c r="AF560" i="1"/>
  <c r="AF561" i="1"/>
  <c r="AF562" i="1"/>
  <c r="AF563" i="1"/>
  <c r="AF564" i="1"/>
  <c r="AF566" i="1"/>
  <c r="AF567" i="1"/>
  <c r="AF568" i="1"/>
  <c r="H549" i="1"/>
  <c r="H550" i="1"/>
  <c r="H551" i="1"/>
  <c r="H552" i="1"/>
  <c r="H553" i="1"/>
  <c r="H554" i="1"/>
  <c r="H555" i="1"/>
  <c r="H556" i="1"/>
  <c r="H557" i="1"/>
  <c r="K549" i="1"/>
  <c r="K550" i="1"/>
  <c r="K551" i="1"/>
  <c r="K552" i="1"/>
  <c r="K553" i="1"/>
  <c r="K554" i="1"/>
  <c r="K555" i="1"/>
  <c r="K556" i="1"/>
  <c r="K557" i="1"/>
  <c r="N549" i="1"/>
  <c r="N550" i="1"/>
  <c r="N551" i="1"/>
  <c r="N552" i="1"/>
  <c r="N553" i="1"/>
  <c r="N554" i="1"/>
  <c r="N555" i="1"/>
  <c r="N556" i="1"/>
  <c r="N557" i="1"/>
  <c r="Q549" i="1"/>
  <c r="Q550" i="1"/>
  <c r="Q551" i="1"/>
  <c r="Q552" i="1"/>
  <c r="Q553" i="1"/>
  <c r="Q554" i="1"/>
  <c r="Q555" i="1"/>
  <c r="Q556" i="1"/>
  <c r="Q557" i="1"/>
  <c r="T549" i="1"/>
  <c r="T550" i="1"/>
  <c r="T551" i="1"/>
  <c r="T552" i="1"/>
  <c r="T553" i="1"/>
  <c r="T554" i="1"/>
  <c r="T555" i="1"/>
  <c r="T556" i="1"/>
  <c r="T557" i="1"/>
  <c r="W549" i="1"/>
  <c r="W550" i="1"/>
  <c r="W551" i="1"/>
  <c r="W552" i="1"/>
  <c r="W553" i="1"/>
  <c r="W554" i="1"/>
  <c r="W555" i="1"/>
  <c r="W556" i="1"/>
  <c r="W557" i="1"/>
  <c r="Z549" i="1"/>
  <c r="Z550" i="1"/>
  <c r="Z552" i="1"/>
  <c r="Z553" i="1"/>
  <c r="Z554" i="1"/>
  <c r="Z555" i="1"/>
  <c r="Z556" i="1"/>
  <c r="Z557" i="1"/>
  <c r="AC549" i="1"/>
  <c r="AC550" i="1"/>
  <c r="AC551" i="1"/>
  <c r="AC552" i="1"/>
  <c r="AC553" i="1"/>
  <c r="AC555" i="1"/>
  <c r="AC556" i="1"/>
  <c r="AC557" i="1"/>
  <c r="AF549" i="1"/>
  <c r="AF550" i="1"/>
  <c r="AF551" i="1"/>
  <c r="AF552" i="1"/>
  <c r="AF553" i="1"/>
  <c r="AF555" i="1"/>
  <c r="AF556" i="1"/>
  <c r="AF557" i="1"/>
  <c r="H505" i="1"/>
  <c r="H506" i="1"/>
  <c r="H507" i="1"/>
  <c r="H508" i="1"/>
  <c r="H509" i="1"/>
  <c r="H510" i="1"/>
  <c r="H511" i="1"/>
  <c r="H512" i="1"/>
  <c r="H513" i="1"/>
  <c r="K505" i="1"/>
  <c r="K506" i="1"/>
  <c r="K507" i="1"/>
  <c r="K508" i="1"/>
  <c r="K509" i="1"/>
  <c r="K510" i="1"/>
  <c r="K511" i="1"/>
  <c r="K512" i="1"/>
  <c r="K513" i="1"/>
  <c r="N505" i="1"/>
  <c r="N506" i="1"/>
  <c r="N507" i="1"/>
  <c r="N508" i="1"/>
  <c r="N509" i="1"/>
  <c r="N510" i="1"/>
  <c r="N511" i="1"/>
  <c r="N512" i="1"/>
  <c r="N513" i="1"/>
  <c r="Q505" i="1"/>
  <c r="Q506" i="1"/>
  <c r="Q507" i="1"/>
  <c r="Q508" i="1"/>
  <c r="Q509" i="1"/>
  <c r="Q510" i="1"/>
  <c r="Q511" i="1"/>
  <c r="Q512" i="1"/>
  <c r="Q513" i="1"/>
  <c r="T505" i="1"/>
  <c r="T506" i="1"/>
  <c r="T507" i="1"/>
  <c r="T508" i="1"/>
  <c r="T509" i="1"/>
  <c r="T510" i="1"/>
  <c r="T511" i="1"/>
  <c r="T512" i="1"/>
  <c r="T513" i="1"/>
  <c r="W505" i="1"/>
  <c r="W506" i="1"/>
  <c r="W507" i="1"/>
  <c r="W508" i="1"/>
  <c r="W509" i="1"/>
  <c r="W510" i="1"/>
  <c r="W511" i="1"/>
  <c r="W512" i="1"/>
  <c r="W513" i="1"/>
  <c r="Z505" i="1"/>
  <c r="Z506" i="1"/>
  <c r="Z507" i="1"/>
  <c r="Z508" i="1"/>
  <c r="Z509" i="1"/>
  <c r="Z510" i="1"/>
  <c r="Z511" i="1"/>
  <c r="Z512" i="1"/>
  <c r="Z513" i="1"/>
  <c r="AC505" i="1"/>
  <c r="AC506" i="1"/>
  <c r="AC507" i="1"/>
  <c r="AC509" i="1"/>
  <c r="AC510" i="1"/>
  <c r="AC511" i="1"/>
  <c r="AC512" i="1"/>
  <c r="AC513" i="1"/>
  <c r="AF505" i="1"/>
  <c r="AF506" i="1"/>
  <c r="AF507" i="1"/>
  <c r="AF508" i="1"/>
  <c r="AF509" i="1"/>
  <c r="AF510" i="1"/>
  <c r="AF511" i="1"/>
  <c r="AF512" i="1"/>
  <c r="AF513" i="1"/>
  <c r="H494" i="1"/>
  <c r="H495" i="1"/>
  <c r="H496" i="1"/>
  <c r="H497" i="1"/>
  <c r="H498" i="1"/>
  <c r="H499" i="1"/>
  <c r="H500" i="1"/>
  <c r="H501" i="1"/>
  <c r="H502" i="1"/>
  <c r="K494" i="1"/>
  <c r="K495" i="1"/>
  <c r="K496" i="1"/>
  <c r="K497" i="1"/>
  <c r="K498" i="1"/>
  <c r="K499" i="1"/>
  <c r="K500" i="1"/>
  <c r="K501" i="1"/>
  <c r="K502" i="1"/>
  <c r="N494" i="1"/>
  <c r="N495" i="1"/>
  <c r="N496" i="1"/>
  <c r="N497" i="1"/>
  <c r="N498" i="1"/>
  <c r="N499" i="1"/>
  <c r="N500" i="1"/>
  <c r="N501" i="1"/>
  <c r="N502" i="1"/>
  <c r="Q494" i="1"/>
  <c r="Q495" i="1"/>
  <c r="Q496" i="1"/>
  <c r="Q497" i="1"/>
  <c r="Q498" i="1"/>
  <c r="Q499" i="1"/>
  <c r="Q500" i="1"/>
  <c r="Q501" i="1"/>
  <c r="Q502" i="1"/>
  <c r="T494" i="1"/>
  <c r="T495" i="1"/>
  <c r="T496" i="1"/>
  <c r="T497" i="1"/>
  <c r="T498" i="1"/>
  <c r="T499" i="1"/>
  <c r="T500" i="1"/>
  <c r="T501" i="1"/>
  <c r="T502" i="1"/>
  <c r="W494" i="1"/>
  <c r="W495" i="1"/>
  <c r="W496" i="1"/>
  <c r="W497" i="1"/>
  <c r="W498" i="1"/>
  <c r="W500" i="1"/>
  <c r="W501" i="1"/>
  <c r="W502" i="1"/>
  <c r="Z494" i="1"/>
  <c r="Z495" i="1"/>
  <c r="Z496" i="1"/>
  <c r="Z497" i="1"/>
  <c r="Z498" i="1"/>
  <c r="Z500" i="1"/>
  <c r="Z501" i="1"/>
  <c r="Z502" i="1"/>
  <c r="AC494" i="1"/>
  <c r="AC495" i="1"/>
  <c r="AC496" i="1"/>
  <c r="AC497" i="1"/>
  <c r="AC498" i="1"/>
  <c r="AC499" i="1"/>
  <c r="AC500" i="1"/>
  <c r="AC501" i="1"/>
  <c r="AC502" i="1"/>
  <c r="AF494" i="1"/>
  <c r="AF495" i="1"/>
  <c r="AF496" i="1"/>
  <c r="AF497" i="1"/>
  <c r="AF498" i="1"/>
  <c r="AF499" i="1"/>
  <c r="AF500" i="1"/>
  <c r="AF501" i="1"/>
  <c r="AF502" i="1"/>
  <c r="H483" i="1"/>
  <c r="H484" i="1"/>
  <c r="H485" i="1"/>
  <c r="H486" i="1"/>
  <c r="H487" i="1"/>
  <c r="H488" i="1"/>
  <c r="H489" i="1"/>
  <c r="H490" i="1"/>
  <c r="H491" i="1"/>
  <c r="K483" i="1"/>
  <c r="K484" i="1"/>
  <c r="K485" i="1"/>
  <c r="K486" i="1"/>
  <c r="K487" i="1"/>
  <c r="K488" i="1"/>
  <c r="K489" i="1"/>
  <c r="K490" i="1"/>
  <c r="K491" i="1"/>
  <c r="N483" i="1"/>
  <c r="N484" i="1"/>
  <c r="N485" i="1"/>
  <c r="N486" i="1"/>
  <c r="N487" i="1"/>
  <c r="N488" i="1"/>
  <c r="N489" i="1"/>
  <c r="N490" i="1"/>
  <c r="N491" i="1"/>
  <c r="Q483" i="1"/>
  <c r="Q484" i="1"/>
  <c r="Q485" i="1"/>
  <c r="Q486" i="1"/>
  <c r="Q487" i="1"/>
  <c r="Q488" i="1"/>
  <c r="Q489" i="1"/>
  <c r="Q490" i="1"/>
  <c r="Q491" i="1"/>
  <c r="T483" i="1"/>
  <c r="T484" i="1"/>
  <c r="T485" i="1"/>
  <c r="T486" i="1"/>
  <c r="T487" i="1"/>
  <c r="T488" i="1"/>
  <c r="T489" i="1"/>
  <c r="T490" i="1"/>
  <c r="T491" i="1"/>
  <c r="W483" i="1"/>
  <c r="W484" i="1"/>
  <c r="W485" i="1"/>
  <c r="W487" i="1"/>
  <c r="W488" i="1"/>
  <c r="W489" i="1"/>
  <c r="W490" i="1"/>
  <c r="W491" i="1"/>
  <c r="Z483" i="1"/>
  <c r="Z484" i="1"/>
  <c r="Z485" i="1"/>
  <c r="Z489" i="1"/>
  <c r="Z490" i="1"/>
  <c r="Z491" i="1"/>
  <c r="AC483" i="1"/>
  <c r="AC484" i="1"/>
  <c r="AC485" i="1"/>
  <c r="AC486" i="1"/>
  <c r="AC487" i="1"/>
  <c r="AC488" i="1"/>
  <c r="AC489" i="1"/>
  <c r="AC490" i="1"/>
  <c r="AC491" i="1"/>
  <c r="AF483" i="1"/>
  <c r="AF484" i="1"/>
  <c r="AF485" i="1"/>
  <c r="AF486" i="1"/>
  <c r="AF489" i="1"/>
  <c r="AF490" i="1"/>
  <c r="AF491" i="1"/>
  <c r="H461" i="1"/>
  <c r="H462" i="1"/>
  <c r="H463" i="1"/>
  <c r="H464" i="1"/>
  <c r="H465" i="1"/>
  <c r="H466" i="1"/>
  <c r="H467" i="1"/>
  <c r="H468" i="1"/>
  <c r="H469" i="1"/>
  <c r="K461" i="1"/>
  <c r="K462" i="1"/>
  <c r="K463" i="1"/>
  <c r="K464" i="1"/>
  <c r="K465" i="1"/>
  <c r="K466" i="1"/>
  <c r="K467" i="1"/>
  <c r="K468" i="1"/>
  <c r="K469" i="1"/>
  <c r="N461" i="1"/>
  <c r="N462" i="1"/>
  <c r="N463" i="1"/>
  <c r="N464" i="1"/>
  <c r="N465" i="1"/>
  <c r="N466" i="1"/>
  <c r="N467" i="1"/>
  <c r="N468" i="1"/>
  <c r="N469" i="1"/>
  <c r="Q461" i="1"/>
  <c r="Q462" i="1"/>
  <c r="Q463" i="1"/>
  <c r="Q464" i="1"/>
  <c r="Q465" i="1"/>
  <c r="Q466" i="1"/>
  <c r="Q467" i="1"/>
  <c r="Q468" i="1"/>
  <c r="Q469" i="1"/>
  <c r="T461" i="1"/>
  <c r="T462" i="1"/>
  <c r="T463" i="1"/>
  <c r="T464" i="1"/>
  <c r="T465" i="1"/>
  <c r="T466" i="1"/>
  <c r="T467" i="1"/>
  <c r="T468" i="1"/>
  <c r="T469" i="1"/>
  <c r="W461" i="1"/>
  <c r="W462" i="1"/>
  <c r="W463" i="1"/>
  <c r="W464" i="1"/>
  <c r="W467" i="1"/>
  <c r="W468" i="1"/>
  <c r="W469" i="1"/>
  <c r="Z461" i="1"/>
  <c r="Z462" i="1"/>
  <c r="Z463" i="1"/>
  <c r="Z464" i="1"/>
  <c r="Z467" i="1"/>
  <c r="Z468" i="1"/>
  <c r="Z469" i="1"/>
  <c r="AC461" i="1"/>
  <c r="AC462" i="1"/>
  <c r="AC463" i="1"/>
  <c r="AC464" i="1"/>
  <c r="AC465" i="1"/>
  <c r="AC466" i="1"/>
  <c r="AC467" i="1"/>
  <c r="AC468" i="1"/>
  <c r="AC469" i="1"/>
  <c r="AF461" i="1"/>
  <c r="AF462" i="1"/>
  <c r="AF463" i="1"/>
  <c r="AF464" i="1"/>
  <c r="AF465" i="1"/>
  <c r="AF466" i="1"/>
  <c r="AF467" i="1"/>
  <c r="AF468" i="1"/>
  <c r="AF469" i="1"/>
  <c r="H400" i="1"/>
  <c r="H401" i="1"/>
  <c r="H402" i="1"/>
  <c r="H403" i="1"/>
  <c r="H404" i="1"/>
  <c r="H405" i="1"/>
  <c r="H406" i="1"/>
  <c r="H407" i="1"/>
  <c r="H408" i="1"/>
  <c r="K400" i="1"/>
  <c r="K401" i="1"/>
  <c r="K402" i="1"/>
  <c r="K403" i="1"/>
  <c r="K404" i="1"/>
  <c r="K405" i="1"/>
  <c r="K406" i="1"/>
  <c r="K407" i="1"/>
  <c r="K408" i="1"/>
  <c r="N400" i="1"/>
  <c r="N401" i="1"/>
  <c r="N402" i="1"/>
  <c r="N403" i="1"/>
  <c r="N404" i="1"/>
  <c r="N405" i="1"/>
  <c r="N406" i="1"/>
  <c r="N407" i="1"/>
  <c r="N408" i="1"/>
  <c r="Q400" i="1"/>
  <c r="Q401" i="1"/>
  <c r="Q402" i="1"/>
  <c r="Q403" i="1"/>
  <c r="Q404" i="1"/>
  <c r="Q405" i="1"/>
  <c r="Q406" i="1"/>
  <c r="Q407" i="1"/>
  <c r="Q408" i="1"/>
  <c r="T400" i="1"/>
  <c r="T401" i="1"/>
  <c r="T402" i="1"/>
  <c r="T403" i="1"/>
  <c r="T404" i="1"/>
  <c r="T405" i="1"/>
  <c r="T406" i="1"/>
  <c r="T407" i="1"/>
  <c r="T408" i="1"/>
  <c r="W400" i="1"/>
  <c r="W401" i="1"/>
  <c r="W402" i="1"/>
  <c r="W403" i="1"/>
  <c r="W404" i="1"/>
  <c r="W405" i="1"/>
  <c r="W406" i="1"/>
  <c r="W407" i="1"/>
  <c r="W408" i="1"/>
  <c r="Z400" i="1"/>
  <c r="Z401" i="1"/>
  <c r="Z402" i="1"/>
  <c r="Z403" i="1"/>
  <c r="Z404" i="1"/>
  <c r="Z405" i="1"/>
  <c r="Z406" i="1"/>
  <c r="Z407" i="1"/>
  <c r="Z408" i="1"/>
  <c r="AC400" i="1"/>
  <c r="AC401" i="1"/>
  <c r="AC402" i="1"/>
  <c r="AC403" i="1"/>
  <c r="AC404" i="1"/>
  <c r="AC405" i="1"/>
  <c r="AC406" i="1"/>
  <c r="AC407" i="1"/>
  <c r="AC408" i="1"/>
  <c r="AF400" i="1"/>
  <c r="AF401" i="1"/>
  <c r="AF402" i="1"/>
  <c r="AF403" i="1"/>
  <c r="AF404" i="1"/>
  <c r="AF405" i="1"/>
  <c r="AF406" i="1"/>
  <c r="AF407" i="1"/>
  <c r="AF408" i="1"/>
  <c r="H604" i="1"/>
  <c r="H605" i="1"/>
  <c r="H606" i="1"/>
  <c r="H607" i="1"/>
  <c r="H608" i="1"/>
  <c r="H609" i="1"/>
  <c r="H610" i="1"/>
  <c r="H611" i="1"/>
  <c r="H612" i="1"/>
  <c r="K604" i="1"/>
  <c r="K605" i="1"/>
  <c r="K606" i="1"/>
  <c r="K607" i="1"/>
  <c r="K608" i="1"/>
  <c r="K609" i="1"/>
  <c r="K610" i="1"/>
  <c r="K611" i="1"/>
  <c r="K612" i="1"/>
  <c r="N604" i="1"/>
  <c r="N605" i="1"/>
  <c r="N606" i="1"/>
  <c r="N607" i="1"/>
  <c r="N608" i="1"/>
  <c r="N609" i="1"/>
  <c r="N610" i="1"/>
  <c r="N611" i="1"/>
  <c r="N612" i="1"/>
  <c r="Q604" i="1"/>
  <c r="Q605" i="1"/>
  <c r="Q606" i="1"/>
  <c r="Q607" i="1"/>
  <c r="Q608" i="1"/>
  <c r="Q609" i="1"/>
  <c r="Q610" i="1"/>
  <c r="Q611" i="1"/>
  <c r="Q612" i="1"/>
  <c r="T604" i="1"/>
  <c r="T605" i="1"/>
  <c r="T606" i="1"/>
  <c r="T607" i="1"/>
  <c r="T608" i="1"/>
  <c r="T609" i="1"/>
  <c r="T610" i="1"/>
  <c r="T611" i="1"/>
  <c r="T612" i="1"/>
  <c r="W604" i="1"/>
  <c r="W605" i="1"/>
  <c r="W606" i="1"/>
  <c r="W607" i="1"/>
  <c r="W608" i="1"/>
  <c r="W609" i="1"/>
  <c r="W610" i="1"/>
  <c r="W611" i="1"/>
  <c r="W612" i="1"/>
  <c r="Z604" i="1"/>
  <c r="Z605" i="1"/>
  <c r="Z606" i="1"/>
  <c r="Z607" i="1"/>
  <c r="Z608" i="1"/>
  <c r="Z609" i="1"/>
  <c r="Z610" i="1"/>
  <c r="Z611" i="1"/>
  <c r="Z612" i="1"/>
  <c r="AC604" i="1"/>
  <c r="AC605" i="1"/>
  <c r="AC606" i="1"/>
  <c r="AC607" i="1"/>
  <c r="AC608" i="1"/>
  <c r="AC609" i="1"/>
  <c r="AC610" i="1"/>
  <c r="AC611" i="1"/>
  <c r="AC612" i="1"/>
  <c r="AF604" i="1"/>
  <c r="AF605" i="1"/>
  <c r="AF606" i="1"/>
  <c r="AF607" i="1"/>
  <c r="AF608" i="1"/>
  <c r="AF609" i="1"/>
  <c r="AF610" i="1"/>
  <c r="AF611" i="1"/>
  <c r="AF612" i="1"/>
  <c r="H345" i="1"/>
  <c r="H346" i="1"/>
  <c r="H347" i="1"/>
  <c r="H348" i="1"/>
  <c r="H349" i="1"/>
  <c r="H350" i="1"/>
  <c r="H351" i="1"/>
  <c r="H352" i="1"/>
  <c r="H353" i="1"/>
  <c r="K345" i="1"/>
  <c r="K346" i="1"/>
  <c r="K347" i="1"/>
  <c r="K348" i="1"/>
  <c r="K349" i="1"/>
  <c r="K350" i="1"/>
  <c r="K351" i="1"/>
  <c r="K352" i="1"/>
  <c r="K353" i="1"/>
  <c r="N345" i="1"/>
  <c r="N346" i="1"/>
  <c r="N347" i="1"/>
  <c r="N348" i="1"/>
  <c r="N349" i="1"/>
  <c r="N350" i="1"/>
  <c r="N351" i="1"/>
  <c r="N352" i="1"/>
  <c r="N353" i="1"/>
  <c r="Q345" i="1"/>
  <c r="Q346" i="1"/>
  <c r="Q347" i="1"/>
  <c r="Q348" i="1"/>
  <c r="Q349" i="1"/>
  <c r="Q350" i="1"/>
  <c r="Q351" i="1"/>
  <c r="Q352" i="1"/>
  <c r="Q353" i="1"/>
  <c r="T345" i="1"/>
  <c r="T346" i="1"/>
  <c r="T347" i="1"/>
  <c r="T348" i="1"/>
  <c r="T349" i="1"/>
  <c r="T350" i="1"/>
  <c r="T351" i="1"/>
  <c r="T352" i="1"/>
  <c r="T353" i="1"/>
  <c r="W345" i="1"/>
  <c r="W346" i="1"/>
  <c r="W347" i="1"/>
  <c r="W348" i="1"/>
  <c r="W349" i="1"/>
  <c r="W351" i="1"/>
  <c r="W352" i="1"/>
  <c r="W353" i="1"/>
  <c r="Z345" i="1"/>
  <c r="Z346" i="1"/>
  <c r="Z347" i="1"/>
  <c r="Z348" i="1"/>
  <c r="Z349" i="1"/>
  <c r="Z350" i="1"/>
  <c r="Z351" i="1"/>
  <c r="Z352" i="1"/>
  <c r="Z353" i="1"/>
  <c r="AC345" i="1"/>
  <c r="AC346" i="1"/>
  <c r="AC347" i="1"/>
  <c r="AC348" i="1"/>
  <c r="AC349" i="1"/>
  <c r="AC350" i="1"/>
  <c r="AC351" i="1"/>
  <c r="AC352" i="1"/>
  <c r="AC353" i="1"/>
  <c r="AF345" i="1"/>
  <c r="AF346" i="1"/>
  <c r="AF347" i="1"/>
  <c r="AF348" i="1"/>
  <c r="AF349" i="1"/>
  <c r="AF350" i="1"/>
  <c r="AF351" i="1"/>
  <c r="AF352" i="1"/>
  <c r="AF353" i="1"/>
  <c r="H301" i="1"/>
  <c r="H302" i="1"/>
  <c r="H303" i="1"/>
  <c r="H304" i="1"/>
  <c r="H305" i="1"/>
  <c r="H306" i="1"/>
  <c r="H307" i="1"/>
  <c r="H308" i="1"/>
  <c r="H309" i="1"/>
  <c r="K301" i="1"/>
  <c r="K302" i="1"/>
  <c r="K303" i="1"/>
  <c r="K304" i="1"/>
  <c r="K305" i="1"/>
  <c r="K306" i="1"/>
  <c r="K307" i="1"/>
  <c r="K308" i="1"/>
  <c r="K309" i="1"/>
  <c r="N301" i="1"/>
  <c r="N302" i="1"/>
  <c r="N303" i="1"/>
  <c r="N304" i="1"/>
  <c r="N305" i="1"/>
  <c r="N306" i="1"/>
  <c r="N307" i="1"/>
  <c r="N308" i="1"/>
  <c r="N309" i="1"/>
  <c r="Q301" i="1"/>
  <c r="Q302" i="1"/>
  <c r="Q303" i="1"/>
  <c r="Q304" i="1"/>
  <c r="Q305" i="1"/>
  <c r="Q306" i="1"/>
  <c r="Q307" i="1"/>
  <c r="Q308" i="1"/>
  <c r="Q309" i="1"/>
  <c r="T301" i="1"/>
  <c r="T302" i="1"/>
  <c r="T303" i="1"/>
  <c r="T304" i="1"/>
  <c r="T305" i="1"/>
  <c r="T306" i="1"/>
  <c r="T307" i="1"/>
  <c r="T308" i="1"/>
  <c r="T309" i="1"/>
  <c r="W301" i="1"/>
  <c r="W302" i="1"/>
  <c r="W303" i="1"/>
  <c r="W304" i="1"/>
  <c r="W305" i="1"/>
  <c r="W306" i="1"/>
  <c r="W307" i="1"/>
  <c r="W308" i="1"/>
  <c r="W309" i="1"/>
  <c r="Z301" i="1"/>
  <c r="Z302" i="1"/>
  <c r="Z303" i="1"/>
  <c r="Z304" i="1"/>
  <c r="Z305" i="1"/>
  <c r="Z306" i="1"/>
  <c r="Z307" i="1"/>
  <c r="Z308" i="1"/>
  <c r="Z309" i="1"/>
  <c r="AC301" i="1"/>
  <c r="AC302" i="1"/>
  <c r="AC303" i="1"/>
  <c r="AC304" i="1"/>
  <c r="AC305" i="1"/>
  <c r="AC306" i="1"/>
  <c r="AC307" i="1"/>
  <c r="AC308" i="1"/>
  <c r="AC309" i="1"/>
  <c r="AF301" i="1"/>
  <c r="AF302" i="1"/>
  <c r="AF303" i="1"/>
  <c r="AF304" i="1"/>
  <c r="AF305" i="1"/>
  <c r="AF306" i="1"/>
  <c r="AF307" i="1"/>
  <c r="AF308" i="1"/>
  <c r="AF309" i="1"/>
  <c r="H232" i="1"/>
  <c r="H233" i="1"/>
  <c r="H234" i="1"/>
  <c r="H235" i="1"/>
  <c r="H236" i="1"/>
  <c r="H237" i="1"/>
  <c r="H238" i="1"/>
  <c r="H239" i="1"/>
  <c r="H240" i="1"/>
  <c r="K232" i="1"/>
  <c r="K233" i="1"/>
  <c r="K234" i="1"/>
  <c r="K235" i="1"/>
  <c r="K236" i="1"/>
  <c r="K237" i="1"/>
  <c r="K238" i="1"/>
  <c r="K239" i="1"/>
  <c r="K240" i="1"/>
  <c r="N232" i="1"/>
  <c r="N233" i="1"/>
  <c r="N234" i="1"/>
  <c r="N235" i="1"/>
  <c r="N236" i="1"/>
  <c r="N237" i="1"/>
  <c r="N238" i="1"/>
  <c r="N239" i="1"/>
  <c r="N240" i="1"/>
  <c r="Q232" i="1"/>
  <c r="Q233" i="1"/>
  <c r="Q234" i="1"/>
  <c r="Q235" i="1"/>
  <c r="Q236" i="1"/>
  <c r="Q237" i="1"/>
  <c r="Q238" i="1"/>
  <c r="Q239" i="1"/>
  <c r="Q240" i="1"/>
  <c r="T232" i="1"/>
  <c r="T233" i="1"/>
  <c r="T234" i="1"/>
  <c r="T235" i="1"/>
  <c r="T236" i="1"/>
  <c r="T237" i="1"/>
  <c r="T238" i="1"/>
  <c r="T239" i="1"/>
  <c r="T240" i="1"/>
  <c r="W232" i="1"/>
  <c r="W233" i="1"/>
  <c r="W234" i="1"/>
  <c r="W235" i="1"/>
  <c r="W236" i="1"/>
  <c r="W237" i="1"/>
  <c r="W238" i="1"/>
  <c r="W239" i="1"/>
  <c r="W240" i="1"/>
  <c r="Z232" i="1"/>
  <c r="Z233" i="1"/>
  <c r="Z234" i="1"/>
  <c r="Z235" i="1"/>
  <c r="Z236" i="1"/>
  <c r="Z237" i="1"/>
  <c r="Z238" i="1"/>
  <c r="Z239" i="1"/>
  <c r="Z240" i="1"/>
  <c r="AC232" i="1"/>
  <c r="AC233" i="1"/>
  <c r="AC234" i="1"/>
  <c r="AC235" i="1"/>
  <c r="AC236" i="1"/>
  <c r="AC237" i="1"/>
  <c r="AC238" i="1"/>
  <c r="AC239" i="1"/>
  <c r="AC240" i="1"/>
  <c r="AF232" i="1"/>
  <c r="AF233" i="1"/>
  <c r="AF234" i="1"/>
  <c r="AF235" i="1"/>
  <c r="AF236" i="1"/>
  <c r="AF237" i="1"/>
  <c r="AF238" i="1"/>
  <c r="AF239" i="1"/>
  <c r="AF240" i="1"/>
  <c r="H221" i="1"/>
  <c r="H222" i="1"/>
  <c r="H223" i="1"/>
  <c r="H224" i="1"/>
  <c r="H225" i="1"/>
  <c r="H226" i="1"/>
  <c r="H227" i="1"/>
  <c r="H228" i="1"/>
  <c r="H229" i="1"/>
  <c r="K221" i="1"/>
  <c r="K222" i="1"/>
  <c r="K223" i="1"/>
  <c r="K224" i="1"/>
  <c r="K225" i="1"/>
  <c r="K226" i="1"/>
  <c r="K227" i="1"/>
  <c r="K228" i="1"/>
  <c r="K229" i="1"/>
  <c r="N221" i="1"/>
  <c r="N222" i="1"/>
  <c r="N223" i="1"/>
  <c r="N224" i="1"/>
  <c r="N225" i="1"/>
  <c r="N226" i="1"/>
  <c r="N227" i="1"/>
  <c r="N228" i="1"/>
  <c r="N229" i="1"/>
  <c r="Q221" i="1"/>
  <c r="Q222" i="1"/>
  <c r="Q223" i="1"/>
  <c r="Q224" i="1"/>
  <c r="Q225" i="1"/>
  <c r="Q226" i="1"/>
  <c r="Q227" i="1"/>
  <c r="Q228" i="1"/>
  <c r="Q229" i="1"/>
  <c r="T221" i="1"/>
  <c r="T222" i="1"/>
  <c r="T223" i="1"/>
  <c r="T224" i="1"/>
  <c r="T225" i="1"/>
  <c r="T226" i="1"/>
  <c r="T227" i="1"/>
  <c r="T228" i="1"/>
  <c r="T229" i="1"/>
  <c r="W221" i="1"/>
  <c r="W222" i="1"/>
  <c r="W223" i="1"/>
  <c r="W224" i="1"/>
  <c r="W225" i="1"/>
  <c r="W227" i="1"/>
  <c r="W228" i="1"/>
  <c r="W229" i="1"/>
  <c r="Z221" i="1"/>
  <c r="Z222" i="1"/>
  <c r="Z223" i="1"/>
  <c r="Z224" i="1"/>
  <c r="Z225" i="1"/>
  <c r="Z226" i="1"/>
  <c r="Z227" i="1"/>
  <c r="Z228" i="1"/>
  <c r="Z229" i="1"/>
  <c r="AC221" i="1"/>
  <c r="AC222" i="1"/>
  <c r="AC223" i="1"/>
  <c r="AC224" i="1"/>
  <c r="AC225" i="1"/>
  <c r="AC226" i="1"/>
  <c r="AC227" i="1"/>
  <c r="AC228" i="1"/>
  <c r="AC229" i="1"/>
  <c r="AF221" i="1"/>
  <c r="AF222" i="1"/>
  <c r="AF223" i="1"/>
  <c r="AF224" i="1"/>
  <c r="AF225" i="1"/>
  <c r="AF226" i="1"/>
  <c r="AF227" i="1"/>
  <c r="AF228" i="1"/>
  <c r="AF229" i="1"/>
  <c r="H210" i="1"/>
  <c r="H211" i="1"/>
  <c r="H212" i="1"/>
  <c r="H213" i="1"/>
  <c r="H214" i="1"/>
  <c r="H215" i="1"/>
  <c r="H216" i="1"/>
  <c r="H217" i="1"/>
  <c r="H218" i="1"/>
  <c r="K210" i="1"/>
  <c r="K211" i="1"/>
  <c r="K212" i="1"/>
  <c r="K213" i="1"/>
  <c r="K214" i="1"/>
  <c r="K215" i="1"/>
  <c r="K216" i="1"/>
  <c r="K217" i="1"/>
  <c r="K218" i="1"/>
  <c r="N210" i="1"/>
  <c r="N211" i="1"/>
  <c r="N212" i="1"/>
  <c r="N214" i="1"/>
  <c r="N215" i="1"/>
  <c r="N216" i="1"/>
  <c r="N217" i="1"/>
  <c r="N218" i="1"/>
  <c r="Q210" i="1"/>
  <c r="Q211" i="1"/>
  <c r="Q212" i="1"/>
  <c r="Q213" i="1"/>
  <c r="Q214" i="1"/>
  <c r="Q215" i="1"/>
  <c r="Q216" i="1"/>
  <c r="Q217" i="1"/>
  <c r="Q218" i="1"/>
  <c r="T210" i="1"/>
  <c r="T211" i="1"/>
  <c r="T212" i="1"/>
  <c r="T213" i="1"/>
  <c r="T214" i="1"/>
  <c r="T215" i="1"/>
  <c r="T216" i="1"/>
  <c r="T217" i="1"/>
  <c r="T218" i="1"/>
  <c r="W210" i="1"/>
  <c r="W211" i="1"/>
  <c r="W212" i="1"/>
  <c r="W213" i="1"/>
  <c r="W216" i="1"/>
  <c r="W217" i="1"/>
  <c r="W218" i="1"/>
  <c r="Z210" i="1"/>
  <c r="Z211" i="1"/>
  <c r="Z212" i="1"/>
  <c r="Z213" i="1"/>
  <c r="Z214" i="1"/>
  <c r="Z215" i="1"/>
  <c r="Z216" i="1"/>
  <c r="Z217" i="1"/>
  <c r="Z218" i="1"/>
  <c r="AC210" i="1"/>
  <c r="AC211" i="1"/>
  <c r="AC212" i="1"/>
  <c r="AC213" i="1"/>
  <c r="AC214" i="1"/>
  <c r="AC215" i="1"/>
  <c r="AC216" i="1"/>
  <c r="AC217" i="1"/>
  <c r="AC218" i="1"/>
  <c r="AF210" i="1"/>
  <c r="AF211" i="1"/>
  <c r="AF212" i="1"/>
  <c r="AF213" i="1"/>
  <c r="AF214" i="1"/>
  <c r="AF215" i="1"/>
  <c r="AF216" i="1"/>
  <c r="AF217" i="1"/>
  <c r="AF218" i="1"/>
  <c r="H52" i="1"/>
  <c r="H53" i="1"/>
  <c r="H54" i="1"/>
  <c r="H55" i="1"/>
  <c r="H56" i="1"/>
  <c r="H57" i="1"/>
  <c r="H58" i="1"/>
  <c r="H59" i="1"/>
  <c r="H60" i="1"/>
  <c r="K52" i="1"/>
  <c r="K53" i="1"/>
  <c r="K54" i="1"/>
  <c r="K55" i="1"/>
  <c r="K56" i="1"/>
  <c r="K57" i="1"/>
  <c r="K58" i="1"/>
  <c r="K59" i="1"/>
  <c r="K60" i="1"/>
  <c r="N52" i="1"/>
  <c r="N53" i="1"/>
  <c r="N54" i="1"/>
  <c r="N55" i="1"/>
  <c r="N56" i="1"/>
  <c r="N57" i="1"/>
  <c r="N58" i="1"/>
  <c r="N59" i="1"/>
  <c r="N60" i="1"/>
  <c r="Q52" i="1"/>
  <c r="Q53" i="1"/>
  <c r="Q54" i="1"/>
  <c r="Q55" i="1"/>
  <c r="Q56" i="1"/>
  <c r="Q57" i="1"/>
  <c r="Q58" i="1"/>
  <c r="Q59" i="1"/>
  <c r="Q60" i="1"/>
  <c r="T52" i="1"/>
  <c r="T53" i="1"/>
  <c r="T54" i="1"/>
  <c r="T55" i="1"/>
  <c r="T56" i="1"/>
  <c r="T57" i="1"/>
  <c r="T58" i="1"/>
  <c r="T59" i="1"/>
  <c r="T60" i="1"/>
  <c r="W52" i="1"/>
  <c r="W53" i="1"/>
  <c r="W54" i="1"/>
  <c r="W55" i="1"/>
  <c r="W56" i="1"/>
  <c r="W57" i="1"/>
  <c r="W58" i="1"/>
  <c r="W59" i="1"/>
  <c r="W60" i="1"/>
  <c r="Z52" i="1"/>
  <c r="Z53" i="1"/>
  <c r="Z54" i="1"/>
  <c r="Z55" i="1"/>
  <c r="Z56" i="1"/>
  <c r="Z58" i="1"/>
  <c r="Z59" i="1"/>
  <c r="Z60" i="1"/>
  <c r="AC52" i="1"/>
  <c r="AC53" i="1"/>
  <c r="AC54" i="1"/>
  <c r="AC55" i="1"/>
  <c r="AC56" i="1"/>
  <c r="AC57" i="1"/>
  <c r="AC58" i="1"/>
  <c r="AC59" i="1"/>
  <c r="AC60" i="1"/>
  <c r="AF52" i="1"/>
  <c r="AF53" i="1"/>
  <c r="AF54" i="1"/>
  <c r="AF55" i="1"/>
  <c r="AF56" i="1"/>
  <c r="AF57" i="1"/>
  <c r="AF58" i="1"/>
  <c r="AF59" i="1"/>
  <c r="AF60" i="1"/>
  <c r="H41" i="1"/>
  <c r="H42" i="1"/>
  <c r="H43" i="1"/>
  <c r="H44" i="1"/>
  <c r="H45" i="1"/>
  <c r="H46" i="1"/>
  <c r="H47" i="1"/>
  <c r="H48" i="1"/>
  <c r="H49" i="1"/>
  <c r="K41" i="1"/>
  <c r="K42" i="1"/>
  <c r="K43" i="1"/>
  <c r="K44" i="1"/>
  <c r="K45" i="1"/>
  <c r="K46" i="1"/>
  <c r="K47" i="1"/>
  <c r="K48" i="1"/>
  <c r="K49" i="1"/>
  <c r="N41" i="1"/>
  <c r="N42" i="1"/>
  <c r="N43" i="1"/>
  <c r="N44" i="1"/>
  <c r="N45" i="1"/>
  <c r="N46" i="1"/>
  <c r="N47" i="1"/>
  <c r="N48" i="1"/>
  <c r="N49" i="1"/>
  <c r="Q41" i="1"/>
  <c r="Q42" i="1"/>
  <c r="Q43" i="1"/>
  <c r="Q44" i="1"/>
  <c r="Q45" i="1"/>
  <c r="Q46" i="1"/>
  <c r="Q47" i="1"/>
  <c r="Q48" i="1"/>
  <c r="Q49" i="1"/>
  <c r="T41" i="1"/>
  <c r="T42" i="1"/>
  <c r="T43" i="1"/>
  <c r="T44" i="1"/>
  <c r="T45" i="1"/>
  <c r="T46" i="1"/>
  <c r="T47" i="1"/>
  <c r="T48" i="1"/>
  <c r="T49" i="1"/>
  <c r="W41" i="1"/>
  <c r="W42" i="1"/>
  <c r="W43" i="1"/>
  <c r="W44" i="1"/>
  <c r="W45" i="1"/>
  <c r="W46" i="1"/>
  <c r="W47" i="1"/>
  <c r="W48" i="1"/>
  <c r="W49" i="1"/>
  <c r="Z41" i="1"/>
  <c r="Z42" i="1"/>
  <c r="Z43" i="1"/>
  <c r="Z44" i="1"/>
  <c r="Z45" i="1"/>
  <c r="Z47" i="1"/>
  <c r="Z48" i="1"/>
  <c r="Z49" i="1"/>
  <c r="AC41" i="1"/>
  <c r="AC42" i="1"/>
  <c r="AC43" i="1"/>
  <c r="AC44" i="1"/>
  <c r="AC45" i="1"/>
  <c r="AC46" i="1"/>
  <c r="AC47" i="1"/>
  <c r="AC48" i="1"/>
  <c r="AC49" i="1"/>
  <c r="AF41" i="1"/>
  <c r="AF42" i="1"/>
  <c r="AF43" i="1"/>
  <c r="AF44" i="1"/>
  <c r="AF45" i="1"/>
  <c r="AF46" i="1"/>
  <c r="AF47" i="1"/>
  <c r="AF48" i="1"/>
  <c r="AF49" i="1"/>
  <c r="H30" i="1"/>
  <c r="H31" i="1"/>
  <c r="H32" i="1"/>
  <c r="H33" i="1"/>
  <c r="H34" i="1"/>
  <c r="H35" i="1"/>
  <c r="H36" i="1"/>
  <c r="H37" i="1"/>
  <c r="H38" i="1"/>
  <c r="K30" i="1"/>
  <c r="K31" i="1"/>
  <c r="K32" i="1"/>
  <c r="K33" i="1"/>
  <c r="K34" i="1"/>
  <c r="K35" i="1"/>
  <c r="K36" i="1"/>
  <c r="K37" i="1"/>
  <c r="K38" i="1"/>
  <c r="N30" i="1"/>
  <c r="N31" i="1"/>
  <c r="N32" i="1"/>
  <c r="N33" i="1"/>
  <c r="N34" i="1"/>
  <c r="N35" i="1"/>
  <c r="N36" i="1"/>
  <c r="N37" i="1"/>
  <c r="N38" i="1"/>
  <c r="Q30" i="1"/>
  <c r="Q31" i="1"/>
  <c r="Q32" i="1"/>
  <c r="Q33" i="1"/>
  <c r="Q34" i="1"/>
  <c r="Q35" i="1"/>
  <c r="Q36" i="1"/>
  <c r="Q37" i="1"/>
  <c r="Q38" i="1"/>
  <c r="T30" i="1"/>
  <c r="T31" i="1"/>
  <c r="T32" i="1"/>
  <c r="T33" i="1"/>
  <c r="T34" i="1"/>
  <c r="T35" i="1"/>
  <c r="T36" i="1"/>
  <c r="T37" i="1"/>
  <c r="T38" i="1"/>
  <c r="W31" i="1"/>
  <c r="W32" i="1"/>
  <c r="W33" i="1"/>
  <c r="W34" i="1"/>
  <c r="W35" i="1"/>
  <c r="W36" i="1"/>
  <c r="W37" i="1"/>
  <c r="W38" i="1"/>
  <c r="Z30" i="1"/>
  <c r="Z31" i="1"/>
  <c r="Z32" i="1"/>
  <c r="Z33" i="1"/>
  <c r="Z34" i="1"/>
  <c r="Z35" i="1"/>
  <c r="Z36" i="1"/>
  <c r="Z37" i="1"/>
  <c r="Z38" i="1"/>
  <c r="AC30" i="1"/>
  <c r="AC31" i="1"/>
  <c r="AC32" i="1"/>
  <c r="AC33" i="1"/>
  <c r="AC34" i="1"/>
  <c r="AC35" i="1"/>
  <c r="AC36" i="1"/>
  <c r="AC37" i="1"/>
  <c r="AC38" i="1"/>
  <c r="AF30" i="1"/>
  <c r="AF31" i="1"/>
  <c r="AF32" i="1"/>
  <c r="AF33" i="1"/>
  <c r="AF34" i="1"/>
  <c r="AF35" i="1"/>
  <c r="AF36" i="1"/>
  <c r="AF37" i="1"/>
  <c r="AF38" i="1"/>
  <c r="H19" i="1"/>
  <c r="H20" i="1"/>
  <c r="H21" i="1"/>
  <c r="H22" i="1"/>
  <c r="H23" i="1"/>
  <c r="H24" i="1"/>
  <c r="H25" i="1"/>
  <c r="H26" i="1"/>
  <c r="H27" i="1"/>
  <c r="K19" i="1"/>
  <c r="K20" i="1"/>
  <c r="K21" i="1"/>
  <c r="K22" i="1"/>
  <c r="K23" i="1"/>
  <c r="K24" i="1"/>
  <c r="K25" i="1"/>
  <c r="K26" i="1"/>
  <c r="K27" i="1"/>
  <c r="N19" i="1"/>
  <c r="N20" i="1"/>
  <c r="N21" i="1"/>
  <c r="N22" i="1"/>
  <c r="N23" i="1"/>
  <c r="N24" i="1"/>
  <c r="N25" i="1"/>
  <c r="N26" i="1"/>
  <c r="N27" i="1"/>
  <c r="Q19" i="1"/>
  <c r="Q20" i="1"/>
  <c r="Q21" i="1"/>
  <c r="Q22" i="1"/>
  <c r="Q23" i="1"/>
  <c r="Q24" i="1"/>
  <c r="Q25" i="1"/>
  <c r="Q26" i="1"/>
  <c r="Q27" i="1"/>
  <c r="T19" i="1"/>
  <c r="T20" i="1"/>
  <c r="T21" i="1"/>
  <c r="T22" i="1"/>
  <c r="T23" i="1"/>
  <c r="T24" i="1"/>
  <c r="T25" i="1"/>
  <c r="T26" i="1"/>
  <c r="T27" i="1"/>
  <c r="W19" i="1"/>
  <c r="W20" i="1"/>
  <c r="W21" i="1"/>
  <c r="W22" i="1"/>
  <c r="W23" i="1"/>
  <c r="W24" i="1"/>
  <c r="W25" i="1"/>
  <c r="W26" i="1"/>
  <c r="W27" i="1"/>
  <c r="Z19" i="1"/>
  <c r="Z20" i="1"/>
  <c r="Z21" i="1"/>
  <c r="Z22" i="1"/>
  <c r="Z23" i="1"/>
  <c r="Z25" i="1"/>
  <c r="Z26" i="1"/>
  <c r="Z27" i="1"/>
  <c r="AC19" i="1"/>
  <c r="AC20" i="1"/>
  <c r="AC21" i="1"/>
  <c r="AC22" i="1"/>
  <c r="AC23" i="1"/>
  <c r="AC24" i="1"/>
  <c r="AC25" i="1"/>
  <c r="AC26" i="1"/>
  <c r="AC27" i="1"/>
  <c r="AF19" i="1"/>
  <c r="AF20" i="1"/>
  <c r="AF21" i="1"/>
  <c r="AF22" i="1"/>
  <c r="AF23" i="1"/>
  <c r="AF24" i="1"/>
  <c r="AF25" i="1"/>
  <c r="AF26" i="1"/>
  <c r="AF27" i="1"/>
  <c r="H334" i="1"/>
  <c r="H335" i="1"/>
  <c r="H336" i="1"/>
  <c r="H337" i="1"/>
  <c r="H338" i="1"/>
  <c r="H339" i="1"/>
  <c r="H340" i="1"/>
  <c r="H341" i="1"/>
  <c r="H342" i="1"/>
  <c r="K334" i="1"/>
  <c r="K335" i="1"/>
  <c r="K336" i="1"/>
  <c r="K337" i="1"/>
  <c r="K338" i="1"/>
  <c r="K339" i="1"/>
  <c r="K340" i="1"/>
  <c r="K341" i="1"/>
  <c r="K342" i="1"/>
  <c r="N334" i="1"/>
  <c r="N335" i="1"/>
  <c r="N336" i="1"/>
  <c r="N337" i="1"/>
  <c r="N338" i="1"/>
  <c r="N339" i="1"/>
  <c r="N340" i="1"/>
  <c r="N341" i="1"/>
  <c r="N342" i="1"/>
  <c r="Q334" i="1"/>
  <c r="Q335" i="1"/>
  <c r="Q336" i="1"/>
  <c r="Q337" i="1"/>
  <c r="Q338" i="1"/>
  <c r="Q339" i="1"/>
  <c r="Q340" i="1"/>
  <c r="Q341" i="1"/>
  <c r="Q342" i="1"/>
  <c r="T334" i="1"/>
  <c r="T335" i="1"/>
  <c r="T336" i="1"/>
  <c r="T337" i="1"/>
  <c r="T338" i="1"/>
  <c r="T339" i="1"/>
  <c r="T340" i="1"/>
  <c r="T341" i="1"/>
  <c r="T342" i="1"/>
  <c r="W334" i="1"/>
  <c r="W335" i="1"/>
  <c r="W336" i="1"/>
  <c r="W337" i="1"/>
  <c r="W338" i="1"/>
  <c r="W340" i="1"/>
  <c r="W341" i="1"/>
  <c r="W342" i="1"/>
  <c r="Z334" i="1"/>
  <c r="Z335" i="1"/>
  <c r="Z336" i="1"/>
  <c r="Z337" i="1"/>
  <c r="Z338" i="1"/>
  <c r="Z340" i="1"/>
  <c r="Z341" i="1"/>
  <c r="Z342" i="1"/>
  <c r="AC334" i="1"/>
  <c r="AC335" i="1"/>
  <c r="AC336" i="1"/>
  <c r="AC337" i="1"/>
  <c r="AC338" i="1"/>
  <c r="AC340" i="1"/>
  <c r="AC341" i="1"/>
  <c r="AC342" i="1"/>
  <c r="AF334" i="1"/>
  <c r="AF335" i="1"/>
  <c r="AF336" i="1"/>
  <c r="AF337" i="1"/>
  <c r="AF338" i="1"/>
  <c r="AF339" i="1"/>
  <c r="AF340" i="1"/>
  <c r="AF341" i="1"/>
  <c r="AF342" i="1"/>
  <c r="H290" i="1"/>
  <c r="H291" i="1"/>
  <c r="H292" i="1"/>
  <c r="H293" i="1"/>
  <c r="H294" i="1"/>
  <c r="H295" i="1"/>
  <c r="H296" i="1"/>
  <c r="H297" i="1"/>
  <c r="H298" i="1"/>
  <c r="K290" i="1"/>
  <c r="K291" i="1"/>
  <c r="K292" i="1"/>
  <c r="K293" i="1"/>
  <c r="K294" i="1"/>
  <c r="K295" i="1"/>
  <c r="K296" i="1"/>
  <c r="K297" i="1"/>
  <c r="K298" i="1"/>
  <c r="N290" i="1"/>
  <c r="N291" i="1"/>
  <c r="N292" i="1"/>
  <c r="N293" i="1"/>
  <c r="N294" i="1"/>
  <c r="N295" i="1"/>
  <c r="N296" i="1"/>
  <c r="N297" i="1"/>
  <c r="N298" i="1"/>
  <c r="Q290" i="1"/>
  <c r="Q291" i="1"/>
  <c r="Q292" i="1"/>
  <c r="Q294" i="1"/>
  <c r="Q295" i="1"/>
  <c r="Q296" i="1"/>
  <c r="Q297" i="1"/>
  <c r="Q298" i="1"/>
  <c r="T290" i="1"/>
  <c r="T291" i="1"/>
  <c r="T292" i="1"/>
  <c r="T293" i="1"/>
  <c r="T294" i="1"/>
  <c r="T295" i="1"/>
  <c r="T296" i="1"/>
  <c r="T297" i="1"/>
  <c r="T298" i="1"/>
  <c r="W290" i="1"/>
  <c r="W291" i="1"/>
  <c r="W292" i="1"/>
  <c r="W293" i="1"/>
  <c r="W294" i="1"/>
  <c r="W295" i="1"/>
  <c r="W296" i="1"/>
  <c r="W297" i="1"/>
  <c r="W298" i="1"/>
  <c r="Z290" i="1"/>
  <c r="Z291" i="1"/>
  <c r="Z292" i="1"/>
  <c r="Z293" i="1"/>
  <c r="Z295" i="1"/>
  <c r="Z296" i="1"/>
  <c r="Z297" i="1"/>
  <c r="Z298" i="1"/>
  <c r="AC290" i="1"/>
  <c r="AC291" i="1"/>
  <c r="AC292" i="1"/>
  <c r="AC293" i="1"/>
  <c r="AC294" i="1"/>
  <c r="AC295" i="1"/>
  <c r="AC296" i="1"/>
  <c r="AC297" i="1"/>
  <c r="AC298" i="1"/>
  <c r="AF290" i="1"/>
  <c r="AF291" i="1"/>
  <c r="AF292" i="1"/>
  <c r="AF293" i="1"/>
  <c r="AF296" i="1"/>
  <c r="AF297" i="1"/>
  <c r="AF298" i="1"/>
  <c r="T84" i="3"/>
  <c r="T72" i="3"/>
  <c r="AN227" i="2"/>
  <c r="AG227" i="2"/>
  <c r="AG237" i="2" s="1"/>
  <c r="AD227" i="2"/>
  <c r="AB227" i="2"/>
  <c r="AA227" i="2"/>
  <c r="AA237" i="2" s="1"/>
  <c r="X227" i="2"/>
  <c r="X237" i="2" s="1"/>
  <c r="V227" i="2"/>
  <c r="U227" i="2"/>
  <c r="U237" i="2" s="1"/>
  <c r="S227" i="2"/>
  <c r="R227" i="2"/>
  <c r="R237" i="2" s="1"/>
  <c r="P227" i="2"/>
  <c r="O227" i="2"/>
  <c r="O237" i="2" s="1"/>
  <c r="M227" i="2"/>
  <c r="I1154" i="1"/>
  <c r="I1167" i="1" s="1"/>
  <c r="L1154" i="1"/>
  <c r="L1167" i="1" s="1"/>
  <c r="M1154" i="1"/>
  <c r="O1154" i="1"/>
  <c r="O1167" i="1" s="1"/>
  <c r="R1154" i="1"/>
  <c r="R1167" i="1" s="1"/>
  <c r="S1154" i="1"/>
  <c r="U1154" i="1"/>
  <c r="U1167" i="1" s="1"/>
  <c r="X1154" i="1"/>
  <c r="X1167" i="1" s="1"/>
  <c r="Y1154" i="1"/>
  <c r="AA1154" i="1"/>
  <c r="AA1167" i="1" s="1"/>
  <c r="AB1154" i="1"/>
  <c r="AD1154" i="1"/>
  <c r="AD1167" i="1" s="1"/>
  <c r="AE1154" i="1"/>
  <c r="AG1154" i="1"/>
  <c r="AG1167" i="1" s="1"/>
  <c r="AN1154" i="1"/>
  <c r="AN1166" i="1" s="1"/>
  <c r="G1154" i="1"/>
  <c r="AG1161" i="1"/>
  <c r="AG1164" i="1" s="1"/>
  <c r="AD1161" i="1"/>
  <c r="AD1164" i="1" s="1"/>
  <c r="X1161" i="1"/>
  <c r="R1161" i="1"/>
  <c r="R1164" i="1" s="1"/>
  <c r="R1165" i="1" s="1"/>
  <c r="AN1160" i="1"/>
  <c r="AN1161" i="1"/>
  <c r="AN1165" i="1" s="1"/>
  <c r="AO215" i="1"/>
  <c r="AO211" i="1"/>
  <c r="AO226" i="1"/>
  <c r="AO222" i="1"/>
  <c r="AO237" i="1"/>
  <c r="AO233" i="1"/>
  <c r="AO24" i="1"/>
  <c r="AO20" i="1"/>
  <c r="AO262" i="1"/>
  <c r="AO258" i="1"/>
  <c r="AO809" i="1"/>
  <c r="AO1051" i="1"/>
  <c r="AO1047" i="1"/>
  <c r="AO273" i="1"/>
  <c r="AO269" i="1"/>
  <c r="AO284" i="1"/>
  <c r="AO280" i="1"/>
  <c r="AO295" i="1"/>
  <c r="AO291" i="1"/>
  <c r="AO306" i="1"/>
  <c r="AO302" i="1"/>
  <c r="AO317" i="1"/>
  <c r="AO313" i="1"/>
  <c r="AO339" i="1"/>
  <c r="AO335" i="1"/>
  <c r="AO102" i="1"/>
  <c r="AO98" i="1"/>
  <c r="AO35" i="1"/>
  <c r="AO31" i="1"/>
  <c r="AO46" i="1"/>
  <c r="AO42" i="1"/>
  <c r="AO350" i="1"/>
  <c r="AO346" i="1"/>
  <c r="AO821" i="1"/>
  <c r="AO817" i="1"/>
  <c r="AO797" i="1"/>
  <c r="AO793" i="1"/>
  <c r="AO361" i="1"/>
  <c r="AO372" i="1"/>
  <c r="AO368" i="1"/>
  <c r="AO383" i="1"/>
  <c r="AO379" i="1"/>
  <c r="AO832" i="1"/>
  <c r="AO828" i="1"/>
  <c r="AO843" i="1"/>
  <c r="AO839" i="1"/>
  <c r="AO854" i="1"/>
  <c r="AO850" i="1"/>
  <c r="AO113" i="1"/>
  <c r="AO109" i="1"/>
  <c r="AO13" i="1"/>
  <c r="AO8" i="1"/>
  <c r="AO879" i="1"/>
  <c r="AO875" i="1"/>
  <c r="AO124" i="1"/>
  <c r="AO120" i="1"/>
  <c r="AO890" i="1"/>
  <c r="AO886" i="1"/>
  <c r="AO901" i="1"/>
  <c r="AO897" i="1"/>
  <c r="AO135" i="1"/>
  <c r="AO131" i="1"/>
  <c r="AO146" i="1"/>
  <c r="AO142" i="1"/>
  <c r="AO157" i="1"/>
  <c r="AO153" i="1"/>
  <c r="AO168" i="1"/>
  <c r="AO164" i="1"/>
  <c r="AO179" i="1"/>
  <c r="AO175" i="1"/>
  <c r="AO923" i="1"/>
  <c r="AO919" i="1"/>
  <c r="AO934" i="1"/>
  <c r="AO930" i="1"/>
  <c r="AO609" i="1"/>
  <c r="AO605" i="1"/>
  <c r="AO328" i="1"/>
  <c r="AO324" i="1"/>
  <c r="AO405" i="1"/>
  <c r="AO401" i="1"/>
  <c r="AO394" i="1"/>
  <c r="AO390" i="1"/>
  <c r="AO444" i="1"/>
  <c r="AO440" i="1"/>
  <c r="AO466" i="1"/>
  <c r="AO462" i="1"/>
  <c r="AO488" i="1"/>
  <c r="AO484" i="1"/>
  <c r="AO945" i="1"/>
  <c r="AO912" i="1"/>
  <c r="AO908" i="1"/>
  <c r="AO957" i="1"/>
  <c r="AO952" i="1"/>
  <c r="AO499" i="1"/>
  <c r="AO495" i="1"/>
  <c r="AO510" i="1"/>
  <c r="AO506" i="1"/>
  <c r="AO521" i="1"/>
  <c r="AO517" i="1"/>
  <c r="AO554" i="1"/>
  <c r="AO550" i="1"/>
  <c r="AO565" i="1"/>
  <c r="AO561" i="1"/>
  <c r="AO576" i="1"/>
  <c r="AO572" i="1"/>
  <c r="AO587" i="1"/>
  <c r="AO583" i="1"/>
  <c r="AO598" i="1"/>
  <c r="AO594" i="1"/>
  <c r="AO775" i="1"/>
  <c r="AO771" i="1"/>
  <c r="AO57" i="1"/>
  <c r="AO53" i="1"/>
  <c r="AO996" i="1"/>
  <c r="AO992" i="1"/>
  <c r="AO1007" i="1"/>
  <c r="AO1003" i="1"/>
  <c r="AO1018" i="1"/>
  <c r="AO1014" i="1"/>
  <c r="AO786" i="1"/>
  <c r="AO782" i="1"/>
  <c r="AO1029" i="1"/>
  <c r="AO1025" i="1"/>
  <c r="AO91" i="1"/>
  <c r="AO87" i="1"/>
  <c r="AO1074" i="1"/>
  <c r="AO1070" i="1"/>
  <c r="AO1094" i="1"/>
  <c r="AO1090" i="1"/>
  <c r="AO204" i="1"/>
  <c r="AO200" i="1"/>
  <c r="AO1040" i="1"/>
  <c r="AO1036" i="1"/>
  <c r="AO68" i="1"/>
  <c r="AO64" i="1"/>
  <c r="AO80" i="1"/>
  <c r="AN236" i="2"/>
  <c r="AG234" i="2"/>
  <c r="R234" i="2"/>
  <c r="O234" i="2"/>
  <c r="AN235" i="2"/>
  <c r="AO89" i="2"/>
  <c r="AO85" i="2"/>
  <c r="AO56" i="2"/>
  <c r="AO52" i="2"/>
  <c r="AO58" i="2" s="1"/>
  <c r="AO67" i="2"/>
  <c r="AO63" i="2"/>
  <c r="AO122" i="2"/>
  <c r="AO118" i="2"/>
  <c r="AO78" i="2"/>
  <c r="AO74" i="2"/>
  <c r="AO190" i="2"/>
  <c r="AO186" i="2"/>
  <c r="AO192" i="2" s="1"/>
  <c r="AO166" i="2"/>
  <c r="AO162" i="2"/>
  <c r="AO178" i="2"/>
  <c r="AO173" i="2"/>
  <c r="AO223" i="2"/>
  <c r="AO219" i="2"/>
  <c r="AO201" i="2"/>
  <c r="AO197" i="2"/>
  <c r="AO133" i="2"/>
  <c r="AO129" i="2"/>
  <c r="AO34" i="2"/>
  <c r="AO30" i="2"/>
  <c r="AO23" i="2"/>
  <c r="AO19" i="2"/>
  <c r="AO212" i="2"/>
  <c r="AO208" i="2"/>
  <c r="AO12" i="2"/>
  <c r="AO8" i="2"/>
  <c r="AO111" i="2"/>
  <c r="AO107" i="2"/>
  <c r="AO100" i="2"/>
  <c r="AO96" i="2"/>
  <c r="AO155" i="2"/>
  <c r="AO151" i="2"/>
  <c r="AU203" i="3"/>
  <c r="AU144" i="3"/>
  <c r="AU140" i="3"/>
  <c r="AU132" i="3"/>
  <c r="AU76" i="3"/>
  <c r="AU65" i="3"/>
  <c r="AU61" i="3"/>
  <c r="AU54" i="3"/>
  <c r="AU44" i="3"/>
  <c r="AU23" i="3"/>
  <c r="AU19" i="3"/>
  <c r="AU12" i="3"/>
  <c r="AU8" i="3"/>
  <c r="S236" i="3"/>
  <c r="C29" i="4" s="1"/>
  <c r="S234" i="3"/>
  <c r="C17" i="4" s="1"/>
  <c r="S232" i="3"/>
  <c r="C5" i="4" s="1"/>
  <c r="C3" i="4"/>
  <c r="B15" i="4"/>
  <c r="C15" i="4"/>
  <c r="C16" i="4" s="1"/>
  <c r="C27" i="4"/>
  <c r="B33" i="4"/>
  <c r="C33" i="4"/>
  <c r="C34" i="4" s="1"/>
  <c r="H7" i="3"/>
  <c r="K7" i="3"/>
  <c r="N7" i="3"/>
  <c r="Q7" i="3"/>
  <c r="T7" i="3"/>
  <c r="W7" i="3"/>
  <c r="Z7" i="3"/>
  <c r="AC7" i="3"/>
  <c r="AF7" i="3"/>
  <c r="H8" i="3"/>
  <c r="K8" i="3"/>
  <c r="N8" i="3"/>
  <c r="Q8" i="3"/>
  <c r="T8" i="3"/>
  <c r="W8" i="3"/>
  <c r="Z8" i="3"/>
  <c r="AC8" i="3"/>
  <c r="AF8" i="3"/>
  <c r="H9" i="3"/>
  <c r="K9" i="3"/>
  <c r="N9" i="3"/>
  <c r="Q9" i="3"/>
  <c r="T9" i="3"/>
  <c r="W9" i="3"/>
  <c r="Z9" i="3"/>
  <c r="AC9" i="3"/>
  <c r="AF9" i="3"/>
  <c r="H10" i="3"/>
  <c r="K10" i="3"/>
  <c r="N10" i="3"/>
  <c r="Q10" i="3"/>
  <c r="T10" i="3"/>
  <c r="W10" i="3"/>
  <c r="Z10" i="3"/>
  <c r="AC10" i="3"/>
  <c r="AF10" i="3"/>
  <c r="H11" i="3"/>
  <c r="K11" i="3"/>
  <c r="N11" i="3"/>
  <c r="Q11" i="3"/>
  <c r="T11" i="3"/>
  <c r="W11" i="3"/>
  <c r="Z11" i="3"/>
  <c r="AC11" i="3"/>
  <c r="AF11" i="3"/>
  <c r="H12" i="3"/>
  <c r="K12" i="3"/>
  <c r="N12" i="3"/>
  <c r="Q12" i="3"/>
  <c r="T12" i="3"/>
  <c r="W12" i="3"/>
  <c r="Z12" i="3"/>
  <c r="AC12" i="3"/>
  <c r="AF12" i="3"/>
  <c r="H13" i="3"/>
  <c r="K13" i="3"/>
  <c r="N13" i="3"/>
  <c r="Q13" i="3"/>
  <c r="T13" i="3"/>
  <c r="W13" i="3"/>
  <c r="Z13" i="3"/>
  <c r="AC13" i="3"/>
  <c r="AF13" i="3"/>
  <c r="H14" i="3"/>
  <c r="K14" i="3"/>
  <c r="N14" i="3"/>
  <c r="Q14" i="3"/>
  <c r="T14" i="3"/>
  <c r="W14" i="3"/>
  <c r="Z14" i="3"/>
  <c r="AC14" i="3"/>
  <c r="AF14" i="3"/>
  <c r="H15" i="3"/>
  <c r="K15" i="3"/>
  <c r="N15" i="3"/>
  <c r="Q15" i="3"/>
  <c r="T15" i="3"/>
  <c r="W15" i="3"/>
  <c r="Z15" i="3"/>
  <c r="AC15" i="3"/>
  <c r="AF15" i="3"/>
  <c r="H18" i="3"/>
  <c r="K18" i="3"/>
  <c r="N18" i="3"/>
  <c r="Q18" i="3"/>
  <c r="T18" i="3"/>
  <c r="W18" i="3"/>
  <c r="Z18" i="3"/>
  <c r="AC18" i="3"/>
  <c r="AF18" i="3"/>
  <c r="H19" i="3"/>
  <c r="K19" i="3"/>
  <c r="N19" i="3"/>
  <c r="Q19" i="3"/>
  <c r="T19" i="3"/>
  <c r="W19" i="3"/>
  <c r="Z19" i="3"/>
  <c r="AC19" i="3"/>
  <c r="AF19" i="3"/>
  <c r="H20" i="3"/>
  <c r="K20" i="3"/>
  <c r="N20" i="3"/>
  <c r="Q20" i="3"/>
  <c r="T20" i="3"/>
  <c r="W20" i="3"/>
  <c r="Z20" i="3"/>
  <c r="AC20" i="3"/>
  <c r="AF20" i="3"/>
  <c r="H21" i="3"/>
  <c r="K21" i="3"/>
  <c r="N21" i="3"/>
  <c r="Q21" i="3"/>
  <c r="T21" i="3"/>
  <c r="W21" i="3"/>
  <c r="AC21" i="3"/>
  <c r="AF21" i="3"/>
  <c r="H22" i="3"/>
  <c r="K22" i="3"/>
  <c r="N22" i="3"/>
  <c r="Q22" i="3"/>
  <c r="T22" i="3"/>
  <c r="W22" i="3"/>
  <c r="Z22" i="3"/>
  <c r="AC22" i="3"/>
  <c r="AF22" i="3"/>
  <c r="H23" i="3"/>
  <c r="K23" i="3"/>
  <c r="N23" i="3"/>
  <c r="Q23" i="3"/>
  <c r="T23" i="3"/>
  <c r="W23" i="3"/>
  <c r="AF23" i="3"/>
  <c r="H24" i="3"/>
  <c r="K24" i="3"/>
  <c r="N24" i="3"/>
  <c r="Q24" i="3"/>
  <c r="T24" i="3"/>
  <c r="W24" i="3"/>
  <c r="Z24" i="3"/>
  <c r="AC24" i="3"/>
  <c r="AF24" i="3"/>
  <c r="H25" i="3"/>
  <c r="K25" i="3"/>
  <c r="N25" i="3"/>
  <c r="Q25" i="3"/>
  <c r="T25" i="3"/>
  <c r="W25" i="3"/>
  <c r="Z25" i="3"/>
  <c r="AC25" i="3"/>
  <c r="AF25" i="3"/>
  <c r="H26" i="3"/>
  <c r="K26" i="3"/>
  <c r="N26" i="3"/>
  <c r="Q26" i="3"/>
  <c r="T26" i="3"/>
  <c r="W26" i="3"/>
  <c r="Z26" i="3"/>
  <c r="AC26" i="3"/>
  <c r="AF26" i="3"/>
  <c r="H39" i="3"/>
  <c r="K39" i="3"/>
  <c r="N39" i="3"/>
  <c r="Q39" i="3"/>
  <c r="T39" i="3"/>
  <c r="W39" i="3"/>
  <c r="Z39" i="3"/>
  <c r="AC39" i="3"/>
  <c r="AF39" i="3"/>
  <c r="H40" i="3"/>
  <c r="K40" i="3"/>
  <c r="N40" i="3"/>
  <c r="T40" i="3"/>
  <c r="W40" i="3"/>
  <c r="Z40" i="3"/>
  <c r="AC40" i="3"/>
  <c r="AF40" i="3"/>
  <c r="H41" i="3"/>
  <c r="K41" i="3"/>
  <c r="N41" i="3"/>
  <c r="Q41" i="3"/>
  <c r="T41" i="3"/>
  <c r="W41" i="3"/>
  <c r="Z41" i="3"/>
  <c r="AC41" i="3"/>
  <c r="AF41" i="3"/>
  <c r="H42" i="3"/>
  <c r="K42" i="3"/>
  <c r="N42" i="3"/>
  <c r="Q42" i="3"/>
  <c r="T42" i="3"/>
  <c r="W42" i="3"/>
  <c r="Z42" i="3"/>
  <c r="AC42" i="3"/>
  <c r="AF42" i="3"/>
  <c r="H43" i="3"/>
  <c r="K43" i="3"/>
  <c r="N43" i="3"/>
  <c r="Q43" i="3"/>
  <c r="T43" i="3"/>
  <c r="AC43" i="3"/>
  <c r="AF43" i="3"/>
  <c r="H44" i="3"/>
  <c r="K44" i="3"/>
  <c r="N44" i="3"/>
  <c r="Q44" i="3"/>
  <c r="T44" i="3"/>
  <c r="W44" i="3"/>
  <c r="AF44" i="3"/>
  <c r="H45" i="3"/>
  <c r="K45" i="3"/>
  <c r="N45" i="3"/>
  <c r="Q45" i="3"/>
  <c r="T45" i="3"/>
  <c r="W45" i="3"/>
  <c r="Z45" i="3"/>
  <c r="AC45" i="3"/>
  <c r="AF45" i="3"/>
  <c r="H46" i="3"/>
  <c r="K46" i="3"/>
  <c r="N46" i="3"/>
  <c r="Q46" i="3"/>
  <c r="T46" i="3"/>
  <c r="W46" i="3"/>
  <c r="Z46" i="3"/>
  <c r="AC46" i="3"/>
  <c r="AF46" i="3"/>
  <c r="H49" i="3"/>
  <c r="K49" i="3"/>
  <c r="N49" i="3"/>
  <c r="Q49" i="3"/>
  <c r="T49" i="3"/>
  <c r="W49" i="3"/>
  <c r="Z49" i="3"/>
  <c r="AC49" i="3"/>
  <c r="AF49" i="3"/>
  <c r="H50" i="3"/>
  <c r="K50" i="3"/>
  <c r="N50" i="3"/>
  <c r="Q50" i="3"/>
  <c r="T50" i="3"/>
  <c r="W50" i="3"/>
  <c r="Z50" i="3"/>
  <c r="AC50" i="3"/>
  <c r="AF50" i="3"/>
  <c r="H51" i="3"/>
  <c r="K51" i="3"/>
  <c r="N51" i="3"/>
  <c r="Q51" i="3"/>
  <c r="T51" i="3"/>
  <c r="W51" i="3"/>
  <c r="Z51" i="3"/>
  <c r="AC51" i="3"/>
  <c r="AF51" i="3"/>
  <c r="H52" i="3"/>
  <c r="K52" i="3"/>
  <c r="N52" i="3"/>
  <c r="Q52" i="3"/>
  <c r="W52" i="3"/>
  <c r="Z52" i="3"/>
  <c r="AC52" i="3"/>
  <c r="AF52" i="3"/>
  <c r="H53" i="3"/>
  <c r="K53" i="3"/>
  <c r="N53" i="3"/>
  <c r="Q53" i="3"/>
  <c r="T53" i="3"/>
  <c r="W53" i="3"/>
  <c r="Z53" i="3"/>
  <c r="AC53" i="3"/>
  <c r="AF53" i="3"/>
  <c r="H54" i="3"/>
  <c r="K54" i="3"/>
  <c r="N54" i="3"/>
  <c r="Q54" i="3"/>
  <c r="T54" i="3"/>
  <c r="W54" i="3"/>
  <c r="AC54" i="3"/>
  <c r="AF54" i="3"/>
  <c r="H55" i="3"/>
  <c r="K55" i="3"/>
  <c r="N55" i="3"/>
  <c r="Q55" i="3"/>
  <c r="T55" i="3"/>
  <c r="W55" i="3"/>
  <c r="Z55" i="3"/>
  <c r="AC55" i="3"/>
  <c r="AF55" i="3"/>
  <c r="H56" i="3"/>
  <c r="K56" i="3"/>
  <c r="N56" i="3"/>
  <c r="Q56" i="3"/>
  <c r="T56" i="3"/>
  <c r="W56" i="3"/>
  <c r="Z56" i="3"/>
  <c r="AC56" i="3"/>
  <c r="AF56" i="3"/>
  <c r="H57" i="3"/>
  <c r="K57" i="3"/>
  <c r="N57" i="3"/>
  <c r="Q57" i="3"/>
  <c r="T57" i="3"/>
  <c r="W57" i="3"/>
  <c r="Z57" i="3"/>
  <c r="AC57" i="3"/>
  <c r="AF57" i="3"/>
  <c r="H60" i="3"/>
  <c r="K60" i="3"/>
  <c r="N60" i="3"/>
  <c r="Q60" i="3"/>
  <c r="T60" i="3"/>
  <c r="W60" i="3"/>
  <c r="Z60" i="3"/>
  <c r="AC60" i="3"/>
  <c r="AF60" i="3"/>
  <c r="H61" i="3"/>
  <c r="K61" i="3"/>
  <c r="N61" i="3"/>
  <c r="Q61" i="3"/>
  <c r="T61" i="3"/>
  <c r="W61" i="3"/>
  <c r="Z61" i="3"/>
  <c r="AC61" i="3"/>
  <c r="AF61" i="3"/>
  <c r="H62" i="3"/>
  <c r="K62" i="3"/>
  <c r="N62" i="3"/>
  <c r="Q62" i="3"/>
  <c r="T62" i="3"/>
  <c r="W62" i="3"/>
  <c r="Z62" i="3"/>
  <c r="AC62" i="3"/>
  <c r="AF62" i="3"/>
  <c r="H63" i="3"/>
  <c r="K63" i="3"/>
  <c r="N63" i="3"/>
  <c r="Q63" i="3"/>
  <c r="T63" i="3"/>
  <c r="Z63" i="3"/>
  <c r="AF63" i="3"/>
  <c r="H64" i="3"/>
  <c r="K64" i="3"/>
  <c r="N64" i="3"/>
  <c r="Q64" i="3"/>
  <c r="T64" i="3"/>
  <c r="W64" i="3"/>
  <c r="Z64" i="3"/>
  <c r="AC64" i="3"/>
  <c r="AF64" i="3"/>
  <c r="H65" i="3"/>
  <c r="K65" i="3"/>
  <c r="N65" i="3"/>
  <c r="Q65" i="3"/>
  <c r="T65" i="3"/>
  <c r="W65" i="3"/>
  <c r="H66" i="3"/>
  <c r="K66" i="3"/>
  <c r="N66" i="3"/>
  <c r="Q66" i="3"/>
  <c r="T66" i="3"/>
  <c r="W66" i="3"/>
  <c r="Z66" i="3"/>
  <c r="AC66" i="3"/>
  <c r="AF66" i="3"/>
  <c r="H67" i="3"/>
  <c r="K67" i="3"/>
  <c r="N67" i="3"/>
  <c r="Q67" i="3"/>
  <c r="T67" i="3"/>
  <c r="W67" i="3"/>
  <c r="Z67" i="3"/>
  <c r="AC67" i="3"/>
  <c r="AF67" i="3"/>
  <c r="H68" i="3"/>
  <c r="K68" i="3"/>
  <c r="N68" i="3"/>
  <c r="Q68" i="3"/>
  <c r="T68" i="3"/>
  <c r="W68" i="3"/>
  <c r="Z68" i="3"/>
  <c r="AC68" i="3"/>
  <c r="AF68" i="3"/>
  <c r="H71" i="3"/>
  <c r="K71" i="3"/>
  <c r="N71" i="3"/>
  <c r="Q71" i="3"/>
  <c r="T71" i="3"/>
  <c r="W71" i="3"/>
  <c r="Z71" i="3"/>
  <c r="AF71" i="3"/>
  <c r="H72" i="3"/>
  <c r="K72" i="3"/>
  <c r="N72" i="3"/>
  <c r="Q72" i="3"/>
  <c r="W72" i="3"/>
  <c r="AF72" i="3"/>
  <c r="H73" i="3"/>
  <c r="K73" i="3"/>
  <c r="N73" i="3"/>
  <c r="Q73" i="3"/>
  <c r="T73" i="3"/>
  <c r="W73" i="3"/>
  <c r="Z73" i="3"/>
  <c r="AF73" i="3"/>
  <c r="H74" i="3"/>
  <c r="K74" i="3"/>
  <c r="N74" i="3"/>
  <c r="Q74" i="3"/>
  <c r="T74" i="3"/>
  <c r="W74" i="3"/>
  <c r="Z74" i="3"/>
  <c r="AF74" i="3"/>
  <c r="H75" i="3"/>
  <c r="K75" i="3"/>
  <c r="N75" i="3"/>
  <c r="Q75" i="3"/>
  <c r="T75" i="3"/>
  <c r="W75" i="3"/>
  <c r="Z75" i="3"/>
  <c r="AF75" i="3"/>
  <c r="H76" i="3"/>
  <c r="K76" i="3"/>
  <c r="N76" i="3"/>
  <c r="Q76" i="3"/>
  <c r="T76" i="3"/>
  <c r="Z76" i="3"/>
  <c r="AF76" i="3"/>
  <c r="H78" i="3"/>
  <c r="K78" i="3"/>
  <c r="N78" i="3"/>
  <c r="Q78" i="3"/>
  <c r="T78" i="3"/>
  <c r="W78" i="3"/>
  <c r="Z78" i="3"/>
  <c r="AF78" i="3"/>
  <c r="H79" i="3"/>
  <c r="K79" i="3"/>
  <c r="N79" i="3"/>
  <c r="Q79" i="3"/>
  <c r="T79" i="3"/>
  <c r="W79" i="3"/>
  <c r="Z79" i="3"/>
  <c r="AF79" i="3"/>
  <c r="H80" i="3"/>
  <c r="K80" i="3"/>
  <c r="N80" i="3"/>
  <c r="Q80" i="3"/>
  <c r="T80" i="3"/>
  <c r="W80" i="3"/>
  <c r="Z80" i="3"/>
  <c r="AF80" i="3"/>
  <c r="H83" i="3"/>
  <c r="K83" i="3"/>
  <c r="N83" i="3"/>
  <c r="Q83" i="3"/>
  <c r="T83" i="3"/>
  <c r="W83" i="3"/>
  <c r="Z83" i="3"/>
  <c r="AC83" i="3"/>
  <c r="AF83" i="3"/>
  <c r="H84" i="3"/>
  <c r="K84" i="3"/>
  <c r="N84" i="3"/>
  <c r="Q84" i="3"/>
  <c r="W84" i="3"/>
  <c r="Z84" i="3"/>
  <c r="AC84" i="3"/>
  <c r="AF84" i="3"/>
  <c r="H85" i="3"/>
  <c r="K85" i="3"/>
  <c r="N85" i="3"/>
  <c r="Q85" i="3"/>
  <c r="T85" i="3"/>
  <c r="W85" i="3"/>
  <c r="Z85" i="3"/>
  <c r="AC85" i="3"/>
  <c r="AF85" i="3"/>
  <c r="H86" i="3"/>
  <c r="K86" i="3"/>
  <c r="N86" i="3"/>
  <c r="Q86" i="3"/>
  <c r="T86" i="3"/>
  <c r="W86" i="3"/>
  <c r="Z86" i="3"/>
  <c r="AC86" i="3"/>
  <c r="AF86" i="3"/>
  <c r="H87" i="3"/>
  <c r="K87" i="3"/>
  <c r="N87" i="3"/>
  <c r="Q87" i="3"/>
  <c r="T87" i="3"/>
  <c r="W87" i="3"/>
  <c r="AF87" i="3"/>
  <c r="H88" i="3"/>
  <c r="J88" i="3"/>
  <c r="L88" i="3"/>
  <c r="AU88" i="3" s="1"/>
  <c r="N88" i="3"/>
  <c r="P88" i="3"/>
  <c r="P236" i="3" s="1"/>
  <c r="T88" i="3"/>
  <c r="W88" i="3"/>
  <c r="Z88" i="3"/>
  <c r="H89" i="3"/>
  <c r="K89" i="3"/>
  <c r="N89" i="3"/>
  <c r="Q89" i="3"/>
  <c r="T89" i="3"/>
  <c r="W89" i="3"/>
  <c r="Z89" i="3"/>
  <c r="AC89" i="3"/>
  <c r="AF89" i="3"/>
  <c r="H90" i="3"/>
  <c r="K90" i="3"/>
  <c r="N90" i="3"/>
  <c r="Q90" i="3"/>
  <c r="T90" i="3"/>
  <c r="W90" i="3"/>
  <c r="Z90" i="3"/>
  <c r="AC90" i="3"/>
  <c r="AF90" i="3"/>
  <c r="H91" i="3"/>
  <c r="K91" i="3"/>
  <c r="N91" i="3"/>
  <c r="Q91" i="3"/>
  <c r="T91" i="3"/>
  <c r="W91" i="3"/>
  <c r="Z91" i="3"/>
  <c r="AC91" i="3"/>
  <c r="AF91" i="3"/>
  <c r="H127" i="3"/>
  <c r="K127" i="3"/>
  <c r="N127" i="3"/>
  <c r="Q127" i="3"/>
  <c r="T127" i="3"/>
  <c r="W127" i="3"/>
  <c r="Z127" i="3"/>
  <c r="AF127" i="3"/>
  <c r="H128" i="3"/>
  <c r="K128" i="3"/>
  <c r="N128" i="3"/>
  <c r="Q128" i="3"/>
  <c r="T128" i="3"/>
  <c r="W128" i="3"/>
  <c r="Z128" i="3"/>
  <c r="AF128" i="3"/>
  <c r="H129" i="3"/>
  <c r="K129" i="3"/>
  <c r="N129" i="3"/>
  <c r="Q129" i="3"/>
  <c r="T129" i="3"/>
  <c r="W129" i="3"/>
  <c r="Z129" i="3"/>
  <c r="AF129" i="3"/>
  <c r="H130" i="3"/>
  <c r="K130" i="3"/>
  <c r="N130" i="3"/>
  <c r="Q130" i="3"/>
  <c r="T130" i="3"/>
  <c r="W130" i="3"/>
  <c r="Z130" i="3"/>
  <c r="AF130" i="3"/>
  <c r="H131" i="3"/>
  <c r="K131" i="3"/>
  <c r="N131" i="3"/>
  <c r="Q131" i="3"/>
  <c r="T131" i="3"/>
  <c r="W131" i="3"/>
  <c r="Z131" i="3"/>
  <c r="AF131" i="3"/>
  <c r="H132" i="3"/>
  <c r="K132" i="3"/>
  <c r="N132" i="3"/>
  <c r="Q132" i="3"/>
  <c r="T132" i="3"/>
  <c r="W132" i="3"/>
  <c r="AF132" i="3"/>
  <c r="H134" i="3"/>
  <c r="K134" i="3"/>
  <c r="N134" i="3"/>
  <c r="Q134" i="3"/>
  <c r="T134" i="3"/>
  <c r="W134" i="3"/>
  <c r="Z134" i="3"/>
  <c r="AF134" i="3"/>
  <c r="H135" i="3"/>
  <c r="K135" i="3"/>
  <c r="N135" i="3"/>
  <c r="Q135" i="3"/>
  <c r="T135" i="3"/>
  <c r="W135" i="3"/>
  <c r="Z135" i="3"/>
  <c r="AF135" i="3"/>
  <c r="H136" i="3"/>
  <c r="K136" i="3"/>
  <c r="N136" i="3"/>
  <c r="Q136" i="3"/>
  <c r="T136" i="3"/>
  <c r="W136" i="3"/>
  <c r="Z136" i="3"/>
  <c r="AF136" i="3"/>
  <c r="H139" i="3"/>
  <c r="K139" i="3"/>
  <c r="N139" i="3"/>
  <c r="Q139" i="3"/>
  <c r="T139" i="3"/>
  <c r="W139" i="3"/>
  <c r="Z139" i="3"/>
  <c r="AC139" i="3"/>
  <c r="AF139" i="3"/>
  <c r="H140" i="3"/>
  <c r="K140" i="3"/>
  <c r="N140" i="3"/>
  <c r="Q140" i="3"/>
  <c r="T140" i="3"/>
  <c r="W140" i="3"/>
  <c r="Z140" i="3"/>
  <c r="AC140" i="3"/>
  <c r="AF140" i="3"/>
  <c r="H141" i="3"/>
  <c r="K141" i="3"/>
  <c r="N141" i="3"/>
  <c r="Q141" i="3"/>
  <c r="T141" i="3"/>
  <c r="W141" i="3"/>
  <c r="Z141" i="3"/>
  <c r="AC141" i="3"/>
  <c r="AF141" i="3"/>
  <c r="H142" i="3"/>
  <c r="K142" i="3"/>
  <c r="N142" i="3"/>
  <c r="Q142" i="3"/>
  <c r="T142" i="3"/>
  <c r="W142" i="3"/>
  <c r="Z142" i="3"/>
  <c r="AC142" i="3"/>
  <c r="AF142" i="3"/>
  <c r="H143" i="3"/>
  <c r="K143" i="3"/>
  <c r="N143" i="3"/>
  <c r="Q143" i="3"/>
  <c r="T143" i="3"/>
  <c r="W143" i="3"/>
  <c r="Z143" i="3"/>
  <c r="AC143" i="3"/>
  <c r="AF143" i="3"/>
  <c r="H144" i="3"/>
  <c r="K144" i="3"/>
  <c r="N144" i="3"/>
  <c r="Q144" i="3"/>
  <c r="T144" i="3"/>
  <c r="W144" i="3"/>
  <c r="Z144" i="3"/>
  <c r="AC144" i="3"/>
  <c r="AF144" i="3"/>
  <c r="H145" i="3"/>
  <c r="K145" i="3"/>
  <c r="N145" i="3"/>
  <c r="Q145" i="3"/>
  <c r="T145" i="3"/>
  <c r="W145" i="3"/>
  <c r="Z145" i="3"/>
  <c r="AC145" i="3"/>
  <c r="AF145" i="3"/>
  <c r="H146" i="3"/>
  <c r="K146" i="3"/>
  <c r="N146" i="3"/>
  <c r="Q146" i="3"/>
  <c r="T146" i="3"/>
  <c r="W146" i="3"/>
  <c r="Z146" i="3"/>
  <c r="AC146" i="3"/>
  <c r="AF146" i="3"/>
  <c r="H147" i="3"/>
  <c r="K147" i="3"/>
  <c r="N147" i="3"/>
  <c r="Q147" i="3"/>
  <c r="T147" i="3"/>
  <c r="W147" i="3"/>
  <c r="Z147" i="3"/>
  <c r="AC147" i="3"/>
  <c r="AF147" i="3"/>
  <c r="H198" i="3"/>
  <c r="K198" i="3"/>
  <c r="N198" i="3"/>
  <c r="Q198" i="3"/>
  <c r="T198" i="3"/>
  <c r="W198" i="3"/>
  <c r="Z198" i="3"/>
  <c r="H199" i="3"/>
  <c r="K199" i="3"/>
  <c r="N199" i="3"/>
  <c r="Q199" i="3"/>
  <c r="W199" i="3"/>
  <c r="Z199" i="3"/>
  <c r="H200" i="3"/>
  <c r="K200" i="3"/>
  <c r="N200" i="3"/>
  <c r="Q200" i="3"/>
  <c r="T200" i="3"/>
  <c r="W200" i="3"/>
  <c r="Z200" i="3"/>
  <c r="H201" i="3"/>
  <c r="K201" i="3"/>
  <c r="N201" i="3"/>
  <c r="Q201" i="3"/>
  <c r="T201" i="3"/>
  <c r="W201" i="3"/>
  <c r="Z201" i="3"/>
  <c r="H202" i="3"/>
  <c r="K202" i="3"/>
  <c r="N202" i="3"/>
  <c r="Q202" i="3"/>
  <c r="T202" i="3"/>
  <c r="W202" i="3"/>
  <c r="Z202" i="3"/>
  <c r="H203" i="3"/>
  <c r="K203" i="3"/>
  <c r="N203" i="3"/>
  <c r="Q203" i="3"/>
  <c r="T203" i="3"/>
  <c r="Z203" i="3"/>
  <c r="H205" i="3"/>
  <c r="K205" i="3"/>
  <c r="N205" i="3"/>
  <c r="Q205" i="3"/>
  <c r="T205" i="3"/>
  <c r="W205" i="3"/>
  <c r="Z205" i="3"/>
  <c r="H206" i="3"/>
  <c r="K206" i="3"/>
  <c r="N206" i="3"/>
  <c r="Q206" i="3"/>
  <c r="T206" i="3"/>
  <c r="W206" i="3"/>
  <c r="Z206" i="3"/>
  <c r="H207" i="3"/>
  <c r="K207" i="3"/>
  <c r="N207" i="3"/>
  <c r="Q207" i="3"/>
  <c r="T207" i="3"/>
  <c r="W207" i="3"/>
  <c r="Z207" i="3"/>
  <c r="M232" i="3"/>
  <c r="O232" i="3"/>
  <c r="P232" i="3"/>
  <c r="B5" i="4" s="1"/>
  <c r="R232" i="3"/>
  <c r="U232" i="3"/>
  <c r="O234" i="3"/>
  <c r="U234" i="3"/>
  <c r="M236" i="3"/>
  <c r="O236" i="3"/>
  <c r="R236" i="3"/>
  <c r="U236" i="3"/>
  <c r="M237" i="3"/>
  <c r="O237" i="3"/>
  <c r="R237" i="3"/>
  <c r="U237" i="3"/>
  <c r="I239" i="3"/>
  <c r="I255" i="3" s="1"/>
  <c r="AT239" i="3"/>
  <c r="AT254" i="3" s="1"/>
  <c r="I243" i="3"/>
  <c r="L243" i="3"/>
  <c r="I245" i="3"/>
  <c r="L245" i="3"/>
  <c r="I247" i="3"/>
  <c r="L247" i="3"/>
  <c r="I248" i="3"/>
  <c r="L248" i="3"/>
  <c r="O251" i="3"/>
  <c r="O253" i="3" s="1"/>
  <c r="R251" i="3"/>
  <c r="R253" i="3" s="1"/>
  <c r="U251" i="3"/>
  <c r="U253" i="3" s="1"/>
  <c r="L227" i="2"/>
  <c r="L237" i="2" s="1"/>
  <c r="J227" i="2"/>
  <c r="I227" i="2"/>
  <c r="I237" i="2" s="1"/>
  <c r="G227" i="2"/>
  <c r="AF92" i="2"/>
  <c r="AC92" i="2"/>
  <c r="Z92" i="2"/>
  <c r="W92" i="2"/>
  <c r="T92" i="2"/>
  <c r="Q92" i="2"/>
  <c r="N92" i="2"/>
  <c r="K92" i="2"/>
  <c r="H92" i="2"/>
  <c r="AF91" i="2"/>
  <c r="AC91" i="2"/>
  <c r="Z91" i="2"/>
  <c r="W91" i="2"/>
  <c r="T91" i="2"/>
  <c r="Q91" i="2"/>
  <c r="N91" i="2"/>
  <c r="K91" i="2"/>
  <c r="H91" i="2"/>
  <c r="AF90" i="2"/>
  <c r="AC90" i="2"/>
  <c r="Z90" i="2"/>
  <c r="W90" i="2"/>
  <c r="T90" i="2"/>
  <c r="Q90" i="2"/>
  <c r="N90" i="2"/>
  <c r="K90" i="2"/>
  <c r="H90" i="2"/>
  <c r="AF89" i="2"/>
  <c r="AC89" i="2"/>
  <c r="Z89" i="2"/>
  <c r="W89" i="2"/>
  <c r="T89" i="2"/>
  <c r="Q89" i="2"/>
  <c r="N89" i="2"/>
  <c r="K89" i="2"/>
  <c r="H89" i="2"/>
  <c r="AF88" i="2"/>
  <c r="AC88" i="2"/>
  <c r="Z88" i="2"/>
  <c r="W88" i="2"/>
  <c r="T88" i="2"/>
  <c r="Q88" i="2"/>
  <c r="N88" i="2"/>
  <c r="K88" i="2"/>
  <c r="H88" i="2"/>
  <c r="AF87" i="2"/>
  <c r="AC87" i="2"/>
  <c r="Z87" i="2"/>
  <c r="W87" i="2"/>
  <c r="T87" i="2"/>
  <c r="Q87" i="2"/>
  <c r="N87" i="2"/>
  <c r="K87" i="2"/>
  <c r="H87" i="2"/>
  <c r="AF86" i="2"/>
  <c r="AC86" i="2"/>
  <c r="Z86" i="2"/>
  <c r="W86" i="2"/>
  <c r="T86" i="2"/>
  <c r="Q86" i="2"/>
  <c r="N86" i="2"/>
  <c r="K86" i="2"/>
  <c r="H86" i="2"/>
  <c r="AF85" i="2"/>
  <c r="AC85" i="2"/>
  <c r="Z85" i="2"/>
  <c r="W85" i="2"/>
  <c r="T85" i="2"/>
  <c r="Q85" i="2"/>
  <c r="N85" i="2"/>
  <c r="K85" i="2"/>
  <c r="H85" i="2"/>
  <c r="AF84" i="2"/>
  <c r="AC84" i="2"/>
  <c r="Z84" i="2"/>
  <c r="W84" i="2"/>
  <c r="T84" i="2"/>
  <c r="Q84" i="2"/>
  <c r="N84" i="2"/>
  <c r="K84" i="2"/>
  <c r="H84" i="2"/>
  <c r="AF59" i="2"/>
  <c r="AC59" i="2"/>
  <c r="Z59" i="2"/>
  <c r="W59" i="2"/>
  <c r="T59" i="2"/>
  <c r="Q59" i="2"/>
  <c r="N59" i="2"/>
  <c r="K59" i="2"/>
  <c r="H59" i="2"/>
  <c r="AF58" i="2"/>
  <c r="AC58" i="2"/>
  <c r="Z58" i="2"/>
  <c r="W58" i="2"/>
  <c r="T58" i="2"/>
  <c r="Q58" i="2"/>
  <c r="N58" i="2"/>
  <c r="K58" i="2"/>
  <c r="H58" i="2"/>
  <c r="AF57" i="2"/>
  <c r="AC57" i="2"/>
  <c r="Z57" i="2"/>
  <c r="W57" i="2"/>
  <c r="T57" i="2"/>
  <c r="Q57" i="2"/>
  <c r="N57" i="2"/>
  <c r="K57" i="2"/>
  <c r="H57" i="2"/>
  <c r="AF56" i="2"/>
  <c r="AC56" i="2"/>
  <c r="Z56" i="2"/>
  <c r="W56" i="2"/>
  <c r="T56" i="2"/>
  <c r="Q56" i="2"/>
  <c r="N56" i="2"/>
  <c r="K56" i="2"/>
  <c r="H56" i="2"/>
  <c r="AF55" i="2"/>
  <c r="AC55" i="2"/>
  <c r="Z55" i="2"/>
  <c r="W55" i="2"/>
  <c r="T55" i="2"/>
  <c r="Q55" i="2"/>
  <c r="N55" i="2"/>
  <c r="K55" i="2"/>
  <c r="H55" i="2"/>
  <c r="AF54" i="2"/>
  <c r="AC54" i="2"/>
  <c r="Z54" i="2"/>
  <c r="W54" i="2"/>
  <c r="T54" i="2"/>
  <c r="Q54" i="2"/>
  <c r="N54" i="2"/>
  <c r="K54" i="2"/>
  <c r="H54" i="2"/>
  <c r="AF53" i="2"/>
  <c r="AC53" i="2"/>
  <c r="Z53" i="2"/>
  <c r="W53" i="2"/>
  <c r="T53" i="2"/>
  <c r="Q53" i="2"/>
  <c r="N53" i="2"/>
  <c r="K53" i="2"/>
  <c r="H53" i="2"/>
  <c r="AF52" i="2"/>
  <c r="AC52" i="2"/>
  <c r="Z52" i="2"/>
  <c r="W52" i="2"/>
  <c r="T52" i="2"/>
  <c r="Q52" i="2"/>
  <c r="N52" i="2"/>
  <c r="K52" i="2"/>
  <c r="H52" i="2"/>
  <c r="AF51" i="2"/>
  <c r="AC51" i="2"/>
  <c r="Z51" i="2"/>
  <c r="W51" i="2"/>
  <c r="T51" i="2"/>
  <c r="Q51" i="2"/>
  <c r="N51" i="2"/>
  <c r="K51" i="2"/>
  <c r="H51" i="2"/>
  <c r="AF70" i="2"/>
  <c r="AC70" i="2"/>
  <c r="Z70" i="2"/>
  <c r="W70" i="2"/>
  <c r="T70" i="2"/>
  <c r="Q70" i="2"/>
  <c r="N70" i="2"/>
  <c r="K70" i="2"/>
  <c r="H70" i="2"/>
  <c r="AF69" i="2"/>
  <c r="AC69" i="2"/>
  <c r="Z69" i="2"/>
  <c r="W69" i="2"/>
  <c r="T69" i="2"/>
  <c r="Q69" i="2"/>
  <c r="N69" i="2"/>
  <c r="K69" i="2"/>
  <c r="H69" i="2"/>
  <c r="AF68" i="2"/>
  <c r="AC68" i="2"/>
  <c r="Z68" i="2"/>
  <c r="W68" i="2"/>
  <c r="T68" i="2"/>
  <c r="Q68" i="2"/>
  <c r="N68" i="2"/>
  <c r="K68" i="2"/>
  <c r="H68" i="2"/>
  <c r="AF67" i="2"/>
  <c r="AC67" i="2"/>
  <c r="Z67" i="2"/>
  <c r="W67" i="2"/>
  <c r="T67" i="2"/>
  <c r="Q67" i="2"/>
  <c r="N67" i="2"/>
  <c r="K67" i="2"/>
  <c r="H67" i="2"/>
  <c r="AF66" i="2"/>
  <c r="AC66" i="2"/>
  <c r="Z66" i="2"/>
  <c r="W66" i="2"/>
  <c r="T66" i="2"/>
  <c r="Q66" i="2"/>
  <c r="N66" i="2"/>
  <c r="K66" i="2"/>
  <c r="H66" i="2"/>
  <c r="AF65" i="2"/>
  <c r="AC65" i="2"/>
  <c r="Z65" i="2"/>
  <c r="W65" i="2"/>
  <c r="T65" i="2"/>
  <c r="Q65" i="2"/>
  <c r="N65" i="2"/>
  <c r="K65" i="2"/>
  <c r="H65" i="2"/>
  <c r="AF64" i="2"/>
  <c r="AC64" i="2"/>
  <c r="Z64" i="2"/>
  <c r="W64" i="2"/>
  <c r="T64" i="2"/>
  <c r="Q64" i="2"/>
  <c r="N64" i="2"/>
  <c r="K64" i="2"/>
  <c r="H64" i="2"/>
  <c r="AF63" i="2"/>
  <c r="AC63" i="2"/>
  <c r="Z63" i="2"/>
  <c r="W63" i="2"/>
  <c r="T63" i="2"/>
  <c r="Q63" i="2"/>
  <c r="N63" i="2"/>
  <c r="K63" i="2"/>
  <c r="H63" i="2"/>
  <c r="AF62" i="2"/>
  <c r="AC62" i="2"/>
  <c r="Z62" i="2"/>
  <c r="W62" i="2"/>
  <c r="T62" i="2"/>
  <c r="Q62" i="2"/>
  <c r="N62" i="2"/>
  <c r="K62" i="2"/>
  <c r="H62" i="2"/>
  <c r="AF125" i="2"/>
  <c r="AC125" i="2"/>
  <c r="Z125" i="2"/>
  <c r="W125" i="2"/>
  <c r="T125" i="2"/>
  <c r="Q125" i="2"/>
  <c r="N125" i="2"/>
  <c r="K125" i="2"/>
  <c r="H125" i="2"/>
  <c r="AF124" i="2"/>
  <c r="AC124" i="2"/>
  <c r="Z124" i="2"/>
  <c r="W124" i="2"/>
  <c r="T124" i="2"/>
  <c r="Q124" i="2"/>
  <c r="N124" i="2"/>
  <c r="K124" i="2"/>
  <c r="H124" i="2"/>
  <c r="AF123" i="2"/>
  <c r="AC123" i="2"/>
  <c r="Z123" i="2"/>
  <c r="W123" i="2"/>
  <c r="T123" i="2"/>
  <c r="Q123" i="2"/>
  <c r="N123" i="2"/>
  <c r="K123" i="2"/>
  <c r="H123" i="2"/>
  <c r="AF122" i="2"/>
  <c r="AC122" i="2"/>
  <c r="W122" i="2"/>
  <c r="T122" i="2"/>
  <c r="Q122" i="2"/>
  <c r="N122" i="2"/>
  <c r="K122" i="2"/>
  <c r="H122" i="2"/>
  <c r="AF121" i="2"/>
  <c r="AC121" i="2"/>
  <c r="Z121" i="2"/>
  <c r="W121" i="2"/>
  <c r="T121" i="2"/>
  <c r="Q121" i="2"/>
  <c r="N121" i="2"/>
  <c r="K121" i="2"/>
  <c r="H121" i="2"/>
  <c r="AF120" i="2"/>
  <c r="AC120" i="2"/>
  <c r="Z120" i="2"/>
  <c r="W120" i="2"/>
  <c r="T120" i="2"/>
  <c r="Q120" i="2"/>
  <c r="N120" i="2"/>
  <c r="K120" i="2"/>
  <c r="H120" i="2"/>
  <c r="AF119" i="2"/>
  <c r="AC119" i="2"/>
  <c r="Z119" i="2"/>
  <c r="W119" i="2"/>
  <c r="T119" i="2"/>
  <c r="Q119" i="2"/>
  <c r="N119" i="2"/>
  <c r="K119" i="2"/>
  <c r="H119" i="2"/>
  <c r="AF118" i="2"/>
  <c r="AC118" i="2"/>
  <c r="Z118" i="2"/>
  <c r="W118" i="2"/>
  <c r="T118" i="2"/>
  <c r="Q118" i="2"/>
  <c r="N118" i="2"/>
  <c r="K118" i="2"/>
  <c r="H118" i="2"/>
  <c r="AF117" i="2"/>
  <c r="AC117" i="2"/>
  <c r="Z117" i="2"/>
  <c r="W117" i="2"/>
  <c r="T117" i="2"/>
  <c r="Q117" i="2"/>
  <c r="N117" i="2"/>
  <c r="K117" i="2"/>
  <c r="H117" i="2"/>
  <c r="AF81" i="2"/>
  <c r="AC81" i="2"/>
  <c r="Z81" i="2"/>
  <c r="W81" i="2"/>
  <c r="T81" i="2"/>
  <c r="Q81" i="2"/>
  <c r="N81" i="2"/>
  <c r="K81" i="2"/>
  <c r="H81" i="2"/>
  <c r="AF80" i="2"/>
  <c r="AC80" i="2"/>
  <c r="Z80" i="2"/>
  <c r="W80" i="2"/>
  <c r="T80" i="2"/>
  <c r="Q80" i="2"/>
  <c r="N80" i="2"/>
  <c r="K80" i="2"/>
  <c r="H80" i="2"/>
  <c r="AF79" i="2"/>
  <c r="AC79" i="2"/>
  <c r="Z79" i="2"/>
  <c r="W79" i="2"/>
  <c r="T79" i="2"/>
  <c r="Q79" i="2"/>
  <c r="N79" i="2"/>
  <c r="K79" i="2"/>
  <c r="H79" i="2"/>
  <c r="AF78" i="2"/>
  <c r="AC78" i="2"/>
  <c r="Z78" i="2"/>
  <c r="W78" i="2"/>
  <c r="T78" i="2"/>
  <c r="Q78" i="2"/>
  <c r="N78" i="2"/>
  <c r="K78" i="2"/>
  <c r="H78" i="2"/>
  <c r="AF77" i="2"/>
  <c r="AC77" i="2"/>
  <c r="Z77" i="2"/>
  <c r="W77" i="2"/>
  <c r="T77" i="2"/>
  <c r="Q77" i="2"/>
  <c r="N77" i="2"/>
  <c r="K77" i="2"/>
  <c r="H77" i="2"/>
  <c r="AF76" i="2"/>
  <c r="Z76" i="2"/>
  <c r="W76" i="2"/>
  <c r="T76" i="2"/>
  <c r="Q76" i="2"/>
  <c r="N76" i="2"/>
  <c r="K76" i="2"/>
  <c r="H76" i="2"/>
  <c r="AF75" i="2"/>
  <c r="AC75" i="2"/>
  <c r="Z75" i="2"/>
  <c r="W75" i="2"/>
  <c r="T75" i="2"/>
  <c r="Q75" i="2"/>
  <c r="N75" i="2"/>
  <c r="K75" i="2"/>
  <c r="H75" i="2"/>
  <c r="AF74" i="2"/>
  <c r="AC74" i="2"/>
  <c r="Z74" i="2"/>
  <c r="W74" i="2"/>
  <c r="T74" i="2"/>
  <c r="Q74" i="2"/>
  <c r="N74" i="2"/>
  <c r="K74" i="2"/>
  <c r="H74" i="2"/>
  <c r="AF73" i="2"/>
  <c r="AC73" i="2"/>
  <c r="Z73" i="2"/>
  <c r="W73" i="2"/>
  <c r="T73" i="2"/>
  <c r="Q73" i="2"/>
  <c r="N73" i="2"/>
  <c r="K73" i="2"/>
  <c r="H73" i="2"/>
  <c r="AF193" i="2"/>
  <c r="AC193" i="2"/>
  <c r="Z193" i="2"/>
  <c r="W193" i="2"/>
  <c r="T193" i="2"/>
  <c r="Q193" i="2"/>
  <c r="N193" i="2"/>
  <c r="K193" i="2"/>
  <c r="H193" i="2"/>
  <c r="AF192" i="2"/>
  <c r="AC192" i="2"/>
  <c r="Z192" i="2"/>
  <c r="W192" i="2"/>
  <c r="T192" i="2"/>
  <c r="Q192" i="2"/>
  <c r="N192" i="2"/>
  <c r="K192" i="2"/>
  <c r="H192" i="2"/>
  <c r="AF191" i="2"/>
  <c r="AC191" i="2"/>
  <c r="Z191" i="2"/>
  <c r="W191" i="2"/>
  <c r="T191" i="2"/>
  <c r="Q191" i="2"/>
  <c r="N191" i="2"/>
  <c r="K191" i="2"/>
  <c r="H191" i="2"/>
  <c r="AF190" i="2"/>
  <c r="AC190" i="2"/>
  <c r="W190" i="2"/>
  <c r="T190" i="2"/>
  <c r="Q190" i="2"/>
  <c r="N190" i="2"/>
  <c r="K190" i="2"/>
  <c r="H190" i="2"/>
  <c r="AF189" i="2"/>
  <c r="AC189" i="2"/>
  <c r="Z189" i="2"/>
  <c r="W189" i="2"/>
  <c r="T189" i="2"/>
  <c r="Q189" i="2"/>
  <c r="N189" i="2"/>
  <c r="K189" i="2"/>
  <c r="H189" i="2"/>
  <c r="AF188" i="2"/>
  <c r="AC188" i="2"/>
  <c r="Z188" i="2"/>
  <c r="W188" i="2"/>
  <c r="T188" i="2"/>
  <c r="Q188" i="2"/>
  <c r="N188" i="2"/>
  <c r="K188" i="2"/>
  <c r="H188" i="2"/>
  <c r="AF187" i="2"/>
  <c r="AC187" i="2"/>
  <c r="Z187" i="2"/>
  <c r="W187" i="2"/>
  <c r="T187" i="2"/>
  <c r="Q187" i="2"/>
  <c r="N187" i="2"/>
  <c r="K187" i="2"/>
  <c r="H187" i="2"/>
  <c r="AF186" i="2"/>
  <c r="AC186" i="2"/>
  <c r="Z186" i="2"/>
  <c r="W186" i="2"/>
  <c r="T186" i="2"/>
  <c r="Q186" i="2"/>
  <c r="N186" i="2"/>
  <c r="K186" i="2"/>
  <c r="H186" i="2"/>
  <c r="AF185" i="2"/>
  <c r="AC185" i="2"/>
  <c r="Z185" i="2"/>
  <c r="W185" i="2"/>
  <c r="T185" i="2"/>
  <c r="Q185" i="2"/>
  <c r="N185" i="2"/>
  <c r="K185" i="2"/>
  <c r="H185" i="2"/>
  <c r="AF169" i="2"/>
  <c r="AC169" i="2"/>
  <c r="Z169" i="2"/>
  <c r="W169" i="2"/>
  <c r="T169" i="2"/>
  <c r="Q169" i="2"/>
  <c r="N169" i="2"/>
  <c r="K169" i="2"/>
  <c r="H169" i="2"/>
  <c r="AF168" i="2"/>
  <c r="AC168" i="2"/>
  <c r="Z168" i="2"/>
  <c r="W168" i="2"/>
  <c r="T168" i="2"/>
  <c r="Q168" i="2"/>
  <c r="N168" i="2"/>
  <c r="K168" i="2"/>
  <c r="H168" i="2"/>
  <c r="AF167" i="2"/>
  <c r="AC167" i="2"/>
  <c r="Z167" i="2"/>
  <c r="W167" i="2"/>
  <c r="T167" i="2"/>
  <c r="Q167" i="2"/>
  <c r="N167" i="2"/>
  <c r="K167" i="2"/>
  <c r="H167" i="2"/>
  <c r="AF166" i="2"/>
  <c r="AC166" i="2"/>
  <c r="Z166" i="2"/>
  <c r="W166" i="2"/>
  <c r="T166" i="2"/>
  <c r="Q166" i="2"/>
  <c r="N166" i="2"/>
  <c r="K166" i="2"/>
  <c r="H166" i="2"/>
  <c r="AF165" i="2"/>
  <c r="AC165" i="2"/>
  <c r="Z165" i="2"/>
  <c r="W165" i="2"/>
  <c r="T165" i="2"/>
  <c r="Q165" i="2"/>
  <c r="N165" i="2"/>
  <c r="K165" i="2"/>
  <c r="H165" i="2"/>
  <c r="AF164" i="2"/>
  <c r="AC164" i="2"/>
  <c r="Z164" i="2"/>
  <c r="W164" i="2"/>
  <c r="T164" i="2"/>
  <c r="Q164" i="2"/>
  <c r="N164" i="2"/>
  <c r="K164" i="2"/>
  <c r="H164" i="2"/>
  <c r="AF163" i="2"/>
  <c r="AC163" i="2"/>
  <c r="Z163" i="2"/>
  <c r="W163" i="2"/>
  <c r="T163" i="2"/>
  <c r="Q163" i="2"/>
  <c r="N163" i="2"/>
  <c r="K163" i="2"/>
  <c r="H163" i="2"/>
  <c r="AF162" i="2"/>
  <c r="AC162" i="2"/>
  <c r="Z162" i="2"/>
  <c r="W162" i="2"/>
  <c r="T162" i="2"/>
  <c r="Q162" i="2"/>
  <c r="N162" i="2"/>
  <c r="K162" i="2"/>
  <c r="H162" i="2"/>
  <c r="AF161" i="2"/>
  <c r="AC161" i="2"/>
  <c r="Z161" i="2"/>
  <c r="W161" i="2"/>
  <c r="T161" i="2"/>
  <c r="Q161" i="2"/>
  <c r="N161" i="2"/>
  <c r="K161" i="2"/>
  <c r="H161" i="2"/>
  <c r="AF182" i="2"/>
  <c r="AC182" i="2"/>
  <c r="Z182" i="2"/>
  <c r="W182" i="2"/>
  <c r="T182" i="2"/>
  <c r="Q182" i="2"/>
  <c r="N182" i="2"/>
  <c r="K182" i="2"/>
  <c r="H182" i="2"/>
  <c r="AF181" i="2"/>
  <c r="AC181" i="2"/>
  <c r="Z181" i="2"/>
  <c r="W181" i="2"/>
  <c r="T181" i="2"/>
  <c r="Q181" i="2"/>
  <c r="N181" i="2"/>
  <c r="K181" i="2"/>
  <c r="H181" i="2"/>
  <c r="AF180" i="2"/>
  <c r="AC180" i="2"/>
  <c r="Z180" i="2"/>
  <c r="W180" i="2"/>
  <c r="Q180" i="2"/>
  <c r="N180" i="2"/>
  <c r="K180" i="2"/>
  <c r="H180" i="2"/>
  <c r="T178" i="2"/>
  <c r="Q178" i="2"/>
  <c r="N178" i="2"/>
  <c r="K178" i="2"/>
  <c r="H178" i="2"/>
  <c r="AC177" i="2"/>
  <c r="Z177" i="2"/>
  <c r="W177" i="2"/>
  <c r="T177" i="2"/>
  <c r="Q177" i="2"/>
  <c r="N177" i="2"/>
  <c r="K177" i="2"/>
  <c r="H177" i="2"/>
  <c r="AF175" i="2"/>
  <c r="AC175" i="2"/>
  <c r="Z175" i="2"/>
  <c r="W175" i="2"/>
  <c r="T175" i="2"/>
  <c r="Q175" i="2"/>
  <c r="N175" i="2"/>
  <c r="K175" i="2"/>
  <c r="H175" i="2"/>
  <c r="AF174" i="2"/>
  <c r="AC174" i="2"/>
  <c r="Z174" i="2"/>
  <c r="W174" i="2"/>
  <c r="T174" i="2"/>
  <c r="Q174" i="2"/>
  <c r="N174" i="2"/>
  <c r="K174" i="2"/>
  <c r="H174" i="2"/>
  <c r="AF173" i="2"/>
  <c r="AC173" i="2"/>
  <c r="Z173" i="2"/>
  <c r="W173" i="2"/>
  <c r="T173" i="2"/>
  <c r="Q173" i="2"/>
  <c r="N173" i="2"/>
  <c r="K173" i="2"/>
  <c r="H173" i="2"/>
  <c r="AF172" i="2"/>
  <c r="AC172" i="2"/>
  <c r="Z172" i="2"/>
  <c r="W172" i="2"/>
  <c r="T172" i="2"/>
  <c r="Q172" i="2"/>
  <c r="N172" i="2"/>
  <c r="K172" i="2"/>
  <c r="H172" i="2"/>
  <c r="AF226" i="2"/>
  <c r="AC226" i="2"/>
  <c r="Z226" i="2"/>
  <c r="W226" i="2"/>
  <c r="T226" i="2"/>
  <c r="Q226" i="2"/>
  <c r="N226" i="2"/>
  <c r="K226" i="2"/>
  <c r="H226" i="2"/>
  <c r="AF225" i="2"/>
  <c r="AC225" i="2"/>
  <c r="Z225" i="2"/>
  <c r="W225" i="2"/>
  <c r="T225" i="2"/>
  <c r="Q225" i="2"/>
  <c r="N225" i="2"/>
  <c r="K225" i="2"/>
  <c r="H225" i="2"/>
  <c r="AF224" i="2"/>
  <c r="AC224" i="2"/>
  <c r="Z224" i="2"/>
  <c r="W224" i="2"/>
  <c r="T224" i="2"/>
  <c r="Q224" i="2"/>
  <c r="N224" i="2"/>
  <c r="K224" i="2"/>
  <c r="H224" i="2"/>
  <c r="AF223" i="2"/>
  <c r="AC223" i="2"/>
  <c r="Z223" i="2"/>
  <c r="W223" i="2"/>
  <c r="T223" i="2"/>
  <c r="Q223" i="2"/>
  <c r="N223" i="2"/>
  <c r="K223" i="2"/>
  <c r="H223" i="2"/>
  <c r="AF222" i="2"/>
  <c r="AC222" i="2"/>
  <c r="Z222" i="2"/>
  <c r="W222" i="2"/>
  <c r="T222" i="2"/>
  <c r="Q222" i="2"/>
  <c r="N222" i="2"/>
  <c r="K222" i="2"/>
  <c r="H222" i="2"/>
  <c r="AF221" i="2"/>
  <c r="AC221" i="2"/>
  <c r="Z221" i="2"/>
  <c r="W221" i="2"/>
  <c r="T221" i="2"/>
  <c r="Q221" i="2"/>
  <c r="N221" i="2"/>
  <c r="K221" i="2"/>
  <c r="H221" i="2"/>
  <c r="AF220" i="2"/>
  <c r="AC220" i="2"/>
  <c r="Z220" i="2"/>
  <c r="W220" i="2"/>
  <c r="T220" i="2"/>
  <c r="Q220" i="2"/>
  <c r="N220" i="2"/>
  <c r="K220" i="2"/>
  <c r="H220" i="2"/>
  <c r="AF219" i="2"/>
  <c r="AC219" i="2"/>
  <c r="Z219" i="2"/>
  <c r="W219" i="2"/>
  <c r="T219" i="2"/>
  <c r="Q219" i="2"/>
  <c r="N219" i="2"/>
  <c r="K219" i="2"/>
  <c r="H219" i="2"/>
  <c r="AF218" i="2"/>
  <c r="AC218" i="2"/>
  <c r="Z218" i="2"/>
  <c r="W218" i="2"/>
  <c r="T218" i="2"/>
  <c r="Q218" i="2"/>
  <c r="N218" i="2"/>
  <c r="K218" i="2"/>
  <c r="H218" i="2"/>
  <c r="AF204" i="2"/>
  <c r="AC204" i="2"/>
  <c r="Z204" i="2"/>
  <c r="W204" i="2"/>
  <c r="T204" i="2"/>
  <c r="Q204" i="2"/>
  <c r="N204" i="2"/>
  <c r="K204" i="2"/>
  <c r="H204" i="2"/>
  <c r="AF203" i="2"/>
  <c r="AC203" i="2"/>
  <c r="Z203" i="2"/>
  <c r="W203" i="2"/>
  <c r="T203" i="2"/>
  <c r="Q203" i="2"/>
  <c r="N203" i="2"/>
  <c r="K203" i="2"/>
  <c r="H203" i="2"/>
  <c r="AF202" i="2"/>
  <c r="AC202" i="2"/>
  <c r="Z202" i="2"/>
  <c r="W202" i="2"/>
  <c r="T202" i="2"/>
  <c r="Q202" i="2"/>
  <c r="N202" i="2"/>
  <c r="K202" i="2"/>
  <c r="H202" i="2"/>
  <c r="AF201" i="2"/>
  <c r="AC201" i="2"/>
  <c r="Z201" i="2"/>
  <c r="W201" i="2"/>
  <c r="T201" i="2"/>
  <c r="Q201" i="2"/>
  <c r="N201" i="2"/>
  <c r="K201" i="2"/>
  <c r="H201" i="2"/>
  <c r="AF200" i="2"/>
  <c r="AC200" i="2"/>
  <c r="Z200" i="2"/>
  <c r="W200" i="2"/>
  <c r="T200" i="2"/>
  <c r="Q200" i="2"/>
  <c r="N200" i="2"/>
  <c r="K200" i="2"/>
  <c r="H200" i="2"/>
  <c r="AF199" i="2"/>
  <c r="AC199" i="2"/>
  <c r="Z199" i="2"/>
  <c r="W199" i="2"/>
  <c r="T199" i="2"/>
  <c r="Q199" i="2"/>
  <c r="N199" i="2"/>
  <c r="K199" i="2"/>
  <c r="H199" i="2"/>
  <c r="AF198" i="2"/>
  <c r="AC198" i="2"/>
  <c r="Z198" i="2"/>
  <c r="W198" i="2"/>
  <c r="T198" i="2"/>
  <c r="Q198" i="2"/>
  <c r="N198" i="2"/>
  <c r="K198" i="2"/>
  <c r="H198" i="2"/>
  <c r="AF197" i="2"/>
  <c r="AC197" i="2"/>
  <c r="Z197" i="2"/>
  <c r="W197" i="2"/>
  <c r="T197" i="2"/>
  <c r="Q197" i="2"/>
  <c r="N197" i="2"/>
  <c r="K197" i="2"/>
  <c r="H197" i="2"/>
  <c r="AF196" i="2"/>
  <c r="AC196" i="2"/>
  <c r="Z196" i="2"/>
  <c r="W196" i="2"/>
  <c r="T196" i="2"/>
  <c r="Q196" i="2"/>
  <c r="N196" i="2"/>
  <c r="K196" i="2"/>
  <c r="H196" i="2"/>
  <c r="AF136" i="2"/>
  <c r="AC136" i="2"/>
  <c r="Z136" i="2"/>
  <c r="W136" i="2"/>
  <c r="T136" i="2"/>
  <c r="Q136" i="2"/>
  <c r="N136" i="2"/>
  <c r="K136" i="2"/>
  <c r="H136" i="2"/>
  <c r="AF135" i="2"/>
  <c r="AC135" i="2"/>
  <c r="Z135" i="2"/>
  <c r="W135" i="2"/>
  <c r="T135" i="2"/>
  <c r="Q135" i="2"/>
  <c r="N135" i="2"/>
  <c r="K135" i="2"/>
  <c r="H135" i="2"/>
  <c r="AF134" i="2"/>
  <c r="AC134" i="2"/>
  <c r="Z134" i="2"/>
  <c r="W134" i="2"/>
  <c r="T134" i="2"/>
  <c r="Q134" i="2"/>
  <c r="N134" i="2"/>
  <c r="K134" i="2"/>
  <c r="H134" i="2"/>
  <c r="AF133" i="2"/>
  <c r="AC133" i="2"/>
  <c r="T133" i="2"/>
  <c r="Q133" i="2"/>
  <c r="N133" i="2"/>
  <c r="K133" i="2"/>
  <c r="H133" i="2"/>
  <c r="AF132" i="2"/>
  <c r="AC132" i="2"/>
  <c r="Z132" i="2"/>
  <c r="W132" i="2"/>
  <c r="T132" i="2"/>
  <c r="Q132" i="2"/>
  <c r="N132" i="2"/>
  <c r="K132" i="2"/>
  <c r="H132" i="2"/>
  <c r="AF131" i="2"/>
  <c r="AC131" i="2"/>
  <c r="Z131" i="2"/>
  <c r="W131" i="2"/>
  <c r="T131" i="2"/>
  <c r="Q131" i="2"/>
  <c r="N131" i="2"/>
  <c r="K131" i="2"/>
  <c r="H131" i="2"/>
  <c r="AF130" i="2"/>
  <c r="AC130" i="2"/>
  <c r="Z130" i="2"/>
  <c r="W130" i="2"/>
  <c r="T130" i="2"/>
  <c r="Q130" i="2"/>
  <c r="N130" i="2"/>
  <c r="K130" i="2"/>
  <c r="H130" i="2"/>
  <c r="AF129" i="2"/>
  <c r="AC129" i="2"/>
  <c r="Z129" i="2"/>
  <c r="W129" i="2"/>
  <c r="T129" i="2"/>
  <c r="Q129" i="2"/>
  <c r="N129" i="2"/>
  <c r="K129" i="2"/>
  <c r="H129" i="2"/>
  <c r="AF128" i="2"/>
  <c r="AC128" i="2"/>
  <c r="Z128" i="2"/>
  <c r="W128" i="2"/>
  <c r="T128" i="2"/>
  <c r="Q128" i="2"/>
  <c r="N128" i="2"/>
  <c r="K128" i="2"/>
  <c r="H128" i="2"/>
  <c r="AF37" i="2"/>
  <c r="AC37" i="2"/>
  <c r="Z37" i="2"/>
  <c r="W37" i="2"/>
  <c r="T37" i="2"/>
  <c r="Q37" i="2"/>
  <c r="N37" i="2"/>
  <c r="K37" i="2"/>
  <c r="H37" i="2"/>
  <c r="AF36" i="2"/>
  <c r="AC36" i="2"/>
  <c r="Z36" i="2"/>
  <c r="W36" i="2"/>
  <c r="T36" i="2"/>
  <c r="Q36" i="2"/>
  <c r="N36" i="2"/>
  <c r="K36" i="2"/>
  <c r="H36" i="2"/>
  <c r="AF35" i="2"/>
  <c r="AC35" i="2"/>
  <c r="Z35" i="2"/>
  <c r="W35" i="2"/>
  <c r="T35" i="2"/>
  <c r="Q35" i="2"/>
  <c r="N35" i="2"/>
  <c r="K35" i="2"/>
  <c r="H35" i="2"/>
  <c r="AF34" i="2"/>
  <c r="AC34" i="2"/>
  <c r="W34" i="2"/>
  <c r="T34" i="2"/>
  <c r="Q34" i="2"/>
  <c r="N34" i="2"/>
  <c r="K34" i="2"/>
  <c r="H34" i="2"/>
  <c r="AF33" i="2"/>
  <c r="AC33" i="2"/>
  <c r="Z33" i="2"/>
  <c r="W33" i="2"/>
  <c r="T33" i="2"/>
  <c r="Q33" i="2"/>
  <c r="N33" i="2"/>
  <c r="K33" i="2"/>
  <c r="H33" i="2"/>
  <c r="AF32" i="2"/>
  <c r="AC32" i="2"/>
  <c r="Z32" i="2"/>
  <c r="W32" i="2"/>
  <c r="T32" i="2"/>
  <c r="Q32" i="2"/>
  <c r="N32" i="2"/>
  <c r="K32" i="2"/>
  <c r="H32" i="2"/>
  <c r="AF31" i="2"/>
  <c r="AC31" i="2"/>
  <c r="Z31" i="2"/>
  <c r="W31" i="2"/>
  <c r="T31" i="2"/>
  <c r="Q31" i="2"/>
  <c r="N31" i="2"/>
  <c r="K31" i="2"/>
  <c r="H31" i="2"/>
  <c r="AF30" i="2"/>
  <c r="AC30" i="2"/>
  <c r="Z30" i="2"/>
  <c r="W30" i="2"/>
  <c r="T30" i="2"/>
  <c r="Q30" i="2"/>
  <c r="N30" i="2"/>
  <c r="K30" i="2"/>
  <c r="H30" i="2"/>
  <c r="AF29" i="2"/>
  <c r="AC29" i="2"/>
  <c r="Z29" i="2"/>
  <c r="W29" i="2"/>
  <c r="T29" i="2"/>
  <c r="Q29" i="2"/>
  <c r="N29" i="2"/>
  <c r="K29" i="2"/>
  <c r="H29" i="2"/>
  <c r="AF26" i="2"/>
  <c r="AC26" i="2"/>
  <c r="Z26" i="2"/>
  <c r="W26" i="2"/>
  <c r="T26" i="2"/>
  <c r="Q26" i="2"/>
  <c r="N26" i="2"/>
  <c r="K26" i="2"/>
  <c r="H26" i="2"/>
  <c r="AF25" i="2"/>
  <c r="AC25" i="2"/>
  <c r="Z25" i="2"/>
  <c r="W25" i="2"/>
  <c r="T25" i="2"/>
  <c r="Q25" i="2"/>
  <c r="N25" i="2"/>
  <c r="K25" i="2"/>
  <c r="H25" i="2"/>
  <c r="AF24" i="2"/>
  <c r="AC24" i="2"/>
  <c r="Z24" i="2"/>
  <c r="W24" i="2"/>
  <c r="T24" i="2"/>
  <c r="Q24" i="2"/>
  <c r="N24" i="2"/>
  <c r="K24" i="2"/>
  <c r="H24" i="2"/>
  <c r="AF23" i="2"/>
  <c r="AC23" i="2"/>
  <c r="Z23" i="2"/>
  <c r="W23" i="2"/>
  <c r="T23" i="2"/>
  <c r="Q23" i="2"/>
  <c r="N23" i="2"/>
  <c r="K23" i="2"/>
  <c r="H23" i="2"/>
  <c r="AF22" i="2"/>
  <c r="AC22" i="2"/>
  <c r="Z22" i="2"/>
  <c r="W22" i="2"/>
  <c r="T22" i="2"/>
  <c r="Q22" i="2"/>
  <c r="N22" i="2"/>
  <c r="K22" i="2"/>
  <c r="H22" i="2"/>
  <c r="AF21" i="2"/>
  <c r="AC21" i="2"/>
  <c r="Z21" i="2"/>
  <c r="W21" i="2"/>
  <c r="T21" i="2"/>
  <c r="Q21" i="2"/>
  <c r="N21" i="2"/>
  <c r="K21" i="2"/>
  <c r="H21" i="2"/>
  <c r="AF20" i="2"/>
  <c r="AC20" i="2"/>
  <c r="Z20" i="2"/>
  <c r="W20" i="2"/>
  <c r="T20" i="2"/>
  <c r="Q20" i="2"/>
  <c r="N20" i="2"/>
  <c r="K20" i="2"/>
  <c r="H20" i="2"/>
  <c r="AF19" i="2"/>
  <c r="AC19" i="2"/>
  <c r="Z19" i="2"/>
  <c r="W19" i="2"/>
  <c r="T19" i="2"/>
  <c r="Q19" i="2"/>
  <c r="N19" i="2"/>
  <c r="K19" i="2"/>
  <c r="H19" i="2"/>
  <c r="AF18" i="2"/>
  <c r="AC18" i="2"/>
  <c r="Z18" i="2"/>
  <c r="W18" i="2"/>
  <c r="T18" i="2"/>
  <c r="Q18" i="2"/>
  <c r="N18" i="2"/>
  <c r="K18" i="2"/>
  <c r="H18" i="2"/>
  <c r="AF215" i="2"/>
  <c r="AC215" i="2"/>
  <c r="Z215" i="2"/>
  <c r="W215" i="2"/>
  <c r="T215" i="2"/>
  <c r="Q215" i="2"/>
  <c r="N215" i="2"/>
  <c r="K215" i="2"/>
  <c r="H215" i="2"/>
  <c r="AF214" i="2"/>
  <c r="AC214" i="2"/>
  <c r="Z214" i="2"/>
  <c r="W214" i="2"/>
  <c r="T214" i="2"/>
  <c r="Q214" i="2"/>
  <c r="N214" i="2"/>
  <c r="K214" i="2"/>
  <c r="H214" i="2"/>
  <c r="AF213" i="2"/>
  <c r="AC213" i="2"/>
  <c r="Z213" i="2"/>
  <c r="W213" i="2"/>
  <c r="T213" i="2"/>
  <c r="Q213" i="2"/>
  <c r="N213" i="2"/>
  <c r="K213" i="2"/>
  <c r="H213" i="2"/>
  <c r="AF212" i="2"/>
  <c r="AC212" i="2"/>
  <c r="Z212" i="2"/>
  <c r="W212" i="2"/>
  <c r="T212" i="2"/>
  <c r="Q212" i="2"/>
  <c r="N212" i="2"/>
  <c r="K212" i="2"/>
  <c r="H212" i="2"/>
  <c r="AF211" i="2"/>
  <c r="AC211" i="2"/>
  <c r="Z211" i="2"/>
  <c r="W211" i="2"/>
  <c r="T211" i="2"/>
  <c r="Q211" i="2"/>
  <c r="N211" i="2"/>
  <c r="K211" i="2"/>
  <c r="H211" i="2"/>
  <c r="AF210" i="2"/>
  <c r="AC210" i="2"/>
  <c r="Z210" i="2"/>
  <c r="W210" i="2"/>
  <c r="T210" i="2"/>
  <c r="Q210" i="2"/>
  <c r="N210" i="2"/>
  <c r="K210" i="2"/>
  <c r="H210" i="2"/>
  <c r="AF209" i="2"/>
  <c r="AC209" i="2"/>
  <c r="Z209" i="2"/>
  <c r="W209" i="2"/>
  <c r="T209" i="2"/>
  <c r="Q209" i="2"/>
  <c r="N209" i="2"/>
  <c r="K209" i="2"/>
  <c r="H209" i="2"/>
  <c r="AF208" i="2"/>
  <c r="AC208" i="2"/>
  <c r="Z208" i="2"/>
  <c r="W208" i="2"/>
  <c r="T208" i="2"/>
  <c r="Q208" i="2"/>
  <c r="N208" i="2"/>
  <c r="K208" i="2"/>
  <c r="H208" i="2"/>
  <c r="AF207" i="2"/>
  <c r="AC207" i="2"/>
  <c r="Z207" i="2"/>
  <c r="W207" i="2"/>
  <c r="T207" i="2"/>
  <c r="Q207" i="2"/>
  <c r="N207" i="2"/>
  <c r="K207" i="2"/>
  <c r="H207" i="2"/>
  <c r="AF15" i="2"/>
  <c r="AC15" i="2"/>
  <c r="Z15" i="2"/>
  <c r="W15" i="2"/>
  <c r="T15" i="2"/>
  <c r="Q15" i="2"/>
  <c r="N15" i="2"/>
  <c r="K15" i="2"/>
  <c r="H15" i="2"/>
  <c r="AF14" i="2"/>
  <c r="AC14" i="2"/>
  <c r="Z14" i="2"/>
  <c r="W14" i="2"/>
  <c r="T14" i="2"/>
  <c r="Q14" i="2"/>
  <c r="N14" i="2"/>
  <c r="K14" i="2"/>
  <c r="H14" i="2"/>
  <c r="AF13" i="2"/>
  <c r="AC13" i="2"/>
  <c r="Z13" i="2"/>
  <c r="W13" i="2"/>
  <c r="T13" i="2"/>
  <c r="Q13" i="2"/>
  <c r="N13" i="2"/>
  <c r="K13" i="2"/>
  <c r="H13" i="2"/>
  <c r="AF12" i="2"/>
  <c r="AC12" i="2"/>
  <c r="Z12" i="2"/>
  <c r="W12" i="2"/>
  <c r="T12" i="2"/>
  <c r="Q12" i="2"/>
  <c r="N12" i="2"/>
  <c r="K12" i="2"/>
  <c r="H12" i="2"/>
  <c r="AF11" i="2"/>
  <c r="AC11" i="2"/>
  <c r="Z11" i="2"/>
  <c r="W11" i="2"/>
  <c r="T11" i="2"/>
  <c r="Q11" i="2"/>
  <c r="N11" i="2"/>
  <c r="K11" i="2"/>
  <c r="H11" i="2"/>
  <c r="AF10" i="2"/>
  <c r="AC10" i="2"/>
  <c r="Z10" i="2"/>
  <c r="W10" i="2"/>
  <c r="T10" i="2"/>
  <c r="Q10" i="2"/>
  <c r="N10" i="2"/>
  <c r="K10" i="2"/>
  <c r="H10" i="2"/>
  <c r="AF9" i="2"/>
  <c r="AC9" i="2"/>
  <c r="Z9" i="2"/>
  <c r="W9" i="2"/>
  <c r="T9" i="2"/>
  <c r="Q9" i="2"/>
  <c r="N9" i="2"/>
  <c r="K9" i="2"/>
  <c r="H9" i="2"/>
  <c r="AF8" i="2"/>
  <c r="AC8" i="2"/>
  <c r="Z8" i="2"/>
  <c r="W8" i="2"/>
  <c r="T8" i="2"/>
  <c r="Q8" i="2"/>
  <c r="N8" i="2"/>
  <c r="K8" i="2"/>
  <c r="H8" i="2"/>
  <c r="AF7" i="2"/>
  <c r="AC7" i="2"/>
  <c r="Z7" i="2"/>
  <c r="W7" i="2"/>
  <c r="T7" i="2"/>
  <c r="Q7" i="2"/>
  <c r="N7" i="2"/>
  <c r="K7" i="2"/>
  <c r="H7" i="2"/>
  <c r="AF114" i="2"/>
  <c r="AC114" i="2"/>
  <c r="Z114" i="2"/>
  <c r="W114" i="2"/>
  <c r="T114" i="2"/>
  <c r="Q114" i="2"/>
  <c r="N114" i="2"/>
  <c r="K114" i="2"/>
  <c r="H114" i="2"/>
  <c r="AF113" i="2"/>
  <c r="AC113" i="2"/>
  <c r="Z113" i="2"/>
  <c r="W113" i="2"/>
  <c r="T113" i="2"/>
  <c r="Q113" i="2"/>
  <c r="N113" i="2"/>
  <c r="K113" i="2"/>
  <c r="H113" i="2"/>
  <c r="AF112" i="2"/>
  <c r="AC112" i="2"/>
  <c r="Z112" i="2"/>
  <c r="W112" i="2"/>
  <c r="T112" i="2"/>
  <c r="Q112" i="2"/>
  <c r="N112" i="2"/>
  <c r="K112" i="2"/>
  <c r="H112" i="2"/>
  <c r="AF111" i="2"/>
  <c r="Z111" i="2"/>
  <c r="W111" i="2"/>
  <c r="T111" i="2"/>
  <c r="Q111" i="2"/>
  <c r="N111" i="2"/>
  <c r="K111" i="2"/>
  <c r="H111" i="2"/>
  <c r="AF110" i="2"/>
  <c r="AC110" i="2"/>
  <c r="Z110" i="2"/>
  <c r="W110" i="2"/>
  <c r="T110" i="2"/>
  <c r="Q110" i="2"/>
  <c r="N110" i="2"/>
  <c r="K110" i="2"/>
  <c r="H110" i="2"/>
  <c r="AF109" i="2"/>
  <c r="AC109" i="2"/>
  <c r="Z109" i="2"/>
  <c r="W109" i="2"/>
  <c r="T109" i="2"/>
  <c r="Q109" i="2"/>
  <c r="N109" i="2"/>
  <c r="K109" i="2"/>
  <c r="H109" i="2"/>
  <c r="AF108" i="2"/>
  <c r="AC108" i="2"/>
  <c r="Z108" i="2"/>
  <c r="T108" i="2"/>
  <c r="Q108" i="2"/>
  <c r="N108" i="2"/>
  <c r="K108" i="2"/>
  <c r="H108" i="2"/>
  <c r="AF107" i="2"/>
  <c r="AC107" i="2"/>
  <c r="Z107" i="2"/>
  <c r="W107" i="2"/>
  <c r="T107" i="2"/>
  <c r="Q107" i="2"/>
  <c r="N107" i="2"/>
  <c r="K107" i="2"/>
  <c r="H107" i="2"/>
  <c r="AF106" i="2"/>
  <c r="AC106" i="2"/>
  <c r="Z106" i="2"/>
  <c r="W106" i="2"/>
  <c r="T106" i="2"/>
  <c r="Q106" i="2"/>
  <c r="N106" i="2"/>
  <c r="K106" i="2"/>
  <c r="H106" i="2"/>
  <c r="AF103" i="2"/>
  <c r="AC103" i="2"/>
  <c r="Z103" i="2"/>
  <c r="W103" i="2"/>
  <c r="T103" i="2"/>
  <c r="Q103" i="2"/>
  <c r="N103" i="2"/>
  <c r="K103" i="2"/>
  <c r="H103" i="2"/>
  <c r="AF102" i="2"/>
  <c r="AC102" i="2"/>
  <c r="Z102" i="2"/>
  <c r="W102" i="2"/>
  <c r="T102" i="2"/>
  <c r="Q102" i="2"/>
  <c r="N102" i="2"/>
  <c r="K102" i="2"/>
  <c r="H102" i="2"/>
  <c r="AF101" i="2"/>
  <c r="AC101" i="2"/>
  <c r="Z101" i="2"/>
  <c r="W101" i="2"/>
  <c r="T101" i="2"/>
  <c r="Q101" i="2"/>
  <c r="N101" i="2"/>
  <c r="K101" i="2"/>
  <c r="H101" i="2"/>
  <c r="AF100" i="2"/>
  <c r="AC100" i="2"/>
  <c r="Z100" i="2"/>
  <c r="W100" i="2"/>
  <c r="T100" i="2"/>
  <c r="Q100" i="2"/>
  <c r="N100" i="2"/>
  <c r="K100" i="2"/>
  <c r="H100" i="2"/>
  <c r="AF99" i="2"/>
  <c r="AC99" i="2"/>
  <c r="Z99" i="2"/>
  <c r="W99" i="2"/>
  <c r="T99" i="2"/>
  <c r="Q99" i="2"/>
  <c r="N99" i="2"/>
  <c r="K99" i="2"/>
  <c r="H99" i="2"/>
  <c r="AF98" i="2"/>
  <c r="AC98" i="2"/>
  <c r="Z98" i="2"/>
  <c r="W98" i="2"/>
  <c r="T98" i="2"/>
  <c r="Q98" i="2"/>
  <c r="N98" i="2"/>
  <c r="K98" i="2"/>
  <c r="H98" i="2"/>
  <c r="AF97" i="2"/>
  <c r="AC97" i="2"/>
  <c r="Z97" i="2"/>
  <c r="W97" i="2"/>
  <c r="T97" i="2"/>
  <c r="Q97" i="2"/>
  <c r="N97" i="2"/>
  <c r="K97" i="2"/>
  <c r="H97" i="2"/>
  <c r="AF96" i="2"/>
  <c r="AC96" i="2"/>
  <c r="Z96" i="2"/>
  <c r="W96" i="2"/>
  <c r="T96" i="2"/>
  <c r="Q96" i="2"/>
  <c r="N96" i="2"/>
  <c r="K96" i="2"/>
  <c r="H96" i="2"/>
  <c r="AF95" i="2"/>
  <c r="AC95" i="2"/>
  <c r="Z95" i="2"/>
  <c r="W95" i="2"/>
  <c r="T95" i="2"/>
  <c r="Q95" i="2"/>
  <c r="N95" i="2"/>
  <c r="K95" i="2"/>
  <c r="H95" i="2"/>
  <c r="AF158" i="2"/>
  <c r="AC158" i="2"/>
  <c r="Z158" i="2"/>
  <c r="W158" i="2"/>
  <c r="T158" i="2"/>
  <c r="Q158" i="2"/>
  <c r="N158" i="2"/>
  <c r="K158" i="2"/>
  <c r="H158" i="2"/>
  <c r="AF157" i="2"/>
  <c r="AC157" i="2"/>
  <c r="Z157" i="2"/>
  <c r="W157" i="2"/>
  <c r="T157" i="2"/>
  <c r="Q157" i="2"/>
  <c r="N157" i="2"/>
  <c r="K157" i="2"/>
  <c r="H157" i="2"/>
  <c r="AF156" i="2"/>
  <c r="AC156" i="2"/>
  <c r="W156" i="2"/>
  <c r="T156" i="2"/>
  <c r="Q156" i="2"/>
  <c r="N156" i="2"/>
  <c r="K156" i="2"/>
  <c r="H156" i="2"/>
  <c r="W155" i="2"/>
  <c r="T155" i="2"/>
  <c r="Q155" i="2"/>
  <c r="N155" i="2"/>
  <c r="K155" i="2"/>
  <c r="H155" i="2"/>
  <c r="AF154" i="2"/>
  <c r="Z154" i="2"/>
  <c r="W154" i="2"/>
  <c r="T154" i="2"/>
  <c r="Q154" i="2"/>
  <c r="N154" i="2"/>
  <c r="K154" i="2"/>
  <c r="H154" i="2"/>
  <c r="AF153" i="2"/>
  <c r="AC153" i="2"/>
  <c r="Z153" i="2"/>
  <c r="W153" i="2"/>
  <c r="T153" i="2"/>
  <c r="Q153" i="2"/>
  <c r="N153" i="2"/>
  <c r="K153" i="2"/>
  <c r="H153" i="2"/>
  <c r="AF152" i="2"/>
  <c r="AC152" i="2"/>
  <c r="Z152" i="2"/>
  <c r="W152" i="2"/>
  <c r="T152" i="2"/>
  <c r="Q152" i="2"/>
  <c r="N152" i="2"/>
  <c r="K152" i="2"/>
  <c r="H152" i="2"/>
  <c r="AF151" i="2"/>
  <c r="AC151" i="2"/>
  <c r="Z151" i="2"/>
  <c r="W151" i="2"/>
  <c r="T151" i="2"/>
  <c r="Q151" i="2"/>
  <c r="N151" i="2"/>
  <c r="K151" i="2"/>
  <c r="H151" i="2"/>
  <c r="AF150" i="2"/>
  <c r="AC150" i="2"/>
  <c r="Z150" i="2"/>
  <c r="W150" i="2"/>
  <c r="T150" i="2"/>
  <c r="Q150" i="2"/>
  <c r="N150" i="2"/>
  <c r="K150" i="2"/>
  <c r="H150" i="2"/>
  <c r="AF835" i="1"/>
  <c r="AC835" i="1"/>
  <c r="Z835" i="1"/>
  <c r="W835" i="1"/>
  <c r="T835" i="1"/>
  <c r="Q835" i="1"/>
  <c r="N835" i="1"/>
  <c r="K835" i="1"/>
  <c r="H835" i="1"/>
  <c r="AF834" i="1"/>
  <c r="AC834" i="1"/>
  <c r="Z834" i="1"/>
  <c r="W834" i="1"/>
  <c r="T834" i="1"/>
  <c r="Q834" i="1"/>
  <c r="N834" i="1"/>
  <c r="K834" i="1"/>
  <c r="H834" i="1"/>
  <c r="AF833" i="1"/>
  <c r="AC833" i="1"/>
  <c r="Z833" i="1"/>
  <c r="W833" i="1"/>
  <c r="T833" i="1"/>
  <c r="Q833" i="1"/>
  <c r="N833" i="1"/>
  <c r="K833" i="1"/>
  <c r="H833" i="1"/>
  <c r="AF832" i="1"/>
  <c r="AC832" i="1"/>
  <c r="Z832" i="1"/>
  <c r="W832" i="1"/>
  <c r="T832" i="1"/>
  <c r="Q832" i="1"/>
  <c r="N832" i="1"/>
  <c r="K832" i="1"/>
  <c r="H832" i="1"/>
  <c r="AF831" i="1"/>
  <c r="AC831" i="1"/>
  <c r="Z831" i="1"/>
  <c r="W831" i="1"/>
  <c r="T831" i="1"/>
  <c r="Q831" i="1"/>
  <c r="N831" i="1"/>
  <c r="K831" i="1"/>
  <c r="H831" i="1"/>
  <c r="AF830" i="1"/>
  <c r="AC830" i="1"/>
  <c r="Z830" i="1"/>
  <c r="W830" i="1"/>
  <c r="T830" i="1"/>
  <c r="Q830" i="1"/>
  <c r="N830" i="1"/>
  <c r="K830" i="1"/>
  <c r="H830" i="1"/>
  <c r="AF829" i="1"/>
  <c r="AC829" i="1"/>
  <c r="Z829" i="1"/>
  <c r="W829" i="1"/>
  <c r="T829" i="1"/>
  <c r="Q829" i="1"/>
  <c r="N829" i="1"/>
  <c r="K829" i="1"/>
  <c r="H829" i="1"/>
  <c r="AF828" i="1"/>
  <c r="AC828" i="1"/>
  <c r="Z828" i="1"/>
  <c r="W828" i="1"/>
  <c r="T828" i="1"/>
  <c r="Q828" i="1"/>
  <c r="N828" i="1"/>
  <c r="K828" i="1"/>
  <c r="H828" i="1"/>
  <c r="AF827" i="1"/>
  <c r="AC827" i="1"/>
  <c r="Z827" i="1"/>
  <c r="W827" i="1"/>
  <c r="T827" i="1"/>
  <c r="Q827" i="1"/>
  <c r="N827" i="1"/>
  <c r="K827" i="1"/>
  <c r="H827" i="1"/>
  <c r="AF857" i="1"/>
  <c r="AC857" i="1"/>
  <c r="Z857" i="1"/>
  <c r="W857" i="1"/>
  <c r="T857" i="1"/>
  <c r="Q857" i="1"/>
  <c r="N857" i="1"/>
  <c r="K857" i="1"/>
  <c r="H857" i="1"/>
  <c r="AF856" i="1"/>
  <c r="AC856" i="1"/>
  <c r="Z856" i="1"/>
  <c r="W856" i="1"/>
  <c r="T856" i="1"/>
  <c r="Q856" i="1"/>
  <c r="N856" i="1"/>
  <c r="K856" i="1"/>
  <c r="H856" i="1"/>
  <c r="AF855" i="1"/>
  <c r="AC855" i="1"/>
  <c r="Z855" i="1"/>
  <c r="W855" i="1"/>
  <c r="T855" i="1"/>
  <c r="Q855" i="1"/>
  <c r="N855" i="1"/>
  <c r="K855" i="1"/>
  <c r="H855" i="1"/>
  <c r="AF854" i="1"/>
  <c r="AC854" i="1"/>
  <c r="Z854" i="1"/>
  <c r="W854" i="1"/>
  <c r="T854" i="1"/>
  <c r="Q854" i="1"/>
  <c r="N854" i="1"/>
  <c r="K854" i="1"/>
  <c r="H854" i="1"/>
  <c r="AF853" i="1"/>
  <c r="AC853" i="1"/>
  <c r="Z853" i="1"/>
  <c r="W853" i="1"/>
  <c r="T853" i="1"/>
  <c r="Q853" i="1"/>
  <c r="N853" i="1"/>
  <c r="K853" i="1"/>
  <c r="H853" i="1"/>
  <c r="AF852" i="1"/>
  <c r="AC852" i="1"/>
  <c r="Z852" i="1"/>
  <c r="W852" i="1"/>
  <c r="T852" i="1"/>
  <c r="Q852" i="1"/>
  <c r="N852" i="1"/>
  <c r="K852" i="1"/>
  <c r="H852" i="1"/>
  <c r="AF851" i="1"/>
  <c r="AC851" i="1"/>
  <c r="Z851" i="1"/>
  <c r="W851" i="1"/>
  <c r="T851" i="1"/>
  <c r="Q851" i="1"/>
  <c r="N851" i="1"/>
  <c r="K851" i="1"/>
  <c r="H851" i="1"/>
  <c r="AF850" i="1"/>
  <c r="AC850" i="1"/>
  <c r="Z850" i="1"/>
  <c r="W850" i="1"/>
  <c r="T850" i="1"/>
  <c r="Q850" i="1"/>
  <c r="N850" i="1"/>
  <c r="K850" i="1"/>
  <c r="H850" i="1"/>
  <c r="AF849" i="1"/>
  <c r="AC849" i="1"/>
  <c r="Z849" i="1"/>
  <c r="W849" i="1"/>
  <c r="T849" i="1"/>
  <c r="Q849" i="1"/>
  <c r="N849" i="1"/>
  <c r="K849" i="1"/>
  <c r="H849" i="1"/>
  <c r="I1163" i="1"/>
  <c r="L1161" i="1"/>
  <c r="L1164" i="1" s="1"/>
  <c r="L1165" i="1" s="1"/>
  <c r="I1161" i="1"/>
  <c r="I1164" i="1" s="1"/>
  <c r="AG1160" i="1"/>
  <c r="AD1160" i="1"/>
  <c r="AA1160" i="1"/>
  <c r="AF1043" i="1"/>
  <c r="AC1043" i="1"/>
  <c r="Z1043" i="1"/>
  <c r="W1043" i="1"/>
  <c r="T1043" i="1"/>
  <c r="Q1043" i="1"/>
  <c r="N1043" i="1"/>
  <c r="K1043" i="1"/>
  <c r="H1043" i="1"/>
  <c r="AF1042" i="1"/>
  <c r="AC1042" i="1"/>
  <c r="Z1042" i="1"/>
  <c r="W1042" i="1"/>
  <c r="T1042" i="1"/>
  <c r="Q1042" i="1"/>
  <c r="N1042" i="1"/>
  <c r="K1042" i="1"/>
  <c r="H1042" i="1"/>
  <c r="AF1041" i="1"/>
  <c r="AC1041" i="1"/>
  <c r="Z1041" i="1"/>
  <c r="W1041" i="1"/>
  <c r="T1041" i="1"/>
  <c r="Q1041" i="1"/>
  <c r="N1041" i="1"/>
  <c r="K1041" i="1"/>
  <c r="H1041" i="1"/>
  <c r="AF1040" i="1"/>
  <c r="AC1040" i="1"/>
  <c r="Z1040" i="1"/>
  <c r="W1040" i="1"/>
  <c r="T1040" i="1"/>
  <c r="Q1040" i="1"/>
  <c r="N1040" i="1"/>
  <c r="K1040" i="1"/>
  <c r="H1040" i="1"/>
  <c r="AF1039" i="1"/>
  <c r="AC1039" i="1"/>
  <c r="Z1039" i="1"/>
  <c r="W1039" i="1"/>
  <c r="T1039" i="1"/>
  <c r="Q1039" i="1"/>
  <c r="N1039" i="1"/>
  <c r="K1039" i="1"/>
  <c r="H1039" i="1"/>
  <c r="AF1038" i="1"/>
  <c r="AC1038" i="1"/>
  <c r="Z1038" i="1"/>
  <c r="W1038" i="1"/>
  <c r="T1038" i="1"/>
  <c r="Q1038" i="1"/>
  <c r="N1038" i="1"/>
  <c r="K1038" i="1"/>
  <c r="H1038" i="1"/>
  <c r="AF1037" i="1"/>
  <c r="AC1037" i="1"/>
  <c r="Z1037" i="1"/>
  <c r="W1037" i="1"/>
  <c r="T1037" i="1"/>
  <c r="Q1037" i="1"/>
  <c r="N1037" i="1"/>
  <c r="K1037" i="1"/>
  <c r="H1037" i="1"/>
  <c r="AF1036" i="1"/>
  <c r="AC1036" i="1"/>
  <c r="Z1036" i="1"/>
  <c r="W1036" i="1"/>
  <c r="T1036" i="1"/>
  <c r="Q1036" i="1"/>
  <c r="N1036" i="1"/>
  <c r="K1036" i="1"/>
  <c r="H1036" i="1"/>
  <c r="AF1035" i="1"/>
  <c r="AC1035" i="1"/>
  <c r="Z1035" i="1"/>
  <c r="W1035" i="1"/>
  <c r="T1035" i="1"/>
  <c r="H1035" i="1"/>
  <c r="K1035" i="1"/>
  <c r="N1035" i="1"/>
  <c r="Q1035" i="1"/>
  <c r="AF386" i="1"/>
  <c r="AC386" i="1"/>
  <c r="Z386" i="1"/>
  <c r="W386" i="1"/>
  <c r="T386" i="1"/>
  <c r="Q386" i="1"/>
  <c r="N386" i="1"/>
  <c r="K386" i="1"/>
  <c r="H386" i="1"/>
  <c r="AF385" i="1"/>
  <c r="AC385" i="1"/>
  <c r="Z385" i="1"/>
  <c r="W385" i="1"/>
  <c r="T385" i="1"/>
  <c r="Q385" i="1"/>
  <c r="N385" i="1"/>
  <c r="K385" i="1"/>
  <c r="H385" i="1"/>
  <c r="AF384" i="1"/>
  <c r="AC384" i="1"/>
  <c r="Z384" i="1"/>
  <c r="W384" i="1"/>
  <c r="T384" i="1"/>
  <c r="H378" i="1"/>
  <c r="H379" i="1"/>
  <c r="H380" i="1"/>
  <c r="H381" i="1"/>
  <c r="H382" i="1"/>
  <c r="H383" i="1"/>
  <c r="H384" i="1"/>
  <c r="K378" i="1"/>
  <c r="K379" i="1"/>
  <c r="K380" i="1"/>
  <c r="K381" i="1"/>
  <c r="K382" i="1"/>
  <c r="K383" i="1"/>
  <c r="K384" i="1"/>
  <c r="N378" i="1"/>
  <c r="N379" i="1"/>
  <c r="N380" i="1"/>
  <c r="N381" i="1"/>
  <c r="N382" i="1"/>
  <c r="N383" i="1"/>
  <c r="N384" i="1"/>
  <c r="Q378" i="1"/>
  <c r="Q379" i="1"/>
  <c r="Q380" i="1"/>
  <c r="Q381" i="1"/>
  <c r="Q382" i="1"/>
  <c r="Q383" i="1"/>
  <c r="Q384" i="1"/>
  <c r="T378" i="1"/>
  <c r="T379" i="1"/>
  <c r="T380" i="1"/>
  <c r="T381" i="1"/>
  <c r="T382" i="1"/>
  <c r="T383" i="1"/>
  <c r="W378" i="1"/>
  <c r="W379" i="1"/>
  <c r="W380" i="1"/>
  <c r="W381" i="1"/>
  <c r="W382" i="1"/>
  <c r="W383" i="1"/>
  <c r="Z378" i="1"/>
  <c r="Z379" i="1"/>
  <c r="Z380" i="1"/>
  <c r="Z381" i="1"/>
  <c r="Z382" i="1"/>
  <c r="Z383" i="1"/>
  <c r="AC378" i="1"/>
  <c r="AC379" i="1"/>
  <c r="AC380" i="1"/>
  <c r="AC381" i="1"/>
  <c r="AC382" i="1"/>
  <c r="AC383" i="1"/>
  <c r="AF378" i="1"/>
  <c r="AF379" i="1"/>
  <c r="AF380" i="1"/>
  <c r="AF381" i="1"/>
  <c r="AF382" i="1"/>
  <c r="AF383" i="1"/>
  <c r="AF16" i="1"/>
  <c r="AC16" i="1"/>
  <c r="Z16" i="1"/>
  <c r="W16" i="1"/>
  <c r="T16" i="1"/>
  <c r="Q16" i="1"/>
  <c r="N16" i="1"/>
  <c r="K16" i="1"/>
  <c r="H16" i="1"/>
  <c r="AF15" i="1"/>
  <c r="AC15" i="1"/>
  <c r="Z15" i="1"/>
  <c r="W15" i="1"/>
  <c r="T15" i="1"/>
  <c r="Q15" i="1"/>
  <c r="N15" i="1"/>
  <c r="K15" i="1"/>
  <c r="H15" i="1"/>
  <c r="AF14" i="1"/>
  <c r="AC14" i="1"/>
  <c r="Z14" i="1"/>
  <c r="W14" i="1"/>
  <c r="T14" i="1"/>
  <c r="Q14" i="1"/>
  <c r="N14" i="1"/>
  <c r="K14" i="1"/>
  <c r="H14" i="1"/>
  <c r="AF13" i="1"/>
  <c r="AC13" i="1"/>
  <c r="Z13" i="1"/>
  <c r="W13" i="1"/>
  <c r="T13" i="1"/>
  <c r="Q13" i="1"/>
  <c r="N13" i="1"/>
  <c r="K13" i="1"/>
  <c r="H13" i="1"/>
  <c r="AF12" i="1"/>
  <c r="AC12" i="1"/>
  <c r="Z12" i="1"/>
  <c r="W12" i="1"/>
  <c r="T12" i="1"/>
  <c r="Q12" i="1"/>
  <c r="N12" i="1"/>
  <c r="K12" i="1"/>
  <c r="H12" i="1"/>
  <c r="AF11" i="1"/>
  <c r="AC11" i="1"/>
  <c r="Z11" i="1"/>
  <c r="W11" i="1"/>
  <c r="T11" i="1"/>
  <c r="Q11" i="1"/>
  <c r="N11" i="1"/>
  <c r="K11" i="1"/>
  <c r="H11" i="1"/>
  <c r="AF9" i="1"/>
  <c r="AC9" i="1"/>
  <c r="Z9" i="1"/>
  <c r="W9" i="1"/>
  <c r="T9" i="1"/>
  <c r="H7" i="1"/>
  <c r="H8" i="1"/>
  <c r="H9" i="1"/>
  <c r="K7" i="1"/>
  <c r="K8" i="1"/>
  <c r="K9" i="1"/>
  <c r="N7" i="1"/>
  <c r="N8" i="1"/>
  <c r="N9" i="1"/>
  <c r="Q7" i="1"/>
  <c r="Q8" i="1"/>
  <c r="Q9" i="1"/>
  <c r="T7" i="1"/>
  <c r="T8" i="1"/>
  <c r="W7" i="1"/>
  <c r="W8" i="1"/>
  <c r="Z7" i="1"/>
  <c r="Z8" i="1"/>
  <c r="AC7" i="1"/>
  <c r="AC8" i="1"/>
  <c r="AF7" i="1"/>
  <c r="AF8" i="1"/>
  <c r="AF801" i="1"/>
  <c r="AC801" i="1"/>
  <c r="Z801" i="1"/>
  <c r="W801" i="1"/>
  <c r="T801" i="1"/>
  <c r="Q801" i="1"/>
  <c r="N801" i="1"/>
  <c r="K801" i="1"/>
  <c r="H801" i="1"/>
  <c r="AF800" i="1"/>
  <c r="AC800" i="1"/>
  <c r="Z800" i="1"/>
  <c r="W800" i="1"/>
  <c r="T800" i="1"/>
  <c r="Q800" i="1"/>
  <c r="N800" i="1"/>
  <c r="K800" i="1"/>
  <c r="H800" i="1"/>
  <c r="AF799" i="1"/>
  <c r="AC799" i="1"/>
  <c r="Z799" i="1"/>
  <c r="W799" i="1"/>
  <c r="T799" i="1"/>
  <c r="Q799" i="1"/>
  <c r="N799" i="1"/>
  <c r="K799" i="1"/>
  <c r="H799" i="1"/>
  <c r="AF797" i="1"/>
  <c r="AC797" i="1"/>
  <c r="W797" i="1"/>
  <c r="T797" i="1"/>
  <c r="Q797" i="1"/>
  <c r="N797" i="1"/>
  <c r="K797" i="1"/>
  <c r="H797" i="1"/>
  <c r="AF796" i="1"/>
  <c r="AC796" i="1"/>
  <c r="Z796" i="1"/>
  <c r="W796" i="1"/>
  <c r="T796" i="1"/>
  <c r="Q796" i="1"/>
  <c r="N796" i="1"/>
  <c r="K796" i="1"/>
  <c r="H796" i="1"/>
  <c r="AF795" i="1"/>
  <c r="AC795" i="1"/>
  <c r="Z795" i="1"/>
  <c r="W795" i="1"/>
  <c r="T795" i="1"/>
  <c r="Q795" i="1"/>
  <c r="N795" i="1"/>
  <c r="K795" i="1"/>
  <c r="H795" i="1"/>
  <c r="AF794" i="1"/>
  <c r="AC794" i="1"/>
  <c r="Z794" i="1"/>
  <c r="W794" i="1"/>
  <c r="Q794" i="1"/>
  <c r="N794" i="1"/>
  <c r="K794" i="1"/>
  <c r="H794" i="1"/>
  <c r="AF793" i="1"/>
  <c r="AC793" i="1"/>
  <c r="Z793" i="1"/>
  <c r="W793" i="1"/>
  <c r="T793" i="1"/>
  <c r="Q793" i="1"/>
  <c r="N793" i="1"/>
  <c r="K793" i="1"/>
  <c r="H793" i="1"/>
  <c r="AF792" i="1"/>
  <c r="AC792" i="1"/>
  <c r="Z792" i="1"/>
  <c r="W792" i="1"/>
  <c r="T792" i="1"/>
  <c r="Q792" i="1"/>
  <c r="N792" i="1"/>
  <c r="K792" i="1"/>
  <c r="H792" i="1"/>
  <c r="AF83" i="1"/>
  <c r="AC83" i="1"/>
  <c r="Z83" i="1"/>
  <c r="W83" i="1"/>
  <c r="T83" i="1"/>
  <c r="Q83" i="1"/>
  <c r="N83" i="1"/>
  <c r="K83" i="1"/>
  <c r="H83" i="1"/>
  <c r="AF82" i="1"/>
  <c r="AC82" i="1"/>
  <c r="Z82" i="1"/>
  <c r="W82" i="1"/>
  <c r="T82" i="1"/>
  <c r="Q82" i="1"/>
  <c r="N82" i="1"/>
  <c r="K82" i="1"/>
  <c r="H82" i="1"/>
  <c r="AF81" i="1"/>
  <c r="AC81" i="1"/>
  <c r="Z81" i="1"/>
  <c r="W81" i="1"/>
  <c r="T81" i="1"/>
  <c r="Q81" i="1"/>
  <c r="N81" i="1"/>
  <c r="K81" i="1"/>
  <c r="H81" i="1"/>
  <c r="AF80" i="1"/>
  <c r="Z80" i="1"/>
  <c r="W80" i="1"/>
  <c r="T80" i="1"/>
  <c r="Q80" i="1"/>
  <c r="N80" i="1"/>
  <c r="K80" i="1"/>
  <c r="H80" i="1"/>
  <c r="AF79" i="1"/>
  <c r="AC79" i="1"/>
  <c r="W79" i="1"/>
  <c r="T79" i="1"/>
  <c r="Q79" i="1"/>
  <c r="N79" i="1"/>
  <c r="K79" i="1"/>
  <c r="H79" i="1"/>
  <c r="AF78" i="1"/>
  <c r="AC78" i="1"/>
  <c r="Z78" i="1"/>
  <c r="Q78" i="1"/>
  <c r="N78" i="1"/>
  <c r="K78" i="1"/>
  <c r="H78" i="1"/>
  <c r="AF77" i="1"/>
  <c r="AC77" i="1"/>
  <c r="Z77" i="1"/>
  <c r="W77" i="1"/>
  <c r="T77" i="1"/>
  <c r="Q77" i="1"/>
  <c r="H75" i="1"/>
  <c r="H76" i="1"/>
  <c r="H77" i="1"/>
  <c r="K75" i="1"/>
  <c r="K76" i="1"/>
  <c r="K77" i="1"/>
  <c r="N75" i="1"/>
  <c r="N76" i="1"/>
  <c r="N77" i="1"/>
  <c r="Q75" i="1"/>
  <c r="Q76" i="1"/>
  <c r="T75" i="1"/>
  <c r="T76" i="1"/>
  <c r="W75" i="1"/>
  <c r="W76" i="1"/>
  <c r="Z75" i="1"/>
  <c r="Z76" i="1"/>
  <c r="AC75" i="1"/>
  <c r="AC76" i="1"/>
  <c r="AF75" i="1"/>
  <c r="AF76" i="1"/>
  <c r="AF72" i="1"/>
  <c r="AC72" i="1"/>
  <c r="Z72" i="1"/>
  <c r="W72" i="1"/>
  <c r="T72" i="1"/>
  <c r="Q72" i="1"/>
  <c r="N72" i="1"/>
  <c r="K72" i="1"/>
  <c r="H72" i="1"/>
  <c r="AF71" i="1"/>
  <c r="AC71" i="1"/>
  <c r="Z71" i="1"/>
  <c r="W71" i="1"/>
  <c r="T71" i="1"/>
  <c r="Q71" i="1"/>
  <c r="N71" i="1"/>
  <c r="K71" i="1"/>
  <c r="H71" i="1"/>
  <c r="AF70" i="1"/>
  <c r="AC70" i="1"/>
  <c r="Z70" i="1"/>
  <c r="W70" i="1"/>
  <c r="T70" i="1"/>
  <c r="Q70" i="1"/>
  <c r="N70" i="1"/>
  <c r="K70" i="1"/>
  <c r="H70" i="1"/>
  <c r="AF68" i="1"/>
  <c r="AC68" i="1"/>
  <c r="Z68" i="1"/>
  <c r="T68" i="1"/>
  <c r="Q68" i="1"/>
  <c r="N68" i="1"/>
  <c r="K68" i="1"/>
  <c r="H68" i="1"/>
  <c r="AF67" i="1"/>
  <c r="AC67" i="1"/>
  <c r="Z67" i="1"/>
  <c r="T67" i="1"/>
  <c r="Q67" i="1"/>
  <c r="N67" i="1"/>
  <c r="K67" i="1"/>
  <c r="H67" i="1"/>
  <c r="AF66" i="1"/>
  <c r="AC66" i="1"/>
  <c r="Z66" i="1"/>
  <c r="T66" i="1"/>
  <c r="Q66" i="1"/>
  <c r="N66" i="1"/>
  <c r="K66" i="1"/>
  <c r="H66" i="1"/>
  <c r="AF65" i="1"/>
  <c r="AC65" i="1"/>
  <c r="Z65" i="1"/>
  <c r="T65" i="1"/>
  <c r="Q65" i="1"/>
  <c r="N65" i="1"/>
  <c r="K65" i="1"/>
  <c r="H65" i="1"/>
  <c r="AF64" i="1"/>
  <c r="AC64" i="1"/>
  <c r="Z64" i="1"/>
  <c r="W64" i="1"/>
  <c r="T64" i="1"/>
  <c r="Q64" i="1"/>
  <c r="N64" i="1"/>
  <c r="K64" i="1"/>
  <c r="H64" i="1"/>
  <c r="AF63" i="1"/>
  <c r="AC63" i="1"/>
  <c r="Z63" i="1"/>
  <c r="W63" i="1"/>
  <c r="T63" i="1"/>
  <c r="Q63" i="1"/>
  <c r="N63" i="1"/>
  <c r="K63" i="1"/>
  <c r="H63" i="1"/>
  <c r="AF1153" i="1"/>
  <c r="AC1153" i="1"/>
  <c r="Z1153" i="1"/>
  <c r="W1153" i="1"/>
  <c r="T1153" i="1"/>
  <c r="Q1153" i="1"/>
  <c r="N1153" i="1"/>
  <c r="K1153" i="1"/>
  <c r="H1153" i="1"/>
  <c r="AF1152" i="1"/>
  <c r="AC1152" i="1"/>
  <c r="Z1152" i="1"/>
  <c r="W1152" i="1"/>
  <c r="T1152" i="1"/>
  <c r="Q1152" i="1"/>
  <c r="N1152" i="1"/>
  <c r="K1152" i="1"/>
  <c r="H1152" i="1"/>
  <c r="AF1151" i="1"/>
  <c r="AC1151" i="1"/>
  <c r="Z1151" i="1"/>
  <c r="W1151" i="1"/>
  <c r="T1151" i="1"/>
  <c r="Q1151" i="1"/>
  <c r="N1151" i="1"/>
  <c r="K1151" i="1"/>
  <c r="H1151" i="1"/>
  <c r="AF1150" i="1"/>
  <c r="AC1150" i="1"/>
  <c r="Z1150" i="1"/>
  <c r="W1150" i="1"/>
  <c r="T1150" i="1"/>
  <c r="Q1150" i="1"/>
  <c r="N1150" i="1"/>
  <c r="K1150" i="1"/>
  <c r="H1150" i="1"/>
  <c r="AF1149" i="1"/>
  <c r="AC1149" i="1"/>
  <c r="Z1149" i="1"/>
  <c r="W1149" i="1"/>
  <c r="T1149" i="1"/>
  <c r="Q1149" i="1"/>
  <c r="N1149" i="1"/>
  <c r="K1149" i="1"/>
  <c r="H1149" i="1"/>
  <c r="AF1148" i="1"/>
  <c r="AC1148" i="1"/>
  <c r="Z1148" i="1"/>
  <c r="W1148" i="1"/>
  <c r="T1148" i="1"/>
  <c r="Q1148" i="1"/>
  <c r="N1148" i="1"/>
  <c r="K1148" i="1"/>
  <c r="H1148" i="1"/>
  <c r="AF1147" i="1"/>
  <c r="AC1147" i="1"/>
  <c r="Z1147" i="1"/>
  <c r="W1147" i="1"/>
  <c r="T1147" i="1"/>
  <c r="Q1147" i="1"/>
  <c r="N1147" i="1"/>
  <c r="K1147" i="1"/>
  <c r="H1147" i="1"/>
  <c r="AF1146" i="1"/>
  <c r="AC1146" i="1"/>
  <c r="Z1146" i="1"/>
  <c r="W1146" i="1"/>
  <c r="T1146" i="1"/>
  <c r="Q1146" i="1"/>
  <c r="N1146" i="1"/>
  <c r="K1146" i="1"/>
  <c r="H1146" i="1"/>
  <c r="AF1145" i="1"/>
  <c r="AC1145" i="1"/>
  <c r="Z1145" i="1"/>
  <c r="W1145" i="1"/>
  <c r="T1145" i="1"/>
  <c r="Q1145" i="1"/>
  <c r="N1145" i="1"/>
  <c r="K1145" i="1"/>
  <c r="H1145" i="1"/>
  <c r="AF1144" i="1"/>
  <c r="AC1144" i="1"/>
  <c r="Z1144" i="1"/>
  <c r="W1144" i="1"/>
  <c r="T1144" i="1"/>
  <c r="Q1144" i="1"/>
  <c r="N1144" i="1"/>
  <c r="K1144" i="1"/>
  <c r="H1144" i="1"/>
  <c r="AO1143" i="1"/>
  <c r="AF1143" i="1"/>
  <c r="AC1143" i="1"/>
  <c r="Z1143" i="1"/>
  <c r="W1143" i="1"/>
  <c r="T1143" i="1"/>
  <c r="Q1143" i="1"/>
  <c r="N1143" i="1"/>
  <c r="K1143" i="1"/>
  <c r="H1143" i="1"/>
  <c r="AF1142" i="1"/>
  <c r="AC1142" i="1"/>
  <c r="Z1142" i="1"/>
  <c r="W1142" i="1"/>
  <c r="T1142" i="1"/>
  <c r="Q1142" i="1"/>
  <c r="N1142" i="1"/>
  <c r="K1142" i="1"/>
  <c r="H1142" i="1"/>
  <c r="AF1139" i="1"/>
  <c r="AC1139" i="1"/>
  <c r="Z1139" i="1"/>
  <c r="W1139" i="1"/>
  <c r="T1139" i="1"/>
  <c r="Q1139" i="1"/>
  <c r="N1139" i="1"/>
  <c r="K1139" i="1"/>
  <c r="H1139" i="1"/>
  <c r="AF1138" i="1"/>
  <c r="AC1138" i="1"/>
  <c r="Z1138" i="1"/>
  <c r="W1138" i="1"/>
  <c r="T1138" i="1"/>
  <c r="Q1138" i="1"/>
  <c r="N1138" i="1"/>
  <c r="K1138" i="1"/>
  <c r="H1138" i="1"/>
  <c r="AF1137" i="1"/>
  <c r="AC1137" i="1"/>
  <c r="Z1137" i="1"/>
  <c r="W1137" i="1"/>
  <c r="T1137" i="1"/>
  <c r="Q1137" i="1"/>
  <c r="N1137" i="1"/>
  <c r="K1137" i="1"/>
  <c r="H1137" i="1"/>
  <c r="AF1136" i="1"/>
  <c r="AC1136" i="1"/>
  <c r="Z1136" i="1"/>
  <c r="W1136" i="1"/>
  <c r="T1136" i="1"/>
  <c r="Q1136" i="1"/>
  <c r="N1136" i="1"/>
  <c r="K1136" i="1"/>
  <c r="H1136" i="1"/>
  <c r="AF1135" i="1"/>
  <c r="AC1135" i="1"/>
  <c r="Z1135" i="1"/>
  <c r="W1135" i="1"/>
  <c r="T1135" i="1"/>
  <c r="Q1135" i="1"/>
  <c r="N1135" i="1"/>
  <c r="K1135" i="1"/>
  <c r="H1135" i="1"/>
  <c r="AF1134" i="1"/>
  <c r="AC1134" i="1"/>
  <c r="Z1134" i="1"/>
  <c r="W1134" i="1"/>
  <c r="T1134" i="1"/>
  <c r="Q1134" i="1"/>
  <c r="N1134" i="1"/>
  <c r="K1134" i="1"/>
  <c r="H1134" i="1"/>
  <c r="AF1133" i="1"/>
  <c r="AC1133" i="1"/>
  <c r="Z1133" i="1"/>
  <c r="W1133" i="1"/>
  <c r="T1133" i="1"/>
  <c r="Q1133" i="1"/>
  <c r="N1133" i="1"/>
  <c r="K1133" i="1"/>
  <c r="H1133" i="1"/>
  <c r="AF1132" i="1"/>
  <c r="AC1132" i="1"/>
  <c r="Z1132" i="1"/>
  <c r="W1132" i="1"/>
  <c r="T1132" i="1"/>
  <c r="Q1132" i="1"/>
  <c r="N1132" i="1"/>
  <c r="K1132" i="1"/>
  <c r="H1132" i="1"/>
  <c r="AF1131" i="1"/>
  <c r="AC1131" i="1"/>
  <c r="Z1131" i="1"/>
  <c r="W1131" i="1"/>
  <c r="T1131" i="1"/>
  <c r="Q1131" i="1"/>
  <c r="N1131" i="1"/>
  <c r="K1131" i="1"/>
  <c r="H1131" i="1"/>
  <c r="AF1130" i="1"/>
  <c r="AC1130" i="1"/>
  <c r="Z1130" i="1"/>
  <c r="W1130" i="1"/>
  <c r="T1130" i="1"/>
  <c r="Q1130" i="1"/>
  <c r="N1130" i="1"/>
  <c r="K1130" i="1"/>
  <c r="H1130" i="1"/>
  <c r="AO1129" i="1"/>
  <c r="AF1129" i="1"/>
  <c r="AC1129" i="1"/>
  <c r="Z1129" i="1"/>
  <c r="W1129" i="1"/>
  <c r="T1129" i="1"/>
  <c r="Q1129" i="1"/>
  <c r="N1129" i="1"/>
  <c r="K1129" i="1"/>
  <c r="H1129" i="1"/>
  <c r="AF1128" i="1"/>
  <c r="AC1128" i="1"/>
  <c r="Z1128" i="1"/>
  <c r="W1128" i="1"/>
  <c r="T1128" i="1"/>
  <c r="Q1128" i="1"/>
  <c r="N1128" i="1"/>
  <c r="K1128" i="1"/>
  <c r="H1128" i="1"/>
  <c r="AF1125" i="1"/>
  <c r="AC1125" i="1"/>
  <c r="Z1125" i="1"/>
  <c r="W1125" i="1"/>
  <c r="T1125" i="1"/>
  <c r="Q1125" i="1"/>
  <c r="N1125" i="1"/>
  <c r="K1125" i="1"/>
  <c r="H1125" i="1"/>
  <c r="AF1124" i="1"/>
  <c r="AC1124" i="1"/>
  <c r="Z1124" i="1"/>
  <c r="W1124" i="1"/>
  <c r="T1124" i="1"/>
  <c r="Q1124" i="1"/>
  <c r="N1124" i="1"/>
  <c r="K1124" i="1"/>
  <c r="H1124" i="1"/>
  <c r="AF1123" i="1"/>
  <c r="AC1123" i="1"/>
  <c r="Z1123" i="1"/>
  <c r="W1123" i="1"/>
  <c r="T1123" i="1"/>
  <c r="Q1123" i="1"/>
  <c r="N1123" i="1"/>
  <c r="K1123" i="1"/>
  <c r="H1123" i="1"/>
  <c r="AF1122" i="1"/>
  <c r="AC1122" i="1"/>
  <c r="Z1122" i="1"/>
  <c r="W1122" i="1"/>
  <c r="T1122" i="1"/>
  <c r="Q1122" i="1"/>
  <c r="N1122" i="1"/>
  <c r="K1122" i="1"/>
  <c r="H1122" i="1"/>
  <c r="AF1121" i="1"/>
  <c r="AC1121" i="1"/>
  <c r="Z1121" i="1"/>
  <c r="W1121" i="1"/>
  <c r="T1121" i="1"/>
  <c r="Q1121" i="1"/>
  <c r="N1121" i="1"/>
  <c r="K1121" i="1"/>
  <c r="H1121" i="1"/>
  <c r="AF1120" i="1"/>
  <c r="AC1120" i="1"/>
  <c r="Z1120" i="1"/>
  <c r="W1120" i="1"/>
  <c r="T1120" i="1"/>
  <c r="Q1120" i="1"/>
  <c r="N1120" i="1"/>
  <c r="K1120" i="1"/>
  <c r="H1120" i="1"/>
  <c r="AF1119" i="1"/>
  <c r="AC1119" i="1"/>
  <c r="Z1119" i="1"/>
  <c r="W1119" i="1"/>
  <c r="T1119" i="1"/>
  <c r="Q1119" i="1"/>
  <c r="N1119" i="1"/>
  <c r="K1119" i="1"/>
  <c r="H1119" i="1"/>
  <c r="AF1118" i="1"/>
  <c r="AC1118" i="1"/>
  <c r="Z1118" i="1"/>
  <c r="W1118" i="1"/>
  <c r="T1118" i="1"/>
  <c r="Q1118" i="1"/>
  <c r="N1118" i="1"/>
  <c r="K1118" i="1"/>
  <c r="H1118" i="1"/>
  <c r="AF1117" i="1"/>
  <c r="AC1117" i="1"/>
  <c r="Z1117" i="1"/>
  <c r="W1117" i="1"/>
  <c r="T1117" i="1"/>
  <c r="Q1117" i="1"/>
  <c r="N1117" i="1"/>
  <c r="K1117" i="1"/>
  <c r="H1117" i="1"/>
  <c r="AF1116" i="1"/>
  <c r="AC1116" i="1"/>
  <c r="Z1116" i="1"/>
  <c r="W1116" i="1"/>
  <c r="T1116" i="1"/>
  <c r="Q1116" i="1"/>
  <c r="N1116" i="1"/>
  <c r="K1116" i="1"/>
  <c r="H1116" i="1"/>
  <c r="AO1115" i="1"/>
  <c r="AF1115" i="1"/>
  <c r="AC1115" i="1"/>
  <c r="Z1115" i="1"/>
  <c r="W1115" i="1"/>
  <c r="T1115" i="1"/>
  <c r="Q1115" i="1"/>
  <c r="N1115" i="1"/>
  <c r="K1115" i="1"/>
  <c r="H1115" i="1"/>
  <c r="AF1114" i="1"/>
  <c r="AC1114" i="1"/>
  <c r="Z1114" i="1"/>
  <c r="W1114" i="1"/>
  <c r="T1114" i="1"/>
  <c r="Q1114" i="1"/>
  <c r="N1114" i="1"/>
  <c r="K1114" i="1"/>
  <c r="H1114" i="1"/>
  <c r="AF1111" i="1"/>
  <c r="AC1111" i="1"/>
  <c r="Z1111" i="1"/>
  <c r="W1111" i="1"/>
  <c r="T1111" i="1"/>
  <c r="Q1111" i="1"/>
  <c r="N1111" i="1"/>
  <c r="K1111" i="1"/>
  <c r="H1111" i="1"/>
  <c r="AF1110" i="1"/>
  <c r="AC1110" i="1"/>
  <c r="Z1110" i="1"/>
  <c r="W1110" i="1"/>
  <c r="T1110" i="1"/>
  <c r="Q1110" i="1"/>
  <c r="N1110" i="1"/>
  <c r="K1110" i="1"/>
  <c r="H1110" i="1"/>
  <c r="AF1109" i="1"/>
  <c r="AC1109" i="1"/>
  <c r="Z1109" i="1"/>
  <c r="W1109" i="1"/>
  <c r="T1109" i="1"/>
  <c r="Q1109" i="1"/>
  <c r="N1109" i="1"/>
  <c r="K1109" i="1"/>
  <c r="H1109" i="1"/>
  <c r="AF1108" i="1"/>
  <c r="AC1108" i="1"/>
  <c r="Z1108" i="1"/>
  <c r="W1108" i="1"/>
  <c r="T1108" i="1"/>
  <c r="Q1108" i="1"/>
  <c r="N1108" i="1"/>
  <c r="K1108" i="1"/>
  <c r="H1108" i="1"/>
  <c r="AF1107" i="1"/>
  <c r="AC1107" i="1"/>
  <c r="Z1107" i="1"/>
  <c r="W1107" i="1"/>
  <c r="T1107" i="1"/>
  <c r="Q1107" i="1"/>
  <c r="N1107" i="1"/>
  <c r="K1107" i="1"/>
  <c r="H1107" i="1"/>
  <c r="AF1106" i="1"/>
  <c r="AC1106" i="1"/>
  <c r="Z1106" i="1"/>
  <c r="W1106" i="1"/>
  <c r="T1106" i="1"/>
  <c r="Q1106" i="1"/>
  <c r="N1106" i="1"/>
  <c r="K1106" i="1"/>
  <c r="H1106" i="1"/>
  <c r="AF1105" i="1"/>
  <c r="AC1105" i="1"/>
  <c r="Z1105" i="1"/>
  <c r="W1105" i="1"/>
  <c r="T1105" i="1"/>
  <c r="Q1105" i="1"/>
  <c r="N1105" i="1"/>
  <c r="K1105" i="1"/>
  <c r="H1105" i="1"/>
  <c r="AF1104" i="1"/>
  <c r="AC1104" i="1"/>
  <c r="Z1104" i="1"/>
  <c r="W1104" i="1"/>
  <c r="T1104" i="1"/>
  <c r="Q1104" i="1"/>
  <c r="N1104" i="1"/>
  <c r="K1104" i="1"/>
  <c r="H1104" i="1"/>
  <c r="AF1103" i="1"/>
  <c r="AC1103" i="1"/>
  <c r="Z1103" i="1"/>
  <c r="W1103" i="1"/>
  <c r="T1103" i="1"/>
  <c r="Q1103" i="1"/>
  <c r="N1103" i="1"/>
  <c r="K1103" i="1"/>
  <c r="H1103" i="1"/>
  <c r="AF1102" i="1"/>
  <c r="AC1102" i="1"/>
  <c r="Z1102" i="1"/>
  <c r="W1102" i="1"/>
  <c r="T1102" i="1"/>
  <c r="Q1102" i="1"/>
  <c r="N1102" i="1"/>
  <c r="K1102" i="1"/>
  <c r="H1102" i="1"/>
  <c r="AO1101" i="1"/>
  <c r="AF1101" i="1"/>
  <c r="AC1101" i="1"/>
  <c r="Z1101" i="1"/>
  <c r="W1101" i="1"/>
  <c r="T1101" i="1"/>
  <c r="Q1101" i="1"/>
  <c r="N1101" i="1"/>
  <c r="K1101" i="1"/>
  <c r="H1101" i="1"/>
  <c r="AF1100" i="1"/>
  <c r="AC1100" i="1"/>
  <c r="Z1100" i="1"/>
  <c r="W1100" i="1"/>
  <c r="T1100" i="1"/>
  <c r="Q1100" i="1"/>
  <c r="N1100" i="1"/>
  <c r="K1100" i="1"/>
  <c r="H1100" i="1"/>
  <c r="AF207" i="1"/>
  <c r="AC207" i="1"/>
  <c r="Z207" i="1"/>
  <c r="W207" i="1"/>
  <c r="T207" i="1"/>
  <c r="Q207" i="1"/>
  <c r="N207" i="1"/>
  <c r="K207" i="1"/>
  <c r="H207" i="1"/>
  <c r="AF206" i="1"/>
  <c r="AC206" i="1"/>
  <c r="Z206" i="1"/>
  <c r="W206" i="1"/>
  <c r="T206" i="1"/>
  <c r="Q206" i="1"/>
  <c r="N206" i="1"/>
  <c r="K206" i="1"/>
  <c r="H206" i="1"/>
  <c r="AF205" i="1"/>
  <c r="AC205" i="1"/>
  <c r="Z205" i="1"/>
  <c r="W205" i="1"/>
  <c r="T205" i="1"/>
  <c r="Q205" i="1"/>
  <c r="N205" i="1"/>
  <c r="K205" i="1"/>
  <c r="H205" i="1"/>
  <c r="AF204" i="1"/>
  <c r="AC204" i="1"/>
  <c r="T204" i="1"/>
  <c r="Q204" i="1"/>
  <c r="N204" i="1"/>
  <c r="K204" i="1"/>
  <c r="H204" i="1"/>
  <c r="AF203" i="1"/>
  <c r="AC203" i="1"/>
  <c r="W203" i="1"/>
  <c r="T203" i="1"/>
  <c r="Q203" i="1"/>
  <c r="N203" i="1"/>
  <c r="K203" i="1"/>
  <c r="H203" i="1"/>
  <c r="AF202" i="1"/>
  <c r="AC202" i="1"/>
  <c r="W202" i="1"/>
  <c r="T202" i="1"/>
  <c r="Q202" i="1"/>
  <c r="N202" i="1"/>
  <c r="K202" i="1"/>
  <c r="H202" i="1"/>
  <c r="AF201" i="1"/>
  <c r="AC201" i="1"/>
  <c r="Z201" i="1"/>
  <c r="W201" i="1"/>
  <c r="T201" i="1"/>
  <c r="Q201" i="1"/>
  <c r="N201" i="1"/>
  <c r="K201" i="1"/>
  <c r="H201" i="1"/>
  <c r="AF200" i="1"/>
  <c r="AC200" i="1"/>
  <c r="Z200" i="1"/>
  <c r="W200" i="1"/>
  <c r="T200" i="1"/>
  <c r="Q200" i="1"/>
  <c r="N200" i="1"/>
  <c r="K200" i="1"/>
  <c r="H200" i="1"/>
  <c r="AF199" i="1"/>
  <c r="AC199" i="1"/>
  <c r="Z199" i="1"/>
  <c r="W199" i="1"/>
  <c r="T199" i="1"/>
  <c r="Q199" i="1"/>
  <c r="N199" i="1"/>
  <c r="K199" i="1"/>
  <c r="H199" i="1"/>
  <c r="AF94" i="1"/>
  <c r="AC94" i="1"/>
  <c r="Z94" i="1"/>
  <c r="W94" i="1"/>
  <c r="T94" i="1"/>
  <c r="Q94" i="1"/>
  <c r="N94" i="1"/>
  <c r="K94" i="1"/>
  <c r="H94" i="1"/>
  <c r="AF93" i="1"/>
  <c r="AC93" i="1"/>
  <c r="Z93" i="1"/>
  <c r="W93" i="1"/>
  <c r="T93" i="1"/>
  <c r="Q93" i="1"/>
  <c r="N93" i="1"/>
  <c r="K93" i="1"/>
  <c r="H93" i="1"/>
  <c r="AF92" i="1"/>
  <c r="AC92" i="1"/>
  <c r="Z92" i="1"/>
  <c r="W92" i="1"/>
  <c r="T92" i="1"/>
  <c r="Q92" i="1"/>
  <c r="N92" i="1"/>
  <c r="K92" i="1"/>
  <c r="H92" i="1"/>
  <c r="AF91" i="1"/>
  <c r="AC91" i="1"/>
  <c r="Z91" i="1"/>
  <c r="W91" i="1"/>
  <c r="T91" i="1"/>
  <c r="Q91" i="1"/>
  <c r="N91" i="1"/>
  <c r="K91" i="1"/>
  <c r="H91" i="1"/>
  <c r="AF90" i="1"/>
  <c r="AC90" i="1"/>
  <c r="Z90" i="1"/>
  <c r="W90" i="1"/>
  <c r="T90" i="1"/>
  <c r="Q90" i="1"/>
  <c r="N90" i="1"/>
  <c r="K90" i="1"/>
  <c r="H90" i="1"/>
  <c r="AF89" i="1"/>
  <c r="AC89" i="1"/>
  <c r="Z89" i="1"/>
  <c r="W89" i="1"/>
  <c r="T89" i="1"/>
  <c r="Q89" i="1"/>
  <c r="N89" i="1"/>
  <c r="K89" i="1"/>
  <c r="H89" i="1"/>
  <c r="AF88" i="1"/>
  <c r="AC88" i="1"/>
  <c r="Z88" i="1"/>
  <c r="W88" i="1"/>
  <c r="T88" i="1"/>
  <c r="Q88" i="1"/>
  <c r="N88" i="1"/>
  <c r="K88" i="1"/>
  <c r="H88" i="1"/>
  <c r="AF87" i="1"/>
  <c r="AC87" i="1"/>
  <c r="Z87" i="1"/>
  <c r="W87" i="1"/>
  <c r="T87" i="1"/>
  <c r="Q87" i="1"/>
  <c r="N87" i="1"/>
  <c r="K87" i="1"/>
  <c r="H87" i="1"/>
  <c r="AF86" i="1"/>
  <c r="AC86" i="1"/>
  <c r="Z86" i="1"/>
  <c r="W86" i="1"/>
  <c r="T86" i="1"/>
  <c r="Q86" i="1"/>
  <c r="N86" i="1"/>
  <c r="K86" i="1"/>
  <c r="H86" i="1"/>
  <c r="AF1032" i="1"/>
  <c r="AC1032" i="1"/>
  <c r="Z1032" i="1"/>
  <c r="W1032" i="1"/>
  <c r="T1032" i="1"/>
  <c r="Q1032" i="1"/>
  <c r="N1032" i="1"/>
  <c r="K1032" i="1"/>
  <c r="H1032" i="1"/>
  <c r="AF1031" i="1"/>
  <c r="AC1031" i="1"/>
  <c r="Z1031" i="1"/>
  <c r="W1031" i="1"/>
  <c r="T1031" i="1"/>
  <c r="Q1031" i="1"/>
  <c r="N1031" i="1"/>
  <c r="K1031" i="1"/>
  <c r="H1031" i="1"/>
  <c r="AF1030" i="1"/>
  <c r="AC1030" i="1"/>
  <c r="Z1030" i="1"/>
  <c r="W1030" i="1"/>
  <c r="T1030" i="1"/>
  <c r="Q1030" i="1"/>
  <c r="N1030" i="1"/>
  <c r="K1030" i="1"/>
  <c r="H1030" i="1"/>
  <c r="AF1029" i="1"/>
  <c r="AC1029" i="1"/>
  <c r="Z1029" i="1"/>
  <c r="W1029" i="1"/>
  <c r="T1029" i="1"/>
  <c r="Q1029" i="1"/>
  <c r="N1029" i="1"/>
  <c r="K1029" i="1"/>
  <c r="H1029" i="1"/>
  <c r="AF1028" i="1"/>
  <c r="AC1028" i="1"/>
  <c r="Z1028" i="1"/>
  <c r="W1028" i="1"/>
  <c r="T1028" i="1"/>
  <c r="Q1028" i="1"/>
  <c r="N1028" i="1"/>
  <c r="K1028" i="1"/>
  <c r="H1028" i="1"/>
  <c r="AF1027" i="1"/>
  <c r="AC1027" i="1"/>
  <c r="Z1027" i="1"/>
  <c r="W1027" i="1"/>
  <c r="T1027" i="1"/>
  <c r="Q1027" i="1"/>
  <c r="N1027" i="1"/>
  <c r="K1027" i="1"/>
  <c r="H1027" i="1"/>
  <c r="AF1026" i="1"/>
  <c r="AC1026" i="1"/>
  <c r="Z1026" i="1"/>
  <c r="W1026" i="1"/>
  <c r="T1026" i="1"/>
  <c r="Q1026" i="1"/>
  <c r="N1026" i="1"/>
  <c r="K1026" i="1"/>
  <c r="H1026" i="1"/>
  <c r="AF1025" i="1"/>
  <c r="AC1025" i="1"/>
  <c r="Z1025" i="1"/>
  <c r="W1025" i="1"/>
  <c r="T1025" i="1"/>
  <c r="Q1025" i="1"/>
  <c r="N1025" i="1"/>
  <c r="K1025" i="1"/>
  <c r="H1025" i="1"/>
  <c r="AF1024" i="1"/>
  <c r="AC1024" i="1"/>
  <c r="Z1024" i="1"/>
  <c r="W1024" i="1"/>
  <c r="T1024" i="1"/>
  <c r="Q1024" i="1"/>
  <c r="N1024" i="1"/>
  <c r="K1024" i="1"/>
  <c r="H1024" i="1"/>
  <c r="AF1021" i="1"/>
  <c r="AC1021" i="1"/>
  <c r="Z1021" i="1"/>
  <c r="W1021" i="1"/>
  <c r="T1021" i="1"/>
  <c r="Q1021" i="1"/>
  <c r="N1021" i="1"/>
  <c r="K1021" i="1"/>
  <c r="H1021" i="1"/>
  <c r="AF1020" i="1"/>
  <c r="AC1020" i="1"/>
  <c r="Z1020" i="1"/>
  <c r="W1020" i="1"/>
  <c r="T1020" i="1"/>
  <c r="Q1020" i="1"/>
  <c r="N1020" i="1"/>
  <c r="K1020" i="1"/>
  <c r="H1020" i="1"/>
  <c r="AF1019" i="1"/>
  <c r="AC1019" i="1"/>
  <c r="Z1019" i="1"/>
  <c r="W1019" i="1"/>
  <c r="T1019" i="1"/>
  <c r="Q1019" i="1"/>
  <c r="N1019" i="1"/>
  <c r="K1019" i="1"/>
  <c r="H1019" i="1"/>
  <c r="AF1018" i="1"/>
  <c r="AC1018" i="1"/>
  <c r="Z1018" i="1"/>
  <c r="W1018" i="1"/>
  <c r="T1018" i="1"/>
  <c r="Q1018" i="1"/>
  <c r="N1018" i="1"/>
  <c r="K1018" i="1"/>
  <c r="H1018" i="1"/>
  <c r="AF1017" i="1"/>
  <c r="AC1017" i="1"/>
  <c r="Z1017" i="1"/>
  <c r="W1017" i="1"/>
  <c r="T1017" i="1"/>
  <c r="Q1017" i="1"/>
  <c r="N1017" i="1"/>
  <c r="K1017" i="1"/>
  <c r="H1017" i="1"/>
  <c r="AF1016" i="1"/>
  <c r="AC1016" i="1"/>
  <c r="Z1016" i="1"/>
  <c r="W1016" i="1"/>
  <c r="T1016" i="1"/>
  <c r="Q1016" i="1"/>
  <c r="N1016" i="1"/>
  <c r="K1016" i="1"/>
  <c r="H1016" i="1"/>
  <c r="AF1015" i="1"/>
  <c r="AC1015" i="1"/>
  <c r="Z1015" i="1"/>
  <c r="W1015" i="1"/>
  <c r="T1015" i="1"/>
  <c r="Q1015" i="1"/>
  <c r="N1015" i="1"/>
  <c r="K1015" i="1"/>
  <c r="H1015" i="1"/>
  <c r="AF1014" i="1"/>
  <c r="AC1014" i="1"/>
  <c r="Z1014" i="1"/>
  <c r="W1014" i="1"/>
  <c r="T1014" i="1"/>
  <c r="Q1014" i="1"/>
  <c r="N1014" i="1"/>
  <c r="K1014" i="1"/>
  <c r="H1014" i="1"/>
  <c r="AF1013" i="1"/>
  <c r="AC1013" i="1"/>
  <c r="Z1013" i="1"/>
  <c r="W1013" i="1"/>
  <c r="T1013" i="1"/>
  <c r="Q1013" i="1"/>
  <c r="N1013" i="1"/>
  <c r="K1013" i="1"/>
  <c r="H1013" i="1"/>
  <c r="AF1010" i="1"/>
  <c r="AC1010" i="1"/>
  <c r="Z1010" i="1"/>
  <c r="W1010" i="1"/>
  <c r="T1010" i="1"/>
  <c r="Q1010" i="1"/>
  <c r="N1010" i="1"/>
  <c r="K1010" i="1"/>
  <c r="H1010" i="1"/>
  <c r="AF1009" i="1"/>
  <c r="AC1009" i="1"/>
  <c r="Z1009" i="1"/>
  <c r="W1009" i="1"/>
  <c r="T1009" i="1"/>
  <c r="Q1009" i="1"/>
  <c r="N1009" i="1"/>
  <c r="K1009" i="1"/>
  <c r="H1009" i="1"/>
  <c r="AF1008" i="1"/>
  <c r="AC1008" i="1"/>
  <c r="Z1008" i="1"/>
  <c r="W1008" i="1"/>
  <c r="T1008" i="1"/>
  <c r="Q1008" i="1"/>
  <c r="N1008" i="1"/>
  <c r="K1008" i="1"/>
  <c r="H1008" i="1"/>
  <c r="AF1007" i="1"/>
  <c r="AC1007" i="1"/>
  <c r="Z1007" i="1"/>
  <c r="T1007" i="1"/>
  <c r="Q1007" i="1"/>
  <c r="N1007" i="1"/>
  <c r="K1007" i="1"/>
  <c r="H1007" i="1"/>
  <c r="AF1006" i="1"/>
  <c r="AC1006" i="1"/>
  <c r="Z1006" i="1"/>
  <c r="W1006" i="1"/>
  <c r="T1006" i="1"/>
  <c r="Q1006" i="1"/>
  <c r="N1006" i="1"/>
  <c r="K1006" i="1"/>
  <c r="H1006" i="1"/>
  <c r="AF1005" i="1"/>
  <c r="AC1005" i="1"/>
  <c r="Z1005" i="1"/>
  <c r="W1005" i="1"/>
  <c r="T1005" i="1"/>
  <c r="Q1005" i="1"/>
  <c r="N1005" i="1"/>
  <c r="K1005" i="1"/>
  <c r="H1005" i="1"/>
  <c r="AF1004" i="1"/>
  <c r="AC1004" i="1"/>
  <c r="Z1004" i="1"/>
  <c r="W1004" i="1"/>
  <c r="T1004" i="1"/>
  <c r="Q1004" i="1"/>
  <c r="N1004" i="1"/>
  <c r="K1004" i="1"/>
  <c r="H1004" i="1"/>
  <c r="AF1003" i="1"/>
  <c r="AC1003" i="1"/>
  <c r="Z1003" i="1"/>
  <c r="W1003" i="1"/>
  <c r="T1003" i="1"/>
  <c r="Q1003" i="1"/>
  <c r="N1003" i="1"/>
  <c r="K1003" i="1"/>
  <c r="H1003" i="1"/>
  <c r="AF1002" i="1"/>
  <c r="AC1002" i="1"/>
  <c r="Z1002" i="1"/>
  <c r="W1002" i="1"/>
  <c r="T1002" i="1"/>
  <c r="Q1002" i="1"/>
  <c r="N1002" i="1"/>
  <c r="K1002" i="1"/>
  <c r="H1002" i="1"/>
  <c r="AF999" i="1"/>
  <c r="AC999" i="1"/>
  <c r="Z999" i="1"/>
  <c r="W999" i="1"/>
  <c r="T999" i="1"/>
  <c r="Q999" i="1"/>
  <c r="N999" i="1"/>
  <c r="K999" i="1"/>
  <c r="H999" i="1"/>
  <c r="AF998" i="1"/>
  <c r="AC998" i="1"/>
  <c r="Z998" i="1"/>
  <c r="W998" i="1"/>
  <c r="T998" i="1"/>
  <c r="Q998" i="1"/>
  <c r="N998" i="1"/>
  <c r="K998" i="1"/>
  <c r="H998" i="1"/>
  <c r="AF997" i="1"/>
  <c r="AC997" i="1"/>
  <c r="Z997" i="1"/>
  <c r="W997" i="1"/>
  <c r="T997" i="1"/>
  <c r="Q997" i="1"/>
  <c r="N997" i="1"/>
  <c r="K997" i="1"/>
  <c r="H997" i="1"/>
  <c r="AF996" i="1"/>
  <c r="AC996" i="1"/>
  <c r="Z996" i="1"/>
  <c r="W996" i="1"/>
  <c r="T996" i="1"/>
  <c r="Q996" i="1"/>
  <c r="N996" i="1"/>
  <c r="H996" i="1"/>
  <c r="AF995" i="1"/>
  <c r="AC995" i="1"/>
  <c r="Z995" i="1"/>
  <c r="W995" i="1"/>
  <c r="T995" i="1"/>
  <c r="Q995" i="1"/>
  <c r="N995" i="1"/>
  <c r="K995" i="1"/>
  <c r="H995" i="1"/>
  <c r="AF994" i="1"/>
  <c r="AC994" i="1"/>
  <c r="Z994" i="1"/>
  <c r="W994" i="1"/>
  <c r="T994" i="1"/>
  <c r="Q994" i="1"/>
  <c r="N994" i="1"/>
  <c r="K994" i="1"/>
  <c r="H994" i="1"/>
  <c r="AF993" i="1"/>
  <c r="AC993" i="1"/>
  <c r="Z993" i="1"/>
  <c r="W993" i="1"/>
  <c r="T993" i="1"/>
  <c r="Q993" i="1"/>
  <c r="N993" i="1"/>
  <c r="K993" i="1"/>
  <c r="H993" i="1"/>
  <c r="AF992" i="1"/>
  <c r="AC992" i="1"/>
  <c r="Z992" i="1"/>
  <c r="W992" i="1"/>
  <c r="T992" i="1"/>
  <c r="Q992" i="1"/>
  <c r="N992" i="1"/>
  <c r="K992" i="1"/>
  <c r="H992" i="1"/>
  <c r="AF991" i="1"/>
  <c r="AC991" i="1"/>
  <c r="Z991" i="1"/>
  <c r="W991" i="1"/>
  <c r="T991" i="1"/>
  <c r="Q991" i="1"/>
  <c r="N991" i="1"/>
  <c r="K991" i="1"/>
  <c r="H991" i="1"/>
  <c r="AF988" i="1"/>
  <c r="AC988" i="1"/>
  <c r="Z988" i="1"/>
  <c r="W988" i="1"/>
  <c r="T988" i="1"/>
  <c r="Q988" i="1"/>
  <c r="N988" i="1"/>
  <c r="K988" i="1"/>
  <c r="H988" i="1"/>
  <c r="AF987" i="1"/>
  <c r="AC987" i="1"/>
  <c r="Z987" i="1"/>
  <c r="W987" i="1"/>
  <c r="T987" i="1"/>
  <c r="Q987" i="1"/>
  <c r="N987" i="1"/>
  <c r="K987" i="1"/>
  <c r="H987" i="1"/>
  <c r="AF986" i="1"/>
  <c r="AC986" i="1"/>
  <c r="Z986" i="1"/>
  <c r="W986" i="1"/>
  <c r="T986" i="1"/>
  <c r="Q986" i="1"/>
  <c r="N986" i="1"/>
  <c r="K986" i="1"/>
  <c r="H986" i="1"/>
  <c r="AF985" i="1"/>
  <c r="AC985" i="1"/>
  <c r="Z985" i="1"/>
  <c r="W985" i="1"/>
  <c r="T985" i="1"/>
  <c r="Q985" i="1"/>
  <c r="N985" i="1"/>
  <c r="K985" i="1"/>
  <c r="H985" i="1"/>
  <c r="AF984" i="1"/>
  <c r="AC984" i="1"/>
  <c r="Z984" i="1"/>
  <c r="W984" i="1"/>
  <c r="T984" i="1"/>
  <c r="Q984" i="1"/>
  <c r="N984" i="1"/>
  <c r="K984" i="1"/>
  <c r="H984" i="1"/>
  <c r="AF983" i="1"/>
  <c r="AC983" i="1"/>
  <c r="Z983" i="1"/>
  <c r="W983" i="1"/>
  <c r="T983" i="1"/>
  <c r="Q983" i="1"/>
  <c r="N983" i="1"/>
  <c r="K983" i="1"/>
  <c r="H983" i="1"/>
  <c r="AF982" i="1"/>
  <c r="AC982" i="1"/>
  <c r="Z982" i="1"/>
  <c r="W982" i="1"/>
  <c r="T982" i="1"/>
  <c r="Q982" i="1"/>
  <c r="N982" i="1"/>
  <c r="K982" i="1"/>
  <c r="H982" i="1"/>
  <c r="AF981" i="1"/>
  <c r="AC981" i="1"/>
  <c r="Z981" i="1"/>
  <c r="W981" i="1"/>
  <c r="T981" i="1"/>
  <c r="Q981" i="1"/>
  <c r="N981" i="1"/>
  <c r="K981" i="1"/>
  <c r="H981" i="1"/>
  <c r="AF980" i="1"/>
  <c r="AC980" i="1"/>
  <c r="Z980" i="1"/>
  <c r="W980" i="1"/>
  <c r="T980" i="1"/>
  <c r="Q980" i="1"/>
  <c r="N980" i="1"/>
  <c r="K980" i="1"/>
  <c r="H980" i="1"/>
  <c r="AF979" i="1"/>
  <c r="AC979" i="1"/>
  <c r="Z979" i="1"/>
  <c r="W979" i="1"/>
  <c r="T979" i="1"/>
  <c r="Q979" i="1"/>
  <c r="N979" i="1"/>
  <c r="K979" i="1"/>
  <c r="H979" i="1"/>
  <c r="AO978" i="1"/>
  <c r="AF978" i="1"/>
  <c r="AC978" i="1"/>
  <c r="Z978" i="1"/>
  <c r="W978" i="1"/>
  <c r="T978" i="1"/>
  <c r="N978" i="1"/>
  <c r="K978" i="1"/>
  <c r="H978" i="1"/>
  <c r="AF977" i="1"/>
  <c r="AC977" i="1"/>
  <c r="Z977" i="1"/>
  <c r="W977" i="1"/>
  <c r="T977" i="1"/>
  <c r="Q977" i="1"/>
  <c r="N977" i="1"/>
  <c r="K977" i="1"/>
  <c r="H977" i="1"/>
  <c r="AF767" i="1"/>
  <c r="AC767" i="1"/>
  <c r="Z767" i="1"/>
  <c r="W767" i="1"/>
  <c r="T767" i="1"/>
  <c r="Q767" i="1"/>
  <c r="N767" i="1"/>
  <c r="K767" i="1"/>
  <c r="H767" i="1"/>
  <c r="AF766" i="1"/>
  <c r="AC766" i="1"/>
  <c r="Z766" i="1"/>
  <c r="W766" i="1"/>
  <c r="T766" i="1"/>
  <c r="Q766" i="1"/>
  <c r="N766" i="1"/>
  <c r="K766" i="1"/>
  <c r="H766" i="1"/>
  <c r="AF765" i="1"/>
  <c r="AC765" i="1"/>
  <c r="Z765" i="1"/>
  <c r="W765" i="1"/>
  <c r="T765" i="1"/>
  <c r="Q765" i="1"/>
  <c r="N765" i="1"/>
  <c r="K765" i="1"/>
  <c r="H765" i="1"/>
  <c r="AF763" i="1"/>
  <c r="AC763" i="1"/>
  <c r="W763" i="1"/>
  <c r="T763" i="1"/>
  <c r="Q763" i="1"/>
  <c r="N763" i="1"/>
  <c r="K763" i="1"/>
  <c r="H763" i="1"/>
  <c r="AF762" i="1"/>
  <c r="AC762" i="1"/>
  <c r="Z762" i="1"/>
  <c r="W762" i="1"/>
  <c r="T762" i="1"/>
  <c r="Q762" i="1"/>
  <c r="N762" i="1"/>
  <c r="K762" i="1"/>
  <c r="H762" i="1"/>
  <c r="AF761" i="1"/>
  <c r="AC761" i="1"/>
  <c r="Z761" i="1"/>
  <c r="W761" i="1"/>
  <c r="T761" i="1"/>
  <c r="Q761" i="1"/>
  <c r="N761" i="1"/>
  <c r="K761" i="1"/>
  <c r="H761" i="1"/>
  <c r="AF760" i="1"/>
  <c r="AC760" i="1"/>
  <c r="Z760" i="1"/>
  <c r="W760" i="1"/>
  <c r="T760" i="1"/>
  <c r="Q760" i="1"/>
  <c r="N760" i="1"/>
  <c r="K760" i="1"/>
  <c r="H760" i="1"/>
  <c r="AF759" i="1"/>
  <c r="AC759" i="1"/>
  <c r="Z759" i="1"/>
  <c r="W759" i="1"/>
  <c r="T759" i="1"/>
  <c r="Q759" i="1"/>
  <c r="N759" i="1"/>
  <c r="K759" i="1"/>
  <c r="H759" i="1"/>
  <c r="AF758" i="1"/>
  <c r="AC758" i="1"/>
  <c r="Z758" i="1"/>
  <c r="W758" i="1"/>
  <c r="T758" i="1"/>
  <c r="Q758" i="1"/>
  <c r="N758" i="1"/>
  <c r="K758" i="1"/>
  <c r="H758" i="1"/>
  <c r="AF601" i="1"/>
  <c r="AC601" i="1"/>
  <c r="Z601" i="1"/>
  <c r="W601" i="1"/>
  <c r="T601" i="1"/>
  <c r="Q601" i="1"/>
  <c r="N601" i="1"/>
  <c r="K601" i="1"/>
  <c r="H601" i="1"/>
  <c r="AF600" i="1"/>
  <c r="AC600" i="1"/>
  <c r="Z600" i="1"/>
  <c r="W600" i="1"/>
  <c r="T600" i="1"/>
  <c r="Q600" i="1"/>
  <c r="N600" i="1"/>
  <c r="K600" i="1"/>
  <c r="H600" i="1"/>
  <c r="AF599" i="1"/>
  <c r="AC599" i="1"/>
  <c r="Z599" i="1"/>
  <c r="W599" i="1"/>
  <c r="T599" i="1"/>
  <c r="Q599" i="1"/>
  <c r="N599" i="1"/>
  <c r="K599" i="1"/>
  <c r="H599" i="1"/>
  <c r="AF598" i="1"/>
  <c r="AC598" i="1"/>
  <c r="Z598" i="1"/>
  <c r="W598" i="1"/>
  <c r="T598" i="1"/>
  <c r="H593" i="1"/>
  <c r="H594" i="1"/>
  <c r="H595" i="1"/>
  <c r="H596" i="1"/>
  <c r="H597" i="1"/>
  <c r="H598" i="1"/>
  <c r="K593" i="1"/>
  <c r="K594" i="1"/>
  <c r="K595" i="1"/>
  <c r="K596" i="1"/>
  <c r="K597" i="1"/>
  <c r="K598" i="1"/>
  <c r="N593" i="1"/>
  <c r="N594" i="1"/>
  <c r="N595" i="1"/>
  <c r="N596" i="1"/>
  <c r="N597" i="1"/>
  <c r="N598" i="1"/>
  <c r="Q593" i="1"/>
  <c r="Q594" i="1"/>
  <c r="Q595" i="1"/>
  <c r="Q596" i="1"/>
  <c r="Q597" i="1"/>
  <c r="Q598" i="1"/>
  <c r="T593" i="1"/>
  <c r="T594" i="1"/>
  <c r="T595" i="1"/>
  <c r="T596" i="1"/>
  <c r="T597" i="1"/>
  <c r="W593" i="1"/>
  <c r="W594" i="1"/>
  <c r="W595" i="1"/>
  <c r="W596" i="1"/>
  <c r="W597" i="1"/>
  <c r="Z593" i="1"/>
  <c r="Z594" i="1"/>
  <c r="Z595" i="1"/>
  <c r="Z596" i="1"/>
  <c r="Z597" i="1"/>
  <c r="AC593" i="1"/>
  <c r="AC594" i="1"/>
  <c r="AC595" i="1"/>
  <c r="AC596" i="1"/>
  <c r="AC597" i="1"/>
  <c r="AF593" i="1"/>
  <c r="AF594" i="1"/>
  <c r="AF595" i="1"/>
  <c r="AF596" i="1"/>
  <c r="AF597" i="1"/>
  <c r="AF546" i="1"/>
  <c r="AC546" i="1"/>
  <c r="Z546" i="1"/>
  <c r="W546" i="1"/>
  <c r="T546" i="1"/>
  <c r="Q546" i="1"/>
  <c r="N546" i="1"/>
  <c r="K546" i="1"/>
  <c r="H546" i="1"/>
  <c r="AF545" i="1"/>
  <c r="AC545" i="1"/>
  <c r="Z545" i="1"/>
  <c r="W545" i="1"/>
  <c r="T545" i="1"/>
  <c r="Q545" i="1"/>
  <c r="N545" i="1"/>
  <c r="K545" i="1"/>
  <c r="H545" i="1"/>
  <c r="AF544" i="1"/>
  <c r="AC544" i="1"/>
  <c r="Z544" i="1"/>
  <c r="W544" i="1"/>
  <c r="T544" i="1"/>
  <c r="Q544" i="1"/>
  <c r="N544" i="1"/>
  <c r="K544" i="1"/>
  <c r="H544" i="1"/>
  <c r="AF543" i="1"/>
  <c r="AC543" i="1"/>
  <c r="Z543" i="1"/>
  <c r="W543" i="1"/>
  <c r="T543" i="1"/>
  <c r="Q543" i="1"/>
  <c r="N543" i="1"/>
  <c r="K543" i="1"/>
  <c r="H543" i="1"/>
  <c r="AF542" i="1"/>
  <c r="AC542" i="1"/>
  <c r="Z542" i="1"/>
  <c r="W542" i="1"/>
  <c r="T542" i="1"/>
  <c r="Q542" i="1"/>
  <c r="N542" i="1"/>
  <c r="K542" i="1"/>
  <c r="H542" i="1"/>
  <c r="AF541" i="1"/>
  <c r="AC541" i="1"/>
  <c r="Z541" i="1"/>
  <c r="W541" i="1"/>
  <c r="T541" i="1"/>
  <c r="Q541" i="1"/>
  <c r="N541" i="1"/>
  <c r="K541" i="1"/>
  <c r="H541" i="1"/>
  <c r="AF540" i="1"/>
  <c r="AC540" i="1"/>
  <c r="Z540" i="1"/>
  <c r="W540" i="1"/>
  <c r="T540" i="1"/>
  <c r="Q540" i="1"/>
  <c r="N540" i="1"/>
  <c r="K540" i="1"/>
  <c r="H540" i="1"/>
  <c r="AO539" i="1"/>
  <c r="AF539" i="1"/>
  <c r="AC539" i="1"/>
  <c r="Z539" i="1"/>
  <c r="W539" i="1"/>
  <c r="T539" i="1"/>
  <c r="Q539" i="1"/>
  <c r="N539" i="1"/>
  <c r="K539" i="1"/>
  <c r="H539" i="1"/>
  <c r="AF538" i="1"/>
  <c r="AC538" i="1"/>
  <c r="Z538" i="1"/>
  <c r="W538" i="1"/>
  <c r="T538" i="1"/>
  <c r="Q538" i="1"/>
  <c r="N538" i="1"/>
  <c r="K538" i="1"/>
  <c r="H538" i="1"/>
  <c r="AF535" i="1"/>
  <c r="AC535" i="1"/>
  <c r="Z535" i="1"/>
  <c r="W535" i="1"/>
  <c r="T535" i="1"/>
  <c r="Q535" i="1"/>
  <c r="N535" i="1"/>
  <c r="K535" i="1"/>
  <c r="H535" i="1"/>
  <c r="AF534" i="1"/>
  <c r="AC534" i="1"/>
  <c r="Z534" i="1"/>
  <c r="W534" i="1"/>
  <c r="T534" i="1"/>
  <c r="Q534" i="1"/>
  <c r="N534" i="1"/>
  <c r="K534" i="1"/>
  <c r="H534" i="1"/>
  <c r="AF533" i="1"/>
  <c r="AC533" i="1"/>
  <c r="Z533" i="1"/>
  <c r="W533" i="1"/>
  <c r="T533" i="1"/>
  <c r="Q533" i="1"/>
  <c r="N533" i="1"/>
  <c r="K533" i="1"/>
  <c r="H533" i="1"/>
  <c r="AF532" i="1"/>
  <c r="AC532" i="1"/>
  <c r="Z532" i="1"/>
  <c r="W532" i="1"/>
  <c r="T532" i="1"/>
  <c r="Q532" i="1"/>
  <c r="N532" i="1"/>
  <c r="K532" i="1"/>
  <c r="H532" i="1"/>
  <c r="AF531" i="1"/>
  <c r="AC531" i="1"/>
  <c r="Z531" i="1"/>
  <c r="W531" i="1"/>
  <c r="T531" i="1"/>
  <c r="Q531" i="1"/>
  <c r="N531" i="1"/>
  <c r="K531" i="1"/>
  <c r="H531" i="1"/>
  <c r="AF530" i="1"/>
  <c r="AC530" i="1"/>
  <c r="Z530" i="1"/>
  <c r="W530" i="1"/>
  <c r="T530" i="1"/>
  <c r="Q530" i="1"/>
  <c r="N530" i="1"/>
  <c r="K530" i="1"/>
  <c r="H530" i="1"/>
  <c r="AF529" i="1"/>
  <c r="AC529" i="1"/>
  <c r="Z529" i="1"/>
  <c r="W529" i="1"/>
  <c r="T529" i="1"/>
  <c r="Q529" i="1"/>
  <c r="N529" i="1"/>
  <c r="K529" i="1"/>
  <c r="H529" i="1"/>
  <c r="AO528" i="1"/>
  <c r="AF528" i="1"/>
  <c r="AC528" i="1"/>
  <c r="Z528" i="1"/>
  <c r="W528" i="1"/>
  <c r="T528" i="1"/>
  <c r="Q528" i="1"/>
  <c r="N528" i="1"/>
  <c r="K528" i="1"/>
  <c r="H528" i="1"/>
  <c r="AF527" i="1"/>
  <c r="AC527" i="1"/>
  <c r="Z527" i="1"/>
  <c r="W527" i="1"/>
  <c r="T527" i="1"/>
  <c r="Q527" i="1"/>
  <c r="N527" i="1"/>
  <c r="K527" i="1"/>
  <c r="H527" i="1"/>
  <c r="AF524" i="1"/>
  <c r="AC524" i="1"/>
  <c r="Z524" i="1"/>
  <c r="W524" i="1"/>
  <c r="T524" i="1"/>
  <c r="Q524" i="1"/>
  <c r="N524" i="1"/>
  <c r="K524" i="1"/>
  <c r="H524" i="1"/>
  <c r="H516" i="1"/>
  <c r="H517" i="1"/>
  <c r="H518" i="1"/>
  <c r="H519" i="1"/>
  <c r="H520" i="1"/>
  <c r="H521" i="1"/>
  <c r="H522" i="1"/>
  <c r="H523" i="1"/>
  <c r="K516" i="1"/>
  <c r="K517" i="1"/>
  <c r="K518" i="1"/>
  <c r="K519" i="1"/>
  <c r="K520" i="1"/>
  <c r="K521" i="1"/>
  <c r="K522" i="1"/>
  <c r="K523" i="1"/>
  <c r="N516" i="1"/>
  <c r="N517" i="1"/>
  <c r="N518" i="1"/>
  <c r="N519" i="1"/>
  <c r="N520" i="1"/>
  <c r="N521" i="1"/>
  <c r="N522" i="1"/>
  <c r="N523" i="1"/>
  <c r="Q516" i="1"/>
  <c r="Q517" i="1"/>
  <c r="Q518" i="1"/>
  <c r="Q519" i="1"/>
  <c r="Q520" i="1"/>
  <c r="Q521" i="1"/>
  <c r="Q522" i="1"/>
  <c r="Q523" i="1"/>
  <c r="T516" i="1"/>
  <c r="T517" i="1"/>
  <c r="T518" i="1"/>
  <c r="T519" i="1"/>
  <c r="T520" i="1"/>
  <c r="T521" i="1"/>
  <c r="T522" i="1"/>
  <c r="T523" i="1"/>
  <c r="W516" i="1"/>
  <c r="W517" i="1"/>
  <c r="W518" i="1"/>
  <c r="W519" i="1"/>
  <c r="W520" i="1"/>
  <c r="W521" i="1"/>
  <c r="W522" i="1"/>
  <c r="W523" i="1"/>
  <c r="Z516" i="1"/>
  <c r="Z517" i="1"/>
  <c r="Z519" i="1"/>
  <c r="Z520" i="1"/>
  <c r="Z521" i="1"/>
  <c r="Z522" i="1"/>
  <c r="Z523" i="1"/>
  <c r="AC516" i="1"/>
  <c r="AC517" i="1"/>
  <c r="AC518" i="1"/>
  <c r="AC519" i="1"/>
  <c r="AC520" i="1"/>
  <c r="AC521" i="1"/>
  <c r="AC522" i="1"/>
  <c r="AC523" i="1"/>
  <c r="AF516" i="1"/>
  <c r="AF517" i="1"/>
  <c r="AF518" i="1"/>
  <c r="AF519" i="1"/>
  <c r="AF520" i="1"/>
  <c r="AF521" i="1"/>
  <c r="AF522" i="1"/>
  <c r="AF523" i="1"/>
  <c r="AF974" i="1"/>
  <c r="AC974" i="1"/>
  <c r="Z974" i="1"/>
  <c r="W974" i="1"/>
  <c r="T974" i="1"/>
  <c r="Q974" i="1"/>
  <c r="N974" i="1"/>
  <c r="K974" i="1"/>
  <c r="H974" i="1"/>
  <c r="AF973" i="1"/>
  <c r="AC973" i="1"/>
  <c r="Z973" i="1"/>
  <c r="W973" i="1"/>
  <c r="T973" i="1"/>
  <c r="Q973" i="1"/>
  <c r="N973" i="1"/>
  <c r="K973" i="1"/>
  <c r="H973" i="1"/>
  <c r="AF972" i="1"/>
  <c r="AC972" i="1"/>
  <c r="Z972" i="1"/>
  <c r="W972" i="1"/>
  <c r="T972" i="1"/>
  <c r="Q972" i="1"/>
  <c r="N972" i="1"/>
  <c r="K972" i="1"/>
  <c r="H972" i="1"/>
  <c r="AF971" i="1"/>
  <c r="AC971" i="1"/>
  <c r="Z971" i="1"/>
  <c r="W971" i="1"/>
  <c r="T971" i="1"/>
  <c r="Q971" i="1"/>
  <c r="N971" i="1"/>
  <c r="K971" i="1"/>
  <c r="H971" i="1"/>
  <c r="AF970" i="1"/>
  <c r="AC970" i="1"/>
  <c r="Z970" i="1"/>
  <c r="W970" i="1"/>
  <c r="T970" i="1"/>
  <c r="Q970" i="1"/>
  <c r="N970" i="1"/>
  <c r="K970" i="1"/>
  <c r="H970" i="1"/>
  <c r="AF969" i="1"/>
  <c r="AC969" i="1"/>
  <c r="Z969" i="1"/>
  <c r="W969" i="1"/>
  <c r="T969" i="1"/>
  <c r="Q969" i="1"/>
  <c r="N969" i="1"/>
  <c r="K969" i="1"/>
  <c r="H969" i="1"/>
  <c r="AF968" i="1"/>
  <c r="AC968" i="1"/>
  <c r="Z968" i="1"/>
  <c r="W968" i="1"/>
  <c r="T968" i="1"/>
  <c r="Q968" i="1"/>
  <c r="N968" i="1"/>
  <c r="K968" i="1"/>
  <c r="H968" i="1"/>
  <c r="AF967" i="1"/>
  <c r="AC967" i="1"/>
  <c r="Z967" i="1"/>
  <c r="W967" i="1"/>
  <c r="T967" i="1"/>
  <c r="Q967" i="1"/>
  <c r="N967" i="1"/>
  <c r="K967" i="1"/>
  <c r="H967" i="1"/>
  <c r="AF966" i="1"/>
  <c r="AC966" i="1"/>
  <c r="Z966" i="1"/>
  <c r="W966" i="1"/>
  <c r="T966" i="1"/>
  <c r="Q966" i="1"/>
  <c r="N966" i="1"/>
  <c r="K966" i="1"/>
  <c r="H966" i="1"/>
  <c r="AF965" i="1"/>
  <c r="AC965" i="1"/>
  <c r="Z965" i="1"/>
  <c r="W965" i="1"/>
  <c r="T965" i="1"/>
  <c r="Q965" i="1"/>
  <c r="N965" i="1"/>
  <c r="K965" i="1"/>
  <c r="H965" i="1"/>
  <c r="AO964" i="1"/>
  <c r="AF964" i="1"/>
  <c r="AC964" i="1"/>
  <c r="Z964" i="1"/>
  <c r="W964" i="1"/>
  <c r="T964" i="1"/>
  <c r="Q964" i="1"/>
  <c r="N964" i="1"/>
  <c r="K964" i="1"/>
  <c r="H964" i="1"/>
  <c r="AF963" i="1"/>
  <c r="AC963" i="1"/>
  <c r="Z963" i="1"/>
  <c r="W963" i="1"/>
  <c r="T963" i="1"/>
  <c r="Q963" i="1"/>
  <c r="N963" i="1"/>
  <c r="K963" i="1"/>
  <c r="H963" i="1"/>
  <c r="AF960" i="1"/>
  <c r="AC960" i="1"/>
  <c r="Z960" i="1"/>
  <c r="W960" i="1"/>
  <c r="T960" i="1"/>
  <c r="Q960" i="1"/>
  <c r="N960" i="1"/>
  <c r="K960" i="1"/>
  <c r="H960" i="1"/>
  <c r="AF959" i="1"/>
  <c r="AC959" i="1"/>
  <c r="Z959" i="1"/>
  <c r="W959" i="1"/>
  <c r="T959" i="1"/>
  <c r="Q959" i="1"/>
  <c r="N959" i="1"/>
  <c r="K959" i="1"/>
  <c r="H959" i="1"/>
  <c r="AF958" i="1"/>
  <c r="AC958" i="1"/>
  <c r="Z958" i="1"/>
  <c r="W958" i="1"/>
  <c r="T958" i="1"/>
  <c r="Q958" i="1"/>
  <c r="N958" i="1"/>
  <c r="K958" i="1"/>
  <c r="H958" i="1"/>
  <c r="AF957" i="1"/>
  <c r="AC957" i="1"/>
  <c r="Z957" i="1"/>
  <c r="W957" i="1"/>
  <c r="T957" i="1"/>
  <c r="Q957" i="1"/>
  <c r="N957" i="1"/>
  <c r="K957" i="1"/>
  <c r="H957" i="1"/>
  <c r="AF956" i="1"/>
  <c r="Z956" i="1"/>
  <c r="W956" i="1"/>
  <c r="T956" i="1"/>
  <c r="Q956" i="1"/>
  <c r="N956" i="1"/>
  <c r="K956" i="1"/>
  <c r="H956" i="1"/>
  <c r="AF954" i="1"/>
  <c r="AC954" i="1"/>
  <c r="W954" i="1"/>
  <c r="T954" i="1"/>
  <c r="Q954" i="1"/>
  <c r="N954" i="1"/>
  <c r="K954" i="1"/>
  <c r="H954" i="1"/>
  <c r="AF953" i="1"/>
  <c r="AC953" i="1"/>
  <c r="Z953" i="1"/>
  <c r="W953" i="1"/>
  <c r="T953" i="1"/>
  <c r="Q953" i="1"/>
  <c r="N953" i="1"/>
  <c r="K953" i="1"/>
  <c r="H953" i="1"/>
  <c r="AF952" i="1"/>
  <c r="AC952" i="1"/>
  <c r="Z952" i="1"/>
  <c r="W952" i="1"/>
  <c r="T952" i="1"/>
  <c r="Q952" i="1"/>
  <c r="N952" i="1"/>
  <c r="K952" i="1"/>
  <c r="H952" i="1"/>
  <c r="AF951" i="1"/>
  <c r="AC951" i="1"/>
  <c r="Z951" i="1"/>
  <c r="W951" i="1"/>
  <c r="T951" i="1"/>
  <c r="Q951" i="1"/>
  <c r="N951" i="1"/>
  <c r="K951" i="1"/>
  <c r="H951" i="1"/>
  <c r="AF915" i="1"/>
  <c r="AC915" i="1"/>
  <c r="Z915" i="1"/>
  <c r="W915" i="1"/>
  <c r="T915" i="1"/>
  <c r="Q915" i="1"/>
  <c r="N915" i="1"/>
  <c r="K915" i="1"/>
  <c r="H915" i="1"/>
  <c r="AF914" i="1"/>
  <c r="AC914" i="1"/>
  <c r="Z914" i="1"/>
  <c r="W914" i="1"/>
  <c r="T914" i="1"/>
  <c r="Q914" i="1"/>
  <c r="N914" i="1"/>
  <c r="K914" i="1"/>
  <c r="H914" i="1"/>
  <c r="AF913" i="1"/>
  <c r="AC913" i="1"/>
  <c r="Z913" i="1"/>
  <c r="W913" i="1"/>
  <c r="T913" i="1"/>
  <c r="Q913" i="1"/>
  <c r="N913" i="1"/>
  <c r="K913" i="1"/>
  <c r="H913" i="1"/>
  <c r="AC912" i="1"/>
  <c r="Z912" i="1"/>
  <c r="W912" i="1"/>
  <c r="T912" i="1"/>
  <c r="Q912" i="1"/>
  <c r="N912" i="1"/>
  <c r="K912" i="1"/>
  <c r="H912" i="1"/>
  <c r="AF911" i="1"/>
  <c r="AC911" i="1"/>
  <c r="Z911" i="1"/>
  <c r="W911" i="1"/>
  <c r="T911" i="1"/>
  <c r="Q911" i="1"/>
  <c r="N911" i="1"/>
  <c r="K911" i="1"/>
  <c r="H911" i="1"/>
  <c r="AF910" i="1"/>
  <c r="Z910" i="1"/>
  <c r="W910" i="1"/>
  <c r="T910" i="1"/>
  <c r="Q910" i="1"/>
  <c r="N910" i="1"/>
  <c r="K910" i="1"/>
  <c r="H910" i="1"/>
  <c r="AF909" i="1"/>
  <c r="AC909" i="1"/>
  <c r="W909" i="1"/>
  <c r="T909" i="1"/>
  <c r="Q909" i="1"/>
  <c r="N909" i="1"/>
  <c r="K909" i="1"/>
  <c r="H909" i="1"/>
  <c r="AF908" i="1"/>
  <c r="AC908" i="1"/>
  <c r="Z908" i="1"/>
  <c r="W908" i="1"/>
  <c r="T908" i="1"/>
  <c r="Q908" i="1"/>
  <c r="N908" i="1"/>
  <c r="K908" i="1"/>
  <c r="H908" i="1"/>
  <c r="AF907" i="1"/>
  <c r="AC907" i="1"/>
  <c r="Z907" i="1"/>
  <c r="W907" i="1"/>
  <c r="T907" i="1"/>
  <c r="Q907" i="1"/>
  <c r="N907" i="1"/>
  <c r="K907" i="1"/>
  <c r="H907" i="1"/>
  <c r="AF948" i="1"/>
  <c r="AC948" i="1"/>
  <c r="Z948" i="1"/>
  <c r="W948" i="1"/>
  <c r="T948" i="1"/>
  <c r="Q948" i="1"/>
  <c r="N948" i="1"/>
  <c r="K948" i="1"/>
  <c r="H948" i="1"/>
  <c r="AF947" i="1"/>
  <c r="AC947" i="1"/>
  <c r="Z947" i="1"/>
  <c r="W947" i="1"/>
  <c r="T947" i="1"/>
  <c r="Q947" i="1"/>
  <c r="N947" i="1"/>
  <c r="K947" i="1"/>
  <c r="H947" i="1"/>
  <c r="AF946" i="1"/>
  <c r="AC946" i="1"/>
  <c r="Z946" i="1"/>
  <c r="W946" i="1"/>
  <c r="T946" i="1"/>
  <c r="Q946" i="1"/>
  <c r="N946" i="1"/>
  <c r="K946" i="1"/>
  <c r="H946" i="1"/>
  <c r="AF945" i="1"/>
  <c r="AC945" i="1"/>
  <c r="Z945" i="1"/>
  <c r="W945" i="1"/>
  <c r="T945" i="1"/>
  <c r="P945" i="1"/>
  <c r="P1154" i="1" s="1"/>
  <c r="N945" i="1"/>
  <c r="K945" i="1"/>
  <c r="H945" i="1"/>
  <c r="AF944" i="1"/>
  <c r="AC944" i="1"/>
  <c r="Z944" i="1"/>
  <c r="W944" i="1"/>
  <c r="T944" i="1"/>
  <c r="Q944" i="1"/>
  <c r="N944" i="1"/>
  <c r="K944" i="1"/>
  <c r="H944" i="1"/>
  <c r="AF943" i="1"/>
  <c r="AC943" i="1"/>
  <c r="Z943" i="1"/>
  <c r="W943" i="1"/>
  <c r="T943" i="1"/>
  <c r="Q943" i="1"/>
  <c r="N943" i="1"/>
  <c r="K943" i="1"/>
  <c r="H943" i="1"/>
  <c r="AF942" i="1"/>
  <c r="AC942" i="1"/>
  <c r="Z942" i="1"/>
  <c r="W942" i="1"/>
  <c r="T942" i="1"/>
  <c r="Q942" i="1"/>
  <c r="N942" i="1"/>
  <c r="K942" i="1"/>
  <c r="H942" i="1"/>
  <c r="AF941" i="1"/>
  <c r="AC941" i="1"/>
  <c r="Z941" i="1"/>
  <c r="W941" i="1"/>
  <c r="T941" i="1"/>
  <c r="Q941" i="1"/>
  <c r="N941" i="1"/>
  <c r="K941" i="1"/>
  <c r="H941" i="1"/>
  <c r="AF940" i="1"/>
  <c r="AC940" i="1"/>
  <c r="Z940" i="1"/>
  <c r="W940" i="1"/>
  <c r="T940" i="1"/>
  <c r="Q940" i="1"/>
  <c r="N940" i="1"/>
  <c r="K940" i="1"/>
  <c r="H940" i="1"/>
  <c r="AF480" i="1"/>
  <c r="AC480" i="1"/>
  <c r="Z480" i="1"/>
  <c r="W480" i="1"/>
  <c r="T480" i="1"/>
  <c r="Q480" i="1"/>
  <c r="N480" i="1"/>
  <c r="K480" i="1"/>
  <c r="H480" i="1"/>
  <c r="AF479" i="1"/>
  <c r="AC479" i="1"/>
  <c r="Z479" i="1"/>
  <c r="W479" i="1"/>
  <c r="T479" i="1"/>
  <c r="Q479" i="1"/>
  <c r="N479" i="1"/>
  <c r="K479" i="1"/>
  <c r="H479" i="1"/>
  <c r="AF478" i="1"/>
  <c r="AC478" i="1"/>
  <c r="Z478" i="1"/>
  <c r="W478" i="1"/>
  <c r="T478" i="1"/>
  <c r="Q478" i="1"/>
  <c r="N478" i="1"/>
  <c r="K478" i="1"/>
  <c r="H478" i="1"/>
  <c r="AF477" i="1"/>
  <c r="AC477" i="1"/>
  <c r="Z477" i="1"/>
  <c r="W477" i="1"/>
  <c r="T477" i="1"/>
  <c r="Q477" i="1"/>
  <c r="N477" i="1"/>
  <c r="K477" i="1"/>
  <c r="H477" i="1"/>
  <c r="AF476" i="1"/>
  <c r="AC476" i="1"/>
  <c r="Z476" i="1"/>
  <c r="W476" i="1"/>
  <c r="T476" i="1"/>
  <c r="N476" i="1"/>
  <c r="K476" i="1"/>
  <c r="H476" i="1"/>
  <c r="AF475" i="1"/>
  <c r="AC475" i="1"/>
  <c r="Z475" i="1"/>
  <c r="W475" i="1"/>
  <c r="T475" i="1"/>
  <c r="Q475" i="1"/>
  <c r="N475" i="1"/>
  <c r="K475" i="1"/>
  <c r="H475" i="1"/>
  <c r="AF474" i="1"/>
  <c r="AC474" i="1"/>
  <c r="Z474" i="1"/>
  <c r="W474" i="1"/>
  <c r="T474" i="1"/>
  <c r="Q474" i="1"/>
  <c r="N474" i="1"/>
  <c r="K474" i="1"/>
  <c r="H474" i="1"/>
  <c r="AO473" i="1"/>
  <c r="AF473" i="1"/>
  <c r="AC473" i="1"/>
  <c r="Z473" i="1"/>
  <c r="W473" i="1"/>
  <c r="T473" i="1"/>
  <c r="Q473" i="1"/>
  <c r="N473" i="1"/>
  <c r="K473" i="1"/>
  <c r="H473" i="1"/>
  <c r="AF472" i="1"/>
  <c r="AC472" i="1"/>
  <c r="Z472" i="1"/>
  <c r="W472" i="1"/>
  <c r="T472" i="1"/>
  <c r="Q472" i="1"/>
  <c r="N472" i="1"/>
  <c r="K472" i="1"/>
  <c r="H472" i="1"/>
  <c r="AF447" i="1"/>
  <c r="AC447" i="1"/>
  <c r="Z447" i="1"/>
  <c r="W447" i="1"/>
  <c r="T447" i="1"/>
  <c r="Q447" i="1"/>
  <c r="N447" i="1"/>
  <c r="K447" i="1"/>
  <c r="H447" i="1"/>
  <c r="AF446" i="1"/>
  <c r="AC446" i="1"/>
  <c r="Z446" i="1"/>
  <c r="W446" i="1"/>
  <c r="T446" i="1"/>
  <c r="Q446" i="1"/>
  <c r="N446" i="1"/>
  <c r="K446" i="1"/>
  <c r="H446" i="1"/>
  <c r="AF445" i="1"/>
  <c r="AC445" i="1"/>
  <c r="Z445" i="1"/>
  <c r="W445" i="1"/>
  <c r="T445" i="1"/>
  <c r="Q445" i="1"/>
  <c r="N445" i="1"/>
  <c r="K445" i="1"/>
  <c r="H445" i="1"/>
  <c r="AF444" i="1"/>
  <c r="AC444" i="1"/>
  <c r="Z444" i="1"/>
  <c r="W444" i="1"/>
  <c r="T444" i="1"/>
  <c r="Q444" i="1"/>
  <c r="N444" i="1"/>
  <c r="K444" i="1"/>
  <c r="H444" i="1"/>
  <c r="AF443" i="1"/>
  <c r="AC443" i="1"/>
  <c r="Z443" i="1"/>
  <c r="W443" i="1"/>
  <c r="T443" i="1"/>
  <c r="Q443" i="1"/>
  <c r="N443" i="1"/>
  <c r="K443" i="1"/>
  <c r="H443" i="1"/>
  <c r="AF442" i="1"/>
  <c r="AC442" i="1"/>
  <c r="Z442" i="1"/>
  <c r="W442" i="1"/>
  <c r="T442" i="1"/>
  <c r="Q442" i="1"/>
  <c r="N442" i="1"/>
  <c r="K442" i="1"/>
  <c r="H442" i="1"/>
  <c r="AF441" i="1"/>
  <c r="AC441" i="1"/>
  <c r="Z441" i="1"/>
  <c r="W441" i="1"/>
  <c r="T441" i="1"/>
  <c r="Q441" i="1"/>
  <c r="N441" i="1"/>
  <c r="K441" i="1"/>
  <c r="H441" i="1"/>
  <c r="AF440" i="1"/>
  <c r="AC440" i="1"/>
  <c r="Z440" i="1"/>
  <c r="W440" i="1"/>
  <c r="T440" i="1"/>
  <c r="Q440" i="1"/>
  <c r="N440" i="1"/>
  <c r="K440" i="1"/>
  <c r="H440" i="1"/>
  <c r="AF439" i="1"/>
  <c r="AC439" i="1"/>
  <c r="Z439" i="1"/>
  <c r="W439" i="1"/>
  <c r="T439" i="1"/>
  <c r="Q439" i="1"/>
  <c r="N439" i="1"/>
  <c r="K439" i="1"/>
  <c r="H439" i="1"/>
  <c r="AF436" i="1"/>
  <c r="AC436" i="1"/>
  <c r="Z436" i="1"/>
  <c r="W436" i="1"/>
  <c r="T436" i="1"/>
  <c r="Q436" i="1"/>
  <c r="N436" i="1"/>
  <c r="K436" i="1"/>
  <c r="H436" i="1"/>
  <c r="AF435" i="1"/>
  <c r="AC435" i="1"/>
  <c r="Z435" i="1"/>
  <c r="W435" i="1"/>
  <c r="T435" i="1"/>
  <c r="Q435" i="1"/>
  <c r="N435" i="1"/>
  <c r="K435" i="1"/>
  <c r="H435" i="1"/>
  <c r="AF434" i="1"/>
  <c r="AC434" i="1"/>
  <c r="Z434" i="1"/>
  <c r="W434" i="1"/>
  <c r="T434" i="1"/>
  <c r="Q434" i="1"/>
  <c r="N434" i="1"/>
  <c r="K434" i="1"/>
  <c r="H434" i="1"/>
  <c r="AF433" i="1"/>
  <c r="AC433" i="1"/>
  <c r="Z433" i="1"/>
  <c r="W433" i="1"/>
  <c r="T433" i="1"/>
  <c r="Q433" i="1"/>
  <c r="N433" i="1"/>
  <c r="K433" i="1"/>
  <c r="H433" i="1"/>
  <c r="AF432" i="1"/>
  <c r="AC432" i="1"/>
  <c r="Z432" i="1"/>
  <c r="W432" i="1"/>
  <c r="T432" i="1"/>
  <c r="Q432" i="1"/>
  <c r="N432" i="1"/>
  <c r="K432" i="1"/>
  <c r="H432" i="1"/>
  <c r="AF431" i="1"/>
  <c r="AC431" i="1"/>
  <c r="Z431" i="1"/>
  <c r="W431" i="1"/>
  <c r="T431" i="1"/>
  <c r="Q431" i="1"/>
  <c r="N431" i="1"/>
  <c r="K431" i="1"/>
  <c r="H431" i="1"/>
  <c r="AF430" i="1"/>
  <c r="AC430" i="1"/>
  <c r="Z430" i="1"/>
  <c r="W430" i="1"/>
  <c r="T430" i="1"/>
  <c r="Q430" i="1"/>
  <c r="N430" i="1"/>
  <c r="K430" i="1"/>
  <c r="H430" i="1"/>
  <c r="AF429" i="1"/>
  <c r="AC429" i="1"/>
  <c r="Z429" i="1"/>
  <c r="W429" i="1"/>
  <c r="T429" i="1"/>
  <c r="Q429" i="1"/>
  <c r="N429" i="1"/>
  <c r="K429" i="1"/>
  <c r="H429" i="1"/>
  <c r="AF428" i="1"/>
  <c r="AC428" i="1"/>
  <c r="Z428" i="1"/>
  <c r="W428" i="1"/>
  <c r="T428" i="1"/>
  <c r="Q428" i="1"/>
  <c r="N428" i="1"/>
  <c r="K428" i="1"/>
  <c r="H428" i="1"/>
  <c r="AF427" i="1"/>
  <c r="AC427" i="1"/>
  <c r="Z427" i="1"/>
  <c r="W427" i="1"/>
  <c r="T427" i="1"/>
  <c r="Q427" i="1"/>
  <c r="N427" i="1"/>
  <c r="K427" i="1"/>
  <c r="H427" i="1"/>
  <c r="AO426" i="1"/>
  <c r="AF426" i="1"/>
  <c r="AC426" i="1"/>
  <c r="Z426" i="1"/>
  <c r="W426" i="1"/>
  <c r="T426" i="1"/>
  <c r="Q426" i="1"/>
  <c r="N426" i="1"/>
  <c r="K426" i="1"/>
  <c r="H426" i="1"/>
  <c r="AF425" i="1"/>
  <c r="AC425" i="1"/>
  <c r="Z425" i="1"/>
  <c r="W425" i="1"/>
  <c r="T425" i="1"/>
  <c r="Q425" i="1"/>
  <c r="N425" i="1"/>
  <c r="K425" i="1"/>
  <c r="H425" i="1"/>
  <c r="AF422" i="1"/>
  <c r="AC422" i="1"/>
  <c r="Z422" i="1"/>
  <c r="W422" i="1"/>
  <c r="T422" i="1"/>
  <c r="Q422" i="1"/>
  <c r="N422" i="1"/>
  <c r="K422" i="1"/>
  <c r="H422" i="1"/>
  <c r="AF421" i="1"/>
  <c r="AC421" i="1"/>
  <c r="Z421" i="1"/>
  <c r="W421" i="1"/>
  <c r="T421" i="1"/>
  <c r="Q421" i="1"/>
  <c r="N421" i="1"/>
  <c r="K421" i="1"/>
  <c r="H421" i="1"/>
  <c r="AF420" i="1"/>
  <c r="AC420" i="1"/>
  <c r="Z420" i="1"/>
  <c r="W420" i="1"/>
  <c r="T420" i="1"/>
  <c r="Q420" i="1"/>
  <c r="N420" i="1"/>
  <c r="K420" i="1"/>
  <c r="H420" i="1"/>
  <c r="AF419" i="1"/>
  <c r="AC419" i="1"/>
  <c r="Z419" i="1"/>
  <c r="W419" i="1"/>
  <c r="T419" i="1"/>
  <c r="Q419" i="1"/>
  <c r="N419" i="1"/>
  <c r="K419" i="1"/>
  <c r="H419" i="1"/>
  <c r="AF418" i="1"/>
  <c r="AC418" i="1"/>
  <c r="Z418" i="1"/>
  <c r="W418" i="1"/>
  <c r="T418" i="1"/>
  <c r="Q418" i="1"/>
  <c r="N418" i="1"/>
  <c r="K418" i="1"/>
  <c r="H418" i="1"/>
  <c r="AF417" i="1"/>
  <c r="AC417" i="1"/>
  <c r="Z417" i="1"/>
  <c r="W417" i="1"/>
  <c r="T417" i="1"/>
  <c r="Q417" i="1"/>
  <c r="N417" i="1"/>
  <c r="K417" i="1"/>
  <c r="H417" i="1"/>
  <c r="AF416" i="1"/>
  <c r="AC416" i="1"/>
  <c r="Z416" i="1"/>
  <c r="W416" i="1"/>
  <c r="T416" i="1"/>
  <c r="Q416" i="1"/>
  <c r="N416" i="1"/>
  <c r="K416" i="1"/>
  <c r="H416" i="1"/>
  <c r="AF415" i="1"/>
  <c r="AC415" i="1"/>
  <c r="Z415" i="1"/>
  <c r="W415" i="1"/>
  <c r="T415" i="1"/>
  <c r="Q415" i="1"/>
  <c r="N415" i="1"/>
  <c r="K415" i="1"/>
  <c r="H415" i="1"/>
  <c r="AF414" i="1"/>
  <c r="AC414" i="1"/>
  <c r="Z414" i="1"/>
  <c r="W414" i="1"/>
  <c r="T414" i="1"/>
  <c r="Q414" i="1"/>
  <c r="N414" i="1"/>
  <c r="K414" i="1"/>
  <c r="H414" i="1"/>
  <c r="AF413" i="1"/>
  <c r="AC413" i="1"/>
  <c r="Z413" i="1"/>
  <c r="W413" i="1"/>
  <c r="T413" i="1"/>
  <c r="Q413" i="1"/>
  <c r="N413" i="1"/>
  <c r="K413" i="1"/>
  <c r="H413" i="1"/>
  <c r="AO412" i="1"/>
  <c r="AF412" i="1"/>
  <c r="AC412" i="1"/>
  <c r="Z412" i="1"/>
  <c r="W412" i="1"/>
  <c r="T412" i="1"/>
  <c r="Q412" i="1"/>
  <c r="N412" i="1"/>
  <c r="K412" i="1"/>
  <c r="H412" i="1"/>
  <c r="AF411" i="1"/>
  <c r="AC411" i="1"/>
  <c r="Z411" i="1"/>
  <c r="W411" i="1"/>
  <c r="T411" i="1"/>
  <c r="Q411" i="1"/>
  <c r="N411" i="1"/>
  <c r="K411" i="1"/>
  <c r="H411" i="1"/>
  <c r="AF397" i="1"/>
  <c r="AC397" i="1"/>
  <c r="Z397" i="1"/>
  <c r="W397" i="1"/>
  <c r="T397" i="1"/>
  <c r="Q397" i="1"/>
  <c r="N397" i="1"/>
  <c r="K397" i="1"/>
  <c r="H397" i="1"/>
  <c r="AF396" i="1"/>
  <c r="AC396" i="1"/>
  <c r="Z396" i="1"/>
  <c r="W396" i="1"/>
  <c r="T396" i="1"/>
  <c r="Q396" i="1"/>
  <c r="N396" i="1"/>
  <c r="K396" i="1"/>
  <c r="H396" i="1"/>
  <c r="AF395" i="1"/>
  <c r="AC395" i="1"/>
  <c r="Z395" i="1"/>
  <c r="W395" i="1"/>
  <c r="T395" i="1"/>
  <c r="Q395" i="1"/>
  <c r="N395" i="1"/>
  <c r="K395" i="1"/>
  <c r="H395" i="1"/>
  <c r="AF394" i="1"/>
  <c r="Z394" i="1"/>
  <c r="W394" i="1"/>
  <c r="T394" i="1"/>
  <c r="Q394" i="1"/>
  <c r="N394" i="1"/>
  <c r="K394" i="1"/>
  <c r="H394" i="1"/>
  <c r="AF393" i="1"/>
  <c r="AC393" i="1"/>
  <c r="Z393" i="1"/>
  <c r="W393" i="1"/>
  <c r="T393" i="1"/>
  <c r="Q393" i="1"/>
  <c r="N393" i="1"/>
  <c r="K393" i="1"/>
  <c r="H393" i="1"/>
  <c r="AF392" i="1"/>
  <c r="AC392" i="1"/>
  <c r="T392" i="1"/>
  <c r="Q392" i="1"/>
  <c r="N392" i="1"/>
  <c r="K392" i="1"/>
  <c r="H392" i="1"/>
  <c r="AF391" i="1"/>
  <c r="AC391" i="1"/>
  <c r="Z391" i="1"/>
  <c r="W391" i="1"/>
  <c r="T391" i="1"/>
  <c r="Q391" i="1"/>
  <c r="N391" i="1"/>
  <c r="K391" i="1"/>
  <c r="H391" i="1"/>
  <c r="AF390" i="1"/>
  <c r="AC390" i="1"/>
  <c r="Z390" i="1"/>
  <c r="W390" i="1"/>
  <c r="T390" i="1"/>
  <c r="Q390" i="1"/>
  <c r="N390" i="1"/>
  <c r="K390" i="1"/>
  <c r="H390" i="1"/>
  <c r="AF389" i="1"/>
  <c r="AC389" i="1"/>
  <c r="Z389" i="1"/>
  <c r="W389" i="1"/>
  <c r="T389" i="1"/>
  <c r="Q389" i="1"/>
  <c r="N389" i="1"/>
  <c r="K389" i="1"/>
  <c r="H389" i="1"/>
  <c r="AF331" i="1"/>
  <c r="AC331" i="1"/>
  <c r="Z331" i="1"/>
  <c r="W331" i="1"/>
  <c r="T331" i="1"/>
  <c r="Q331" i="1"/>
  <c r="N331" i="1"/>
  <c r="K331" i="1"/>
  <c r="H331" i="1"/>
  <c r="AF330" i="1"/>
  <c r="AC330" i="1"/>
  <c r="Z330" i="1"/>
  <c r="W330" i="1"/>
  <c r="T330" i="1"/>
  <c r="Q330" i="1"/>
  <c r="N330" i="1"/>
  <c r="K330" i="1"/>
  <c r="H330" i="1"/>
  <c r="AF329" i="1"/>
  <c r="AC329" i="1"/>
  <c r="Z329" i="1"/>
  <c r="W329" i="1"/>
  <c r="T329" i="1"/>
  <c r="Q329" i="1"/>
  <c r="N329" i="1"/>
  <c r="K329" i="1"/>
  <c r="H329" i="1"/>
  <c r="AF328" i="1"/>
  <c r="AC328" i="1"/>
  <c r="Z328" i="1"/>
  <c r="W328" i="1"/>
  <c r="T328" i="1"/>
  <c r="Q328" i="1"/>
  <c r="N328" i="1"/>
  <c r="K328" i="1"/>
  <c r="H328" i="1"/>
  <c r="AF327" i="1"/>
  <c r="AC327" i="1"/>
  <c r="Z327" i="1"/>
  <c r="W327" i="1"/>
  <c r="T327" i="1"/>
  <c r="Q327" i="1"/>
  <c r="N327" i="1"/>
  <c r="K327" i="1"/>
  <c r="H327" i="1"/>
  <c r="AF326" i="1"/>
  <c r="AC326" i="1"/>
  <c r="Z326" i="1"/>
  <c r="W326" i="1"/>
  <c r="T326" i="1"/>
  <c r="Q326" i="1"/>
  <c r="N326" i="1"/>
  <c r="K326" i="1"/>
  <c r="H326" i="1"/>
  <c r="AF325" i="1"/>
  <c r="AC325" i="1"/>
  <c r="Z325" i="1"/>
  <c r="W325" i="1"/>
  <c r="T325" i="1"/>
  <c r="Q325" i="1"/>
  <c r="H323" i="1"/>
  <c r="H324" i="1"/>
  <c r="H325" i="1"/>
  <c r="K323" i="1"/>
  <c r="K324" i="1"/>
  <c r="K325" i="1"/>
  <c r="N323" i="1"/>
  <c r="N324" i="1"/>
  <c r="N325" i="1"/>
  <c r="Q323" i="1"/>
  <c r="Q324" i="1"/>
  <c r="T323" i="1"/>
  <c r="T324" i="1"/>
  <c r="W323" i="1"/>
  <c r="W324" i="1"/>
  <c r="Z323" i="1"/>
  <c r="Z324" i="1"/>
  <c r="AC323" i="1"/>
  <c r="AC324" i="1"/>
  <c r="AF323" i="1"/>
  <c r="AF324" i="1"/>
  <c r="AF937" i="1"/>
  <c r="AC937" i="1"/>
  <c r="Z937" i="1"/>
  <c r="W937" i="1"/>
  <c r="T937" i="1"/>
  <c r="Q937" i="1"/>
  <c r="N937" i="1"/>
  <c r="K937" i="1"/>
  <c r="H937" i="1"/>
  <c r="AF936" i="1"/>
  <c r="AC936" i="1"/>
  <c r="Z936" i="1"/>
  <c r="W936" i="1"/>
  <c r="T936" i="1"/>
  <c r="Q936" i="1"/>
  <c r="N936" i="1"/>
  <c r="K936" i="1"/>
  <c r="H936" i="1"/>
  <c r="AF935" i="1"/>
  <c r="AC935" i="1"/>
  <c r="Z935" i="1"/>
  <c r="W935" i="1"/>
  <c r="T935" i="1"/>
  <c r="Q935" i="1"/>
  <c r="N935" i="1"/>
  <c r="K935" i="1"/>
  <c r="H935" i="1"/>
  <c r="AF934" i="1"/>
  <c r="AC934" i="1"/>
  <c r="Z934" i="1"/>
  <c r="W934" i="1"/>
  <c r="T934" i="1"/>
  <c r="Q934" i="1"/>
  <c r="N934" i="1"/>
  <c r="K934" i="1"/>
  <c r="H934" i="1"/>
  <c r="AF933" i="1"/>
  <c r="AC933" i="1"/>
  <c r="Z933" i="1"/>
  <c r="W933" i="1"/>
  <c r="T933" i="1"/>
  <c r="Q933" i="1"/>
  <c r="N933" i="1"/>
  <c r="K933" i="1"/>
  <c r="H933" i="1"/>
  <c r="AF932" i="1"/>
  <c r="AC932" i="1"/>
  <c r="Z932" i="1"/>
  <c r="W932" i="1"/>
  <c r="T932" i="1"/>
  <c r="Q932" i="1"/>
  <c r="N932" i="1"/>
  <c r="K932" i="1"/>
  <c r="H932" i="1"/>
  <c r="AF931" i="1"/>
  <c r="AC931" i="1"/>
  <c r="Z931" i="1"/>
  <c r="W931" i="1"/>
  <c r="T931" i="1"/>
  <c r="Q931" i="1"/>
  <c r="N931" i="1"/>
  <c r="K931" i="1"/>
  <c r="H931" i="1"/>
  <c r="AF930" i="1"/>
  <c r="AC930" i="1"/>
  <c r="Z930" i="1"/>
  <c r="W930" i="1"/>
  <c r="T930" i="1"/>
  <c r="Q930" i="1"/>
  <c r="N930" i="1"/>
  <c r="K930" i="1"/>
  <c r="H930" i="1"/>
  <c r="AF929" i="1"/>
  <c r="AC929" i="1"/>
  <c r="Z929" i="1"/>
  <c r="W929" i="1"/>
  <c r="T929" i="1"/>
  <c r="Q929" i="1"/>
  <c r="N929" i="1"/>
  <c r="K929" i="1"/>
  <c r="H929" i="1"/>
  <c r="AF926" i="1"/>
  <c r="AC926" i="1"/>
  <c r="Z926" i="1"/>
  <c r="W926" i="1"/>
  <c r="T926" i="1"/>
  <c r="Q926" i="1"/>
  <c r="N926" i="1"/>
  <c r="K926" i="1"/>
  <c r="H926" i="1"/>
  <c r="AF925" i="1"/>
  <c r="AC925" i="1"/>
  <c r="Z925" i="1"/>
  <c r="W925" i="1"/>
  <c r="T925" i="1"/>
  <c r="Q925" i="1"/>
  <c r="N925" i="1"/>
  <c r="K925" i="1"/>
  <c r="H925" i="1"/>
  <c r="AF924" i="1"/>
  <c r="AC924" i="1"/>
  <c r="Z924" i="1"/>
  <c r="W924" i="1"/>
  <c r="T924" i="1"/>
  <c r="Q924" i="1"/>
  <c r="N924" i="1"/>
  <c r="K924" i="1"/>
  <c r="H924" i="1"/>
  <c r="AF923" i="1"/>
  <c r="AC923" i="1"/>
  <c r="Z923" i="1"/>
  <c r="W923" i="1"/>
  <c r="T923" i="1"/>
  <c r="Q923" i="1"/>
  <c r="N923" i="1"/>
  <c r="K923" i="1"/>
  <c r="H923" i="1"/>
  <c r="AF922" i="1"/>
  <c r="AC922" i="1"/>
  <c r="T922" i="1"/>
  <c r="Q922" i="1"/>
  <c r="N922" i="1"/>
  <c r="K922" i="1"/>
  <c r="H922" i="1"/>
  <c r="AF921" i="1"/>
  <c r="AC921" i="1"/>
  <c r="Z921" i="1"/>
  <c r="W921" i="1"/>
  <c r="T921" i="1"/>
  <c r="Q921" i="1"/>
  <c r="N921" i="1"/>
  <c r="K921" i="1"/>
  <c r="H921" i="1"/>
  <c r="AF920" i="1"/>
  <c r="AC920" i="1"/>
  <c r="Z920" i="1"/>
  <c r="W920" i="1"/>
  <c r="T920" i="1"/>
  <c r="Q920" i="1"/>
  <c r="N920" i="1"/>
  <c r="K920" i="1"/>
  <c r="H920" i="1"/>
  <c r="AF919" i="1"/>
  <c r="AC919" i="1"/>
  <c r="Z919" i="1"/>
  <c r="W919" i="1"/>
  <c r="T919" i="1"/>
  <c r="Q919" i="1"/>
  <c r="N919" i="1"/>
  <c r="K919" i="1"/>
  <c r="H919" i="1"/>
  <c r="AF918" i="1"/>
  <c r="AC918" i="1"/>
  <c r="Z918" i="1"/>
  <c r="W918" i="1"/>
  <c r="T918" i="1"/>
  <c r="Q918" i="1"/>
  <c r="N918" i="1"/>
  <c r="K918" i="1"/>
  <c r="H918" i="1"/>
  <c r="AF196" i="1"/>
  <c r="AC196" i="1"/>
  <c r="Z196" i="1"/>
  <c r="W196" i="1"/>
  <c r="T196" i="1"/>
  <c r="Q196" i="1"/>
  <c r="N196" i="1"/>
  <c r="K196" i="1"/>
  <c r="H196" i="1"/>
  <c r="AF195" i="1"/>
  <c r="AC195" i="1"/>
  <c r="Z195" i="1"/>
  <c r="W195" i="1"/>
  <c r="T195" i="1"/>
  <c r="Q195" i="1"/>
  <c r="N195" i="1"/>
  <c r="K195" i="1"/>
  <c r="H195" i="1"/>
  <c r="AF194" i="1"/>
  <c r="AC194" i="1"/>
  <c r="Z194" i="1"/>
  <c r="W194" i="1"/>
  <c r="T194" i="1"/>
  <c r="Q194" i="1"/>
  <c r="N194" i="1"/>
  <c r="K194" i="1"/>
  <c r="H194" i="1"/>
  <c r="AF193" i="1"/>
  <c r="AC193" i="1"/>
  <c r="Z193" i="1"/>
  <c r="W193" i="1"/>
  <c r="T193" i="1"/>
  <c r="Q193" i="1"/>
  <c r="N193" i="1"/>
  <c r="K193" i="1"/>
  <c r="H193" i="1"/>
  <c r="AF192" i="1"/>
  <c r="AC192" i="1"/>
  <c r="Z192" i="1"/>
  <c r="W192" i="1"/>
  <c r="T192" i="1"/>
  <c r="Q192" i="1"/>
  <c r="N192" i="1"/>
  <c r="K192" i="1"/>
  <c r="H192" i="1"/>
  <c r="AF191" i="1"/>
  <c r="AC191" i="1"/>
  <c r="Z191" i="1"/>
  <c r="W191" i="1"/>
  <c r="T191" i="1"/>
  <c r="Q191" i="1"/>
  <c r="N191" i="1"/>
  <c r="K191" i="1"/>
  <c r="H191" i="1"/>
  <c r="AF190" i="1"/>
  <c r="AC190" i="1"/>
  <c r="Z190" i="1"/>
  <c r="W190" i="1"/>
  <c r="T190" i="1"/>
  <c r="Q190" i="1"/>
  <c r="N190" i="1"/>
  <c r="K190" i="1"/>
  <c r="H190" i="1"/>
  <c r="AF189" i="1"/>
  <c r="AC189" i="1"/>
  <c r="Z189" i="1"/>
  <c r="W189" i="1"/>
  <c r="T189" i="1"/>
  <c r="Q189" i="1"/>
  <c r="N189" i="1"/>
  <c r="K189" i="1"/>
  <c r="H189" i="1"/>
  <c r="AO186" i="1"/>
  <c r="AF188" i="1"/>
  <c r="AC188" i="1"/>
  <c r="Z188" i="1"/>
  <c r="W188" i="1"/>
  <c r="T188" i="1"/>
  <c r="Q188" i="1"/>
  <c r="N188" i="1"/>
  <c r="K188" i="1"/>
  <c r="H188" i="1"/>
  <c r="AF187" i="1"/>
  <c r="AC187" i="1"/>
  <c r="Z187" i="1"/>
  <c r="W187" i="1"/>
  <c r="T187" i="1"/>
  <c r="Q187" i="1"/>
  <c r="N187" i="1"/>
  <c r="K187" i="1"/>
  <c r="H187" i="1"/>
  <c r="AF186" i="1"/>
  <c r="AC186" i="1"/>
  <c r="Z186" i="1"/>
  <c r="W186" i="1"/>
  <c r="T186" i="1"/>
  <c r="Q186" i="1"/>
  <c r="N186" i="1"/>
  <c r="K186" i="1"/>
  <c r="H186" i="1"/>
  <c r="AF185" i="1"/>
  <c r="AC185" i="1"/>
  <c r="Z185" i="1"/>
  <c r="W185" i="1"/>
  <c r="T185" i="1"/>
  <c r="Q185" i="1"/>
  <c r="N185" i="1"/>
  <c r="K185" i="1"/>
  <c r="H185" i="1"/>
  <c r="AF182" i="1"/>
  <c r="AC182" i="1"/>
  <c r="Z182" i="1"/>
  <c r="W182" i="1"/>
  <c r="T182" i="1"/>
  <c r="Q182" i="1"/>
  <c r="N182" i="1"/>
  <c r="K182" i="1"/>
  <c r="H182" i="1"/>
  <c r="AF181" i="1"/>
  <c r="AC181" i="1"/>
  <c r="Z181" i="1"/>
  <c r="W181" i="1"/>
  <c r="T181" i="1"/>
  <c r="Q181" i="1"/>
  <c r="N181" i="1"/>
  <c r="K181" i="1"/>
  <c r="H181" i="1"/>
  <c r="AF180" i="1"/>
  <c r="AC180" i="1"/>
  <c r="Z180" i="1"/>
  <c r="W180" i="1"/>
  <c r="T180" i="1"/>
  <c r="Q180" i="1"/>
  <c r="N180" i="1"/>
  <c r="K180" i="1"/>
  <c r="H180" i="1"/>
  <c r="AF179" i="1"/>
  <c r="AC179" i="1"/>
  <c r="Z179" i="1"/>
  <c r="W179" i="1"/>
  <c r="T179" i="1"/>
  <c r="Q179" i="1"/>
  <c r="N179" i="1"/>
  <c r="K179" i="1"/>
  <c r="H179" i="1"/>
  <c r="AF178" i="1"/>
  <c r="AC178" i="1"/>
  <c r="Z178" i="1"/>
  <c r="W178" i="1"/>
  <c r="T178" i="1"/>
  <c r="Q178" i="1"/>
  <c r="N178" i="1"/>
  <c r="K178" i="1"/>
  <c r="H178" i="1"/>
  <c r="AF177" i="1"/>
  <c r="AC177" i="1"/>
  <c r="Z177" i="1"/>
  <c r="W177" i="1"/>
  <c r="T177" i="1"/>
  <c r="Q177" i="1"/>
  <c r="N177" i="1"/>
  <c r="K177" i="1"/>
  <c r="H177" i="1"/>
  <c r="AF176" i="1"/>
  <c r="AC176" i="1"/>
  <c r="Z176" i="1"/>
  <c r="W176" i="1"/>
  <c r="T176" i="1"/>
  <c r="Q176" i="1"/>
  <c r="N176" i="1"/>
  <c r="K176" i="1"/>
  <c r="H176" i="1"/>
  <c r="AF175" i="1"/>
  <c r="AC175" i="1"/>
  <c r="Z175" i="1"/>
  <c r="W175" i="1"/>
  <c r="T175" i="1"/>
  <c r="Q175" i="1"/>
  <c r="N175" i="1"/>
  <c r="K175" i="1"/>
  <c r="H175" i="1"/>
  <c r="AF174" i="1"/>
  <c r="AC174" i="1"/>
  <c r="Z174" i="1"/>
  <c r="W174" i="1"/>
  <c r="T174" i="1"/>
  <c r="Q174" i="1"/>
  <c r="N174" i="1"/>
  <c r="K174" i="1"/>
  <c r="H174" i="1"/>
  <c r="AF171" i="1"/>
  <c r="AC171" i="1"/>
  <c r="Z171" i="1"/>
  <c r="W171" i="1"/>
  <c r="T171" i="1"/>
  <c r="Q171" i="1"/>
  <c r="N171" i="1"/>
  <c r="K171" i="1"/>
  <c r="H171" i="1"/>
  <c r="AF170" i="1"/>
  <c r="AC170" i="1"/>
  <c r="Z170" i="1"/>
  <c r="W170" i="1"/>
  <c r="T170" i="1"/>
  <c r="Q170" i="1"/>
  <c r="N170" i="1"/>
  <c r="K170" i="1"/>
  <c r="H170" i="1"/>
  <c r="AF169" i="1"/>
  <c r="AC169" i="1"/>
  <c r="Z169" i="1"/>
  <c r="W169" i="1"/>
  <c r="T169" i="1"/>
  <c r="Q169" i="1"/>
  <c r="N169" i="1"/>
  <c r="K169" i="1"/>
  <c r="H169" i="1"/>
  <c r="AF168" i="1"/>
  <c r="AC168" i="1"/>
  <c r="Z168" i="1"/>
  <c r="W168" i="1"/>
  <c r="T168" i="1"/>
  <c r="Q168" i="1"/>
  <c r="N168" i="1"/>
  <c r="K168" i="1"/>
  <c r="H168" i="1"/>
  <c r="AF167" i="1"/>
  <c r="AC167" i="1"/>
  <c r="Z167" i="1"/>
  <c r="W167" i="1"/>
  <c r="T167" i="1"/>
  <c r="Q167" i="1"/>
  <c r="N167" i="1"/>
  <c r="K167" i="1"/>
  <c r="H167" i="1"/>
  <c r="AF166" i="1"/>
  <c r="AC166" i="1"/>
  <c r="T166" i="1"/>
  <c r="Q166" i="1"/>
  <c r="N166" i="1"/>
  <c r="K166" i="1"/>
  <c r="H166" i="1"/>
  <c r="AF165" i="1"/>
  <c r="AC165" i="1"/>
  <c r="Z165" i="1"/>
  <c r="W165" i="1"/>
  <c r="T165" i="1"/>
  <c r="Q165" i="1"/>
  <c r="N165" i="1"/>
  <c r="K165" i="1"/>
  <c r="H165" i="1"/>
  <c r="AF164" i="1"/>
  <c r="AC164" i="1"/>
  <c r="Z164" i="1"/>
  <c r="W164" i="1"/>
  <c r="T164" i="1"/>
  <c r="Q164" i="1"/>
  <c r="N164" i="1"/>
  <c r="K164" i="1"/>
  <c r="H164" i="1"/>
  <c r="AF163" i="1"/>
  <c r="AC163" i="1"/>
  <c r="Z163" i="1"/>
  <c r="W163" i="1"/>
  <c r="T163" i="1"/>
  <c r="Q163" i="1"/>
  <c r="N163" i="1"/>
  <c r="K163" i="1"/>
  <c r="H163" i="1"/>
  <c r="AF160" i="1"/>
  <c r="AC160" i="1"/>
  <c r="Z160" i="1"/>
  <c r="W160" i="1"/>
  <c r="T160" i="1"/>
  <c r="Q160" i="1"/>
  <c r="N160" i="1"/>
  <c r="K160" i="1"/>
  <c r="H160" i="1"/>
  <c r="AF159" i="1"/>
  <c r="AC159" i="1"/>
  <c r="Z159" i="1"/>
  <c r="W159" i="1"/>
  <c r="T159" i="1"/>
  <c r="Q159" i="1"/>
  <c r="N159" i="1"/>
  <c r="K159" i="1"/>
  <c r="H159" i="1"/>
  <c r="AF158" i="1"/>
  <c r="AC158" i="1"/>
  <c r="Z158" i="1"/>
  <c r="W158" i="1"/>
  <c r="T158" i="1"/>
  <c r="Q158" i="1"/>
  <c r="N158" i="1"/>
  <c r="K158" i="1"/>
  <c r="H158" i="1"/>
  <c r="AF157" i="1"/>
  <c r="AC157" i="1"/>
  <c r="Z157" i="1"/>
  <c r="W157" i="1"/>
  <c r="T157" i="1"/>
  <c r="Q157" i="1"/>
  <c r="N157" i="1"/>
  <c r="K157" i="1"/>
  <c r="H157" i="1"/>
  <c r="AF156" i="1"/>
  <c r="AC156" i="1"/>
  <c r="Z156" i="1"/>
  <c r="W156" i="1"/>
  <c r="T156" i="1"/>
  <c r="Q156" i="1"/>
  <c r="N156" i="1"/>
  <c r="K156" i="1"/>
  <c r="H156" i="1"/>
  <c r="AF155" i="1"/>
  <c r="AC155" i="1"/>
  <c r="Z155" i="1"/>
  <c r="W155" i="1"/>
  <c r="T155" i="1"/>
  <c r="Q155" i="1"/>
  <c r="N155" i="1"/>
  <c r="K155" i="1"/>
  <c r="H155" i="1"/>
  <c r="AF154" i="1"/>
  <c r="AC154" i="1"/>
  <c r="Z154" i="1"/>
  <c r="W154" i="1"/>
  <c r="T154" i="1"/>
  <c r="Q154" i="1"/>
  <c r="N154" i="1"/>
  <c r="K154" i="1"/>
  <c r="H154" i="1"/>
  <c r="AF153" i="1"/>
  <c r="AC153" i="1"/>
  <c r="Z153" i="1"/>
  <c r="W153" i="1"/>
  <c r="T153" i="1"/>
  <c r="Q153" i="1"/>
  <c r="N153" i="1"/>
  <c r="K153" i="1"/>
  <c r="H153" i="1"/>
  <c r="AF152" i="1"/>
  <c r="AC152" i="1"/>
  <c r="Z152" i="1"/>
  <c r="W152" i="1"/>
  <c r="T152" i="1"/>
  <c r="Q152" i="1"/>
  <c r="N152" i="1"/>
  <c r="K152" i="1"/>
  <c r="H152" i="1"/>
  <c r="AF149" i="1"/>
  <c r="AC149" i="1"/>
  <c r="Z149" i="1"/>
  <c r="W149" i="1"/>
  <c r="T149" i="1"/>
  <c r="Q149" i="1"/>
  <c r="N149" i="1"/>
  <c r="K149" i="1"/>
  <c r="H149" i="1"/>
  <c r="AF148" i="1"/>
  <c r="AC148" i="1"/>
  <c r="Z148" i="1"/>
  <c r="W148" i="1"/>
  <c r="T148" i="1"/>
  <c r="Q148" i="1"/>
  <c r="N148" i="1"/>
  <c r="K148" i="1"/>
  <c r="H148" i="1"/>
  <c r="AF147" i="1"/>
  <c r="AC147" i="1"/>
  <c r="Z147" i="1"/>
  <c r="W147" i="1"/>
  <c r="T147" i="1"/>
  <c r="Q147" i="1"/>
  <c r="N147" i="1"/>
  <c r="K147" i="1"/>
  <c r="H147" i="1"/>
  <c r="AF146" i="1"/>
  <c r="AC146" i="1"/>
  <c r="Z146" i="1"/>
  <c r="W146" i="1"/>
  <c r="T146" i="1"/>
  <c r="Q146" i="1"/>
  <c r="N146" i="1"/>
  <c r="K146" i="1"/>
  <c r="H146" i="1"/>
  <c r="AF145" i="1"/>
  <c r="AC145" i="1"/>
  <c r="Z145" i="1"/>
  <c r="W145" i="1"/>
  <c r="T145" i="1"/>
  <c r="Q145" i="1"/>
  <c r="N145" i="1"/>
  <c r="K145" i="1"/>
  <c r="H145" i="1"/>
  <c r="AF144" i="1"/>
  <c r="AC144" i="1"/>
  <c r="Z144" i="1"/>
  <c r="W144" i="1"/>
  <c r="T144" i="1"/>
  <c r="Q144" i="1"/>
  <c r="N144" i="1"/>
  <c r="K144" i="1"/>
  <c r="H144" i="1"/>
  <c r="AF143" i="1"/>
  <c r="AC143" i="1"/>
  <c r="Z143" i="1"/>
  <c r="W143" i="1"/>
  <c r="T143" i="1"/>
  <c r="Q143" i="1"/>
  <c r="N143" i="1"/>
  <c r="K143" i="1"/>
  <c r="H143" i="1"/>
  <c r="AF142" i="1"/>
  <c r="AC142" i="1"/>
  <c r="Z142" i="1"/>
  <c r="W142" i="1"/>
  <c r="T142" i="1"/>
  <c r="Q142" i="1"/>
  <c r="N142" i="1"/>
  <c r="K142" i="1"/>
  <c r="H142" i="1"/>
  <c r="AF141" i="1"/>
  <c r="AC141" i="1"/>
  <c r="Z141" i="1"/>
  <c r="W141" i="1"/>
  <c r="T141" i="1"/>
  <c r="Q141" i="1"/>
  <c r="N141" i="1"/>
  <c r="K141" i="1"/>
  <c r="H141" i="1"/>
  <c r="AF138" i="1"/>
  <c r="AC138" i="1"/>
  <c r="Z138" i="1"/>
  <c r="W138" i="1"/>
  <c r="T138" i="1"/>
  <c r="Q138" i="1"/>
  <c r="N138" i="1"/>
  <c r="K138" i="1"/>
  <c r="H138" i="1"/>
  <c r="AF137" i="1"/>
  <c r="AC137" i="1"/>
  <c r="Z137" i="1"/>
  <c r="W137" i="1"/>
  <c r="T137" i="1"/>
  <c r="Q137" i="1"/>
  <c r="N137" i="1"/>
  <c r="K137" i="1"/>
  <c r="H137" i="1"/>
  <c r="AF136" i="1"/>
  <c r="AC136" i="1"/>
  <c r="Z136" i="1"/>
  <c r="W136" i="1"/>
  <c r="T136" i="1"/>
  <c r="Q136" i="1"/>
  <c r="N136" i="1"/>
  <c r="K136" i="1"/>
  <c r="H136" i="1"/>
  <c r="AF135" i="1"/>
  <c r="AC135" i="1"/>
  <c r="Z135" i="1"/>
  <c r="W135" i="1"/>
  <c r="T135" i="1"/>
  <c r="Q135" i="1"/>
  <c r="N135" i="1"/>
  <c r="K135" i="1"/>
  <c r="H135" i="1"/>
  <c r="AF134" i="1"/>
  <c r="AC134" i="1"/>
  <c r="Z134" i="1"/>
  <c r="W134" i="1"/>
  <c r="T134" i="1"/>
  <c r="Q134" i="1"/>
  <c r="N134" i="1"/>
  <c r="K134" i="1"/>
  <c r="H134" i="1"/>
  <c r="AF133" i="1"/>
  <c r="AC133" i="1"/>
  <c r="Z133" i="1"/>
  <c r="W133" i="1"/>
  <c r="T133" i="1"/>
  <c r="Q133" i="1"/>
  <c r="N133" i="1"/>
  <c r="K133" i="1"/>
  <c r="H133" i="1"/>
  <c r="AF132" i="1"/>
  <c r="AC132" i="1"/>
  <c r="Z132" i="1"/>
  <c r="W132" i="1"/>
  <c r="T132" i="1"/>
  <c r="Q132" i="1"/>
  <c r="N132" i="1"/>
  <c r="K132" i="1"/>
  <c r="H132" i="1"/>
  <c r="AF131" i="1"/>
  <c r="AC131" i="1"/>
  <c r="Z131" i="1"/>
  <c r="W131" i="1"/>
  <c r="T131" i="1"/>
  <c r="Q131" i="1"/>
  <c r="N131" i="1"/>
  <c r="K131" i="1"/>
  <c r="H131" i="1"/>
  <c r="AF130" i="1"/>
  <c r="AC130" i="1"/>
  <c r="Z130" i="1"/>
  <c r="W130" i="1"/>
  <c r="T130" i="1"/>
  <c r="Q130" i="1"/>
  <c r="N130" i="1"/>
  <c r="K130" i="1"/>
  <c r="H130" i="1"/>
  <c r="AF904" i="1"/>
  <c r="AC904" i="1"/>
  <c r="Z904" i="1"/>
  <c r="W904" i="1"/>
  <c r="T904" i="1"/>
  <c r="Q904" i="1"/>
  <c r="N904" i="1"/>
  <c r="K904" i="1"/>
  <c r="H904" i="1"/>
  <c r="AF903" i="1"/>
  <c r="AC903" i="1"/>
  <c r="Z903" i="1"/>
  <c r="W903" i="1"/>
  <c r="T903" i="1"/>
  <c r="Q903" i="1"/>
  <c r="N903" i="1"/>
  <c r="K903" i="1"/>
  <c r="H903" i="1"/>
  <c r="AF902" i="1"/>
  <c r="AC902" i="1"/>
  <c r="Z902" i="1"/>
  <c r="W902" i="1"/>
  <c r="T902" i="1"/>
  <c r="Q902" i="1"/>
  <c r="N902" i="1"/>
  <c r="K902" i="1"/>
  <c r="H902" i="1"/>
  <c r="AF901" i="1"/>
  <c r="AC901" i="1"/>
  <c r="W901" i="1"/>
  <c r="T901" i="1"/>
  <c r="Q901" i="1"/>
  <c r="N901" i="1"/>
  <c r="K901" i="1"/>
  <c r="H901" i="1"/>
  <c r="AF900" i="1"/>
  <c r="AC900" i="1"/>
  <c r="Z900" i="1"/>
  <c r="T900" i="1"/>
  <c r="Q900" i="1"/>
  <c r="N900" i="1"/>
  <c r="K900" i="1"/>
  <c r="H900" i="1"/>
  <c r="AF899" i="1"/>
  <c r="AC899" i="1"/>
  <c r="Z899" i="1"/>
  <c r="W899" i="1"/>
  <c r="T899" i="1"/>
  <c r="Q899" i="1"/>
  <c r="N899" i="1"/>
  <c r="K899" i="1"/>
  <c r="H899" i="1"/>
  <c r="AF898" i="1"/>
  <c r="AC898" i="1"/>
  <c r="Z898" i="1"/>
  <c r="W898" i="1"/>
  <c r="T898" i="1"/>
  <c r="Q898" i="1"/>
  <c r="N898" i="1"/>
  <c r="K898" i="1"/>
  <c r="H898" i="1"/>
  <c r="AF897" i="1"/>
  <c r="AC897" i="1"/>
  <c r="Z897" i="1"/>
  <c r="W897" i="1"/>
  <c r="T897" i="1"/>
  <c r="Q897" i="1"/>
  <c r="N897" i="1"/>
  <c r="K897" i="1"/>
  <c r="H897" i="1"/>
  <c r="AF896" i="1"/>
  <c r="AC896" i="1"/>
  <c r="Z896" i="1"/>
  <c r="W896" i="1"/>
  <c r="T896" i="1"/>
  <c r="Q896" i="1"/>
  <c r="N896" i="1"/>
  <c r="K896" i="1"/>
  <c r="H896" i="1"/>
  <c r="AF893" i="1"/>
  <c r="AC893" i="1"/>
  <c r="Z893" i="1"/>
  <c r="W893" i="1"/>
  <c r="T893" i="1"/>
  <c r="Q893" i="1"/>
  <c r="N893" i="1"/>
  <c r="K893" i="1"/>
  <c r="H893" i="1"/>
  <c r="AF892" i="1"/>
  <c r="AC892" i="1"/>
  <c r="Z892" i="1"/>
  <c r="W892" i="1"/>
  <c r="T892" i="1"/>
  <c r="Q892" i="1"/>
  <c r="N892" i="1"/>
  <c r="K892" i="1"/>
  <c r="H892" i="1"/>
  <c r="AF891" i="1"/>
  <c r="AC891" i="1"/>
  <c r="Z891" i="1"/>
  <c r="W891" i="1"/>
  <c r="T891" i="1"/>
  <c r="Q891" i="1"/>
  <c r="N891" i="1"/>
  <c r="K891" i="1"/>
  <c r="H891" i="1"/>
  <c r="AF890" i="1"/>
  <c r="AC890" i="1"/>
  <c r="Z890" i="1"/>
  <c r="W890" i="1"/>
  <c r="T890" i="1"/>
  <c r="Q890" i="1"/>
  <c r="N890" i="1"/>
  <c r="K890" i="1"/>
  <c r="AF889" i="1"/>
  <c r="AC889" i="1"/>
  <c r="Z889" i="1"/>
  <c r="W889" i="1"/>
  <c r="T889" i="1"/>
  <c r="Q889" i="1"/>
  <c r="N889" i="1"/>
  <c r="K889" i="1"/>
  <c r="H889" i="1"/>
  <c r="AF888" i="1"/>
  <c r="AC888" i="1"/>
  <c r="Z888" i="1"/>
  <c r="W888" i="1"/>
  <c r="T888" i="1"/>
  <c r="Q888" i="1"/>
  <c r="N888" i="1"/>
  <c r="K888" i="1"/>
  <c r="H888" i="1"/>
  <c r="AF887" i="1"/>
  <c r="AC887" i="1"/>
  <c r="Z887" i="1"/>
  <c r="W887" i="1"/>
  <c r="T887" i="1"/>
  <c r="Q887" i="1"/>
  <c r="N887" i="1"/>
  <c r="K887" i="1"/>
  <c r="H887" i="1"/>
  <c r="AF886" i="1"/>
  <c r="AC886" i="1"/>
  <c r="Z886" i="1"/>
  <c r="W886" i="1"/>
  <c r="T886" i="1"/>
  <c r="Q886" i="1"/>
  <c r="N886" i="1"/>
  <c r="K886" i="1"/>
  <c r="H886" i="1"/>
  <c r="AF885" i="1"/>
  <c r="AC885" i="1"/>
  <c r="Z885" i="1"/>
  <c r="W885" i="1"/>
  <c r="T885" i="1"/>
  <c r="Q885" i="1"/>
  <c r="N885" i="1"/>
  <c r="K885" i="1"/>
  <c r="H885" i="1"/>
  <c r="AF127" i="1"/>
  <c r="AC127" i="1"/>
  <c r="Z127" i="1"/>
  <c r="W127" i="1"/>
  <c r="T127" i="1"/>
  <c r="Q127" i="1"/>
  <c r="N127" i="1"/>
  <c r="K127" i="1"/>
  <c r="H127" i="1"/>
  <c r="AF126" i="1"/>
  <c r="AC126" i="1"/>
  <c r="Z126" i="1"/>
  <c r="W126" i="1"/>
  <c r="T126" i="1"/>
  <c r="Q126" i="1"/>
  <c r="N126" i="1"/>
  <c r="K126" i="1"/>
  <c r="H126" i="1"/>
  <c r="AF125" i="1"/>
  <c r="AC125" i="1"/>
  <c r="Z125" i="1"/>
  <c r="W125" i="1"/>
  <c r="T125" i="1"/>
  <c r="Q125" i="1"/>
  <c r="N125" i="1"/>
  <c r="K125" i="1"/>
  <c r="H125" i="1"/>
  <c r="AF124" i="1"/>
  <c r="AC124" i="1"/>
  <c r="Z124" i="1"/>
  <c r="W124" i="1"/>
  <c r="T124" i="1"/>
  <c r="Q124" i="1"/>
  <c r="N124" i="1"/>
  <c r="K124" i="1"/>
  <c r="H124" i="1"/>
  <c r="AF123" i="1"/>
  <c r="AC123" i="1"/>
  <c r="Z123" i="1"/>
  <c r="W123" i="1"/>
  <c r="T123" i="1"/>
  <c r="Q123" i="1"/>
  <c r="N123" i="1"/>
  <c r="K123" i="1"/>
  <c r="H123" i="1"/>
  <c r="AF122" i="1"/>
  <c r="AC122" i="1"/>
  <c r="Z122" i="1"/>
  <c r="W122" i="1"/>
  <c r="T122" i="1"/>
  <c r="Q122" i="1"/>
  <c r="N122" i="1"/>
  <c r="K122" i="1"/>
  <c r="H122" i="1"/>
  <c r="AF121" i="1"/>
  <c r="AC121" i="1"/>
  <c r="Z121" i="1"/>
  <c r="W121" i="1"/>
  <c r="T121" i="1"/>
  <c r="Q121" i="1"/>
  <c r="N121" i="1"/>
  <c r="K121" i="1"/>
  <c r="H121" i="1"/>
  <c r="AF120" i="1"/>
  <c r="AC120" i="1"/>
  <c r="Z120" i="1"/>
  <c r="W120" i="1"/>
  <c r="T120" i="1"/>
  <c r="Q120" i="1"/>
  <c r="N120" i="1"/>
  <c r="K120" i="1"/>
  <c r="H120" i="1"/>
  <c r="AF119" i="1"/>
  <c r="AC119" i="1"/>
  <c r="Z119" i="1"/>
  <c r="W119" i="1"/>
  <c r="T119" i="1"/>
  <c r="Q119" i="1"/>
  <c r="N119" i="1"/>
  <c r="K119" i="1"/>
  <c r="H119" i="1"/>
  <c r="AF882" i="1"/>
  <c r="AC882" i="1"/>
  <c r="Z882" i="1"/>
  <c r="W882" i="1"/>
  <c r="T882" i="1"/>
  <c r="Q882" i="1"/>
  <c r="N882" i="1"/>
  <c r="K882" i="1"/>
  <c r="H882" i="1"/>
  <c r="AF881" i="1"/>
  <c r="AC881" i="1"/>
  <c r="Z881" i="1"/>
  <c r="W881" i="1"/>
  <c r="T881" i="1"/>
  <c r="Q881" i="1"/>
  <c r="N881" i="1"/>
  <c r="K881" i="1"/>
  <c r="H881" i="1"/>
  <c r="AF880" i="1"/>
  <c r="AC880" i="1"/>
  <c r="Z880" i="1"/>
  <c r="W880" i="1"/>
  <c r="T880" i="1"/>
  <c r="Q880" i="1"/>
  <c r="N880" i="1"/>
  <c r="K880" i="1"/>
  <c r="H880" i="1"/>
  <c r="AF879" i="1"/>
  <c r="AC879" i="1"/>
  <c r="Z879" i="1"/>
  <c r="W879" i="1"/>
  <c r="T879" i="1"/>
  <c r="Q879" i="1"/>
  <c r="N879" i="1"/>
  <c r="K879" i="1"/>
  <c r="H879" i="1"/>
  <c r="AF878" i="1"/>
  <c r="AC878" i="1"/>
  <c r="Z878" i="1"/>
  <c r="W878" i="1"/>
  <c r="T878" i="1"/>
  <c r="Q878" i="1"/>
  <c r="N878" i="1"/>
  <c r="K878" i="1"/>
  <c r="H878" i="1"/>
  <c r="AF877" i="1"/>
  <c r="AC877" i="1"/>
  <c r="Z877" i="1"/>
  <c r="W877" i="1"/>
  <c r="T877" i="1"/>
  <c r="Q877" i="1"/>
  <c r="N877" i="1"/>
  <c r="K877" i="1"/>
  <c r="H877" i="1"/>
  <c r="AF876" i="1"/>
  <c r="AC876" i="1"/>
  <c r="Z876" i="1"/>
  <c r="W876" i="1"/>
  <c r="T876" i="1"/>
  <c r="Q876" i="1"/>
  <c r="N876" i="1"/>
  <c r="K876" i="1"/>
  <c r="H876" i="1"/>
  <c r="AF875" i="1"/>
  <c r="AC875" i="1"/>
  <c r="Z875" i="1"/>
  <c r="W875" i="1"/>
  <c r="T875" i="1"/>
  <c r="Q875" i="1"/>
  <c r="N875" i="1"/>
  <c r="K875" i="1"/>
  <c r="H875" i="1"/>
  <c r="AF874" i="1"/>
  <c r="AC874" i="1"/>
  <c r="Z874" i="1"/>
  <c r="W874" i="1"/>
  <c r="T874" i="1"/>
  <c r="Q874" i="1"/>
  <c r="N874" i="1"/>
  <c r="K874" i="1"/>
  <c r="H874" i="1"/>
  <c r="AF871" i="1"/>
  <c r="AC871" i="1"/>
  <c r="Z871" i="1"/>
  <c r="W871" i="1"/>
  <c r="T871" i="1"/>
  <c r="Q871" i="1"/>
  <c r="N871" i="1"/>
  <c r="K871" i="1"/>
  <c r="H871" i="1"/>
  <c r="AF870" i="1"/>
  <c r="AC870" i="1"/>
  <c r="Z870" i="1"/>
  <c r="W870" i="1"/>
  <c r="T870" i="1"/>
  <c r="Q870" i="1"/>
  <c r="N870" i="1"/>
  <c r="K870" i="1"/>
  <c r="H870" i="1"/>
  <c r="AF869" i="1"/>
  <c r="AC869" i="1"/>
  <c r="Z869" i="1"/>
  <c r="W869" i="1"/>
  <c r="T869" i="1"/>
  <c r="Q869" i="1"/>
  <c r="N869" i="1"/>
  <c r="K869" i="1"/>
  <c r="H869" i="1"/>
  <c r="AF868" i="1"/>
  <c r="AC868" i="1"/>
  <c r="Z868" i="1"/>
  <c r="W868" i="1"/>
  <c r="T868" i="1"/>
  <c r="Q868" i="1"/>
  <c r="N868" i="1"/>
  <c r="K868" i="1"/>
  <c r="H868" i="1"/>
  <c r="AF867" i="1"/>
  <c r="AC867" i="1"/>
  <c r="Z867" i="1"/>
  <c r="W867" i="1"/>
  <c r="T867" i="1"/>
  <c r="Q867" i="1"/>
  <c r="N867" i="1"/>
  <c r="K867" i="1"/>
  <c r="H867" i="1"/>
  <c r="AF866" i="1"/>
  <c r="AC866" i="1"/>
  <c r="Z866" i="1"/>
  <c r="W866" i="1"/>
  <c r="T866" i="1"/>
  <c r="Q866" i="1"/>
  <c r="N866" i="1"/>
  <c r="K866" i="1"/>
  <c r="H866" i="1"/>
  <c r="AF865" i="1"/>
  <c r="AC865" i="1"/>
  <c r="Z865" i="1"/>
  <c r="W865" i="1"/>
  <c r="T865" i="1"/>
  <c r="Q865" i="1"/>
  <c r="N865" i="1"/>
  <c r="K865" i="1"/>
  <c r="H865" i="1"/>
  <c r="AF864" i="1"/>
  <c r="AC864" i="1"/>
  <c r="Z864" i="1"/>
  <c r="W864" i="1"/>
  <c r="T864" i="1"/>
  <c r="Q864" i="1"/>
  <c r="N864" i="1"/>
  <c r="K864" i="1"/>
  <c r="H864" i="1"/>
  <c r="AF863" i="1"/>
  <c r="AC863" i="1"/>
  <c r="Z863" i="1"/>
  <c r="W863" i="1"/>
  <c r="T863" i="1"/>
  <c r="Q863" i="1"/>
  <c r="N863" i="1"/>
  <c r="K863" i="1"/>
  <c r="H863" i="1"/>
  <c r="AF862" i="1"/>
  <c r="AC862" i="1"/>
  <c r="Z862" i="1"/>
  <c r="W862" i="1"/>
  <c r="T862" i="1"/>
  <c r="Q862" i="1"/>
  <c r="N862" i="1"/>
  <c r="K862" i="1"/>
  <c r="H862" i="1"/>
  <c r="AO861" i="1"/>
  <c r="AF861" i="1"/>
  <c r="AC861" i="1"/>
  <c r="Z861" i="1"/>
  <c r="W861" i="1"/>
  <c r="T861" i="1"/>
  <c r="Q861" i="1"/>
  <c r="N861" i="1"/>
  <c r="K861" i="1"/>
  <c r="H861" i="1"/>
  <c r="AF860" i="1"/>
  <c r="AC860" i="1"/>
  <c r="Z860" i="1"/>
  <c r="W860" i="1"/>
  <c r="T860" i="1"/>
  <c r="Q860" i="1"/>
  <c r="N860" i="1"/>
  <c r="K860" i="1"/>
  <c r="H860" i="1"/>
  <c r="AF116" i="1"/>
  <c r="AC116" i="1"/>
  <c r="Z116" i="1"/>
  <c r="W116" i="1"/>
  <c r="T116" i="1"/>
  <c r="Q116" i="1"/>
  <c r="N116" i="1"/>
  <c r="K116" i="1"/>
  <c r="H116" i="1"/>
  <c r="AF115" i="1"/>
  <c r="AC115" i="1"/>
  <c r="Z115" i="1"/>
  <c r="W115" i="1"/>
  <c r="T115" i="1"/>
  <c r="Q115" i="1"/>
  <c r="N115" i="1"/>
  <c r="K115" i="1"/>
  <c r="H115" i="1"/>
  <c r="AF114" i="1"/>
  <c r="AC114" i="1"/>
  <c r="Z114" i="1"/>
  <c r="W114" i="1"/>
  <c r="T114" i="1"/>
  <c r="Q114" i="1"/>
  <c r="N114" i="1"/>
  <c r="K114" i="1"/>
  <c r="H114" i="1"/>
  <c r="AF113" i="1"/>
  <c r="AC113" i="1"/>
  <c r="Z113" i="1"/>
  <c r="W113" i="1"/>
  <c r="T113" i="1"/>
  <c r="Q113" i="1"/>
  <c r="N113" i="1"/>
  <c r="K113" i="1"/>
  <c r="H113" i="1"/>
  <c r="AF112" i="1"/>
  <c r="AC112" i="1"/>
  <c r="Z112" i="1"/>
  <c r="W112" i="1"/>
  <c r="T112" i="1"/>
  <c r="Q112" i="1"/>
  <c r="N112" i="1"/>
  <c r="K112" i="1"/>
  <c r="H112" i="1"/>
  <c r="AF111" i="1"/>
  <c r="AC111" i="1"/>
  <c r="Z111" i="1"/>
  <c r="W111" i="1"/>
  <c r="T111" i="1"/>
  <c r="Q111" i="1"/>
  <c r="N111" i="1"/>
  <c r="K111" i="1"/>
  <c r="H111" i="1"/>
  <c r="AF110" i="1"/>
  <c r="AC110" i="1"/>
  <c r="Z110" i="1"/>
  <c r="W110" i="1"/>
  <c r="T110" i="1"/>
  <c r="Q110" i="1"/>
  <c r="N110" i="1"/>
  <c r="K110" i="1"/>
  <c r="H110" i="1"/>
  <c r="AF109" i="1"/>
  <c r="AC109" i="1"/>
  <c r="Z109" i="1"/>
  <c r="W109" i="1"/>
  <c r="T109" i="1"/>
  <c r="Q109" i="1"/>
  <c r="N109" i="1"/>
  <c r="K109" i="1"/>
  <c r="H109" i="1"/>
  <c r="AF108" i="1"/>
  <c r="AC108" i="1"/>
  <c r="Z108" i="1"/>
  <c r="W108" i="1"/>
  <c r="T108" i="1"/>
  <c r="Q108" i="1"/>
  <c r="N108" i="1"/>
  <c r="K108" i="1"/>
  <c r="H108" i="1"/>
  <c r="AF846" i="1"/>
  <c r="AC846" i="1"/>
  <c r="Z846" i="1"/>
  <c r="W846" i="1"/>
  <c r="T846" i="1"/>
  <c r="Q846" i="1"/>
  <c r="N846" i="1"/>
  <c r="K846" i="1"/>
  <c r="H846" i="1"/>
  <c r="AF845" i="1"/>
  <c r="AC845" i="1"/>
  <c r="Z845" i="1"/>
  <c r="W845" i="1"/>
  <c r="T845" i="1"/>
  <c r="Q845" i="1"/>
  <c r="N845" i="1"/>
  <c r="K845" i="1"/>
  <c r="H845" i="1"/>
  <c r="AF844" i="1"/>
  <c r="AC844" i="1"/>
  <c r="Z844" i="1"/>
  <c r="W844" i="1"/>
  <c r="T844" i="1"/>
  <c r="Q844" i="1"/>
  <c r="N844" i="1"/>
  <c r="K844" i="1"/>
  <c r="H844" i="1"/>
  <c r="AF843" i="1"/>
  <c r="AC843" i="1"/>
  <c r="Z843" i="1"/>
  <c r="W843" i="1"/>
  <c r="T843" i="1"/>
  <c r="Q843" i="1"/>
  <c r="N843" i="1"/>
  <c r="K843" i="1"/>
  <c r="H843" i="1"/>
  <c r="AF842" i="1"/>
  <c r="AC842" i="1"/>
  <c r="Z842" i="1"/>
  <c r="W842" i="1"/>
  <c r="T842" i="1"/>
  <c r="Q842" i="1"/>
  <c r="N842" i="1"/>
  <c r="K842" i="1"/>
  <c r="H842" i="1"/>
  <c r="AF841" i="1"/>
  <c r="AC841" i="1"/>
  <c r="Z841" i="1"/>
  <c r="W841" i="1"/>
  <c r="T841" i="1"/>
  <c r="Q841" i="1"/>
  <c r="N841" i="1"/>
  <c r="K841" i="1"/>
  <c r="H841" i="1"/>
  <c r="AF840" i="1"/>
  <c r="AC840" i="1"/>
  <c r="Z840" i="1"/>
  <c r="W840" i="1"/>
  <c r="T840" i="1"/>
  <c r="Q840" i="1"/>
  <c r="N840" i="1"/>
  <c r="K840" i="1"/>
  <c r="H840" i="1"/>
  <c r="AF839" i="1"/>
  <c r="AC839" i="1"/>
  <c r="Z839" i="1"/>
  <c r="W839" i="1"/>
  <c r="T839" i="1"/>
  <c r="Q839" i="1"/>
  <c r="N839" i="1"/>
  <c r="K839" i="1"/>
  <c r="H839" i="1"/>
  <c r="AF838" i="1"/>
  <c r="AC838" i="1"/>
  <c r="Z838" i="1"/>
  <c r="W838" i="1"/>
  <c r="T838" i="1"/>
  <c r="Q838" i="1"/>
  <c r="N838" i="1"/>
  <c r="K838" i="1"/>
  <c r="H838" i="1"/>
  <c r="AF375" i="1"/>
  <c r="AC375" i="1"/>
  <c r="Z375" i="1"/>
  <c r="W375" i="1"/>
  <c r="T375" i="1"/>
  <c r="Q375" i="1"/>
  <c r="N375" i="1"/>
  <c r="K375" i="1"/>
  <c r="H375" i="1"/>
  <c r="AF374" i="1"/>
  <c r="AC374" i="1"/>
  <c r="Z374" i="1"/>
  <c r="W374" i="1"/>
  <c r="T374" i="1"/>
  <c r="Q374" i="1"/>
  <c r="N374" i="1"/>
  <c r="K374" i="1"/>
  <c r="H374" i="1"/>
  <c r="AF373" i="1"/>
  <c r="AC373" i="1"/>
  <c r="Z373" i="1"/>
  <c r="W373" i="1"/>
  <c r="T373" i="1"/>
  <c r="Q373" i="1"/>
  <c r="N373" i="1"/>
  <c r="K373" i="1"/>
  <c r="H373" i="1"/>
  <c r="AF372" i="1"/>
  <c r="AC372" i="1"/>
  <c r="Z372" i="1"/>
  <c r="W372" i="1"/>
  <c r="T372" i="1"/>
  <c r="Q372" i="1"/>
  <c r="N372" i="1"/>
  <c r="K372" i="1"/>
  <c r="H372" i="1"/>
  <c r="AF371" i="1"/>
  <c r="Z371" i="1"/>
  <c r="W371" i="1"/>
  <c r="T371" i="1"/>
  <c r="Q371" i="1"/>
  <c r="N371" i="1"/>
  <c r="K371" i="1"/>
  <c r="H371" i="1"/>
  <c r="AF370" i="1"/>
  <c r="AC370" i="1"/>
  <c r="Z370" i="1"/>
  <c r="W370" i="1"/>
  <c r="T370" i="1"/>
  <c r="Q370" i="1"/>
  <c r="N370" i="1"/>
  <c r="K370" i="1"/>
  <c r="H370" i="1"/>
  <c r="AF369" i="1"/>
  <c r="AC369" i="1"/>
  <c r="Z369" i="1"/>
  <c r="W369" i="1"/>
  <c r="T369" i="1"/>
  <c r="Q369" i="1"/>
  <c r="H367" i="1"/>
  <c r="H368" i="1"/>
  <c r="H369" i="1"/>
  <c r="K367" i="1"/>
  <c r="K368" i="1"/>
  <c r="K369" i="1"/>
  <c r="N367" i="1"/>
  <c r="N368" i="1"/>
  <c r="N369" i="1"/>
  <c r="Q367" i="1"/>
  <c r="Q368" i="1"/>
  <c r="T367" i="1"/>
  <c r="T368" i="1"/>
  <c r="W367" i="1"/>
  <c r="W368" i="1"/>
  <c r="Z367" i="1"/>
  <c r="Z368" i="1"/>
  <c r="AC367" i="1"/>
  <c r="AC368" i="1"/>
  <c r="AF367" i="1"/>
  <c r="AF368" i="1"/>
  <c r="AF364" i="1"/>
  <c r="AC364" i="1"/>
  <c r="Z364" i="1"/>
  <c r="W364" i="1"/>
  <c r="T364" i="1"/>
  <c r="Q364" i="1"/>
  <c r="N364" i="1"/>
  <c r="K364" i="1"/>
  <c r="H364" i="1"/>
  <c r="AF363" i="1"/>
  <c r="AC363" i="1"/>
  <c r="Z363" i="1"/>
  <c r="W363" i="1"/>
  <c r="T363" i="1"/>
  <c r="Q363" i="1"/>
  <c r="N363" i="1"/>
  <c r="K363" i="1"/>
  <c r="H363" i="1"/>
  <c r="AF362" i="1"/>
  <c r="AC362" i="1"/>
  <c r="Z362" i="1"/>
  <c r="W362" i="1"/>
  <c r="T362" i="1"/>
  <c r="Q362" i="1"/>
  <c r="N362" i="1"/>
  <c r="K362" i="1"/>
  <c r="H362" i="1"/>
  <c r="AF361" i="1"/>
  <c r="AC361" i="1"/>
  <c r="Z361" i="1"/>
  <c r="T361" i="1"/>
  <c r="Q361" i="1"/>
  <c r="N361" i="1"/>
  <c r="K361" i="1"/>
  <c r="H361" i="1"/>
  <c r="AF360" i="1"/>
  <c r="AC360" i="1"/>
  <c r="Z360" i="1"/>
  <c r="T360" i="1"/>
  <c r="Q360" i="1"/>
  <c r="N360" i="1"/>
  <c r="K360" i="1"/>
  <c r="H360" i="1"/>
  <c r="AF359" i="1"/>
  <c r="AC359" i="1"/>
  <c r="Z359" i="1"/>
  <c r="W359" i="1"/>
  <c r="T359" i="1"/>
  <c r="Q359" i="1"/>
  <c r="N359" i="1"/>
  <c r="K359" i="1"/>
  <c r="H359" i="1"/>
  <c r="AF358" i="1"/>
  <c r="AC358" i="1"/>
  <c r="Z358" i="1"/>
  <c r="W358" i="1"/>
  <c r="T358" i="1"/>
  <c r="H356" i="1"/>
  <c r="H357" i="1"/>
  <c r="H358" i="1"/>
  <c r="K356" i="1"/>
  <c r="K357" i="1"/>
  <c r="K358" i="1"/>
  <c r="N356" i="1"/>
  <c r="N357" i="1"/>
  <c r="N358" i="1"/>
  <c r="Q356" i="1"/>
  <c r="Q357" i="1"/>
  <c r="Q358" i="1"/>
  <c r="T356" i="1"/>
  <c r="T357" i="1"/>
  <c r="W356" i="1"/>
  <c r="W357" i="1"/>
  <c r="Z356" i="1"/>
  <c r="Z357" i="1"/>
  <c r="AC356" i="1"/>
  <c r="AC357" i="1"/>
  <c r="AF356" i="1"/>
  <c r="AF357" i="1"/>
  <c r="AF824" i="1"/>
  <c r="AC824" i="1"/>
  <c r="Z824" i="1"/>
  <c r="W824" i="1"/>
  <c r="T824" i="1"/>
  <c r="Q824" i="1"/>
  <c r="N824" i="1"/>
  <c r="K824" i="1"/>
  <c r="H824" i="1"/>
  <c r="AF823" i="1"/>
  <c r="AC823" i="1"/>
  <c r="Z823" i="1"/>
  <c r="W823" i="1"/>
  <c r="T823" i="1"/>
  <c r="Q823" i="1"/>
  <c r="N823" i="1"/>
  <c r="K823" i="1"/>
  <c r="H823" i="1"/>
  <c r="AF822" i="1"/>
  <c r="AC822" i="1"/>
  <c r="Z822" i="1"/>
  <c r="W822" i="1"/>
  <c r="T822" i="1"/>
  <c r="Q822" i="1"/>
  <c r="N822" i="1"/>
  <c r="K822" i="1"/>
  <c r="H822" i="1"/>
  <c r="AF821" i="1"/>
  <c r="AC821" i="1"/>
  <c r="Z821" i="1"/>
  <c r="W821" i="1"/>
  <c r="T821" i="1"/>
  <c r="Q821" i="1"/>
  <c r="N821" i="1"/>
  <c r="K821" i="1"/>
  <c r="H821" i="1"/>
  <c r="AF820" i="1"/>
  <c r="AC820" i="1"/>
  <c r="Z820" i="1"/>
  <c r="W820" i="1"/>
  <c r="T820" i="1"/>
  <c r="Q820" i="1"/>
  <c r="N820" i="1"/>
  <c r="K820" i="1"/>
  <c r="H820" i="1"/>
  <c r="AF819" i="1"/>
  <c r="AC819" i="1"/>
  <c r="Z819" i="1"/>
  <c r="W819" i="1"/>
  <c r="T819" i="1"/>
  <c r="Q819" i="1"/>
  <c r="N819" i="1"/>
  <c r="K819" i="1"/>
  <c r="H819" i="1"/>
  <c r="AF818" i="1"/>
  <c r="AC818" i="1"/>
  <c r="Z818" i="1"/>
  <c r="W818" i="1"/>
  <c r="T818" i="1"/>
  <c r="Q818" i="1"/>
  <c r="N818" i="1"/>
  <c r="K818" i="1"/>
  <c r="H818" i="1"/>
  <c r="AF817" i="1"/>
  <c r="AC817" i="1"/>
  <c r="Z817" i="1"/>
  <c r="W817" i="1"/>
  <c r="T817" i="1"/>
  <c r="Q817" i="1"/>
  <c r="N817" i="1"/>
  <c r="K817" i="1"/>
  <c r="H817" i="1"/>
  <c r="AF816" i="1"/>
  <c r="AC816" i="1"/>
  <c r="Z816" i="1"/>
  <c r="W816" i="1"/>
  <c r="T816" i="1"/>
  <c r="Q816" i="1"/>
  <c r="N816" i="1"/>
  <c r="K816" i="1"/>
  <c r="H816" i="1"/>
  <c r="AF105" i="1"/>
  <c r="AC105" i="1"/>
  <c r="Z105" i="1"/>
  <c r="W105" i="1"/>
  <c r="T105" i="1"/>
  <c r="Q105" i="1"/>
  <c r="N105" i="1"/>
  <c r="K105" i="1"/>
  <c r="H105" i="1"/>
  <c r="AF104" i="1"/>
  <c r="AC104" i="1"/>
  <c r="Z104" i="1"/>
  <c r="W104" i="1"/>
  <c r="T104" i="1"/>
  <c r="Q104" i="1"/>
  <c r="N104" i="1"/>
  <c r="K104" i="1"/>
  <c r="H104" i="1"/>
  <c r="AF103" i="1"/>
  <c r="AC103" i="1"/>
  <c r="Z103" i="1"/>
  <c r="W103" i="1"/>
  <c r="T103" i="1"/>
  <c r="Q103" i="1"/>
  <c r="N103" i="1"/>
  <c r="K103" i="1"/>
  <c r="H103" i="1"/>
  <c r="AF102" i="1"/>
  <c r="AC102" i="1"/>
  <c r="T102" i="1"/>
  <c r="Q102" i="1"/>
  <c r="N102" i="1"/>
  <c r="K102" i="1"/>
  <c r="H102" i="1"/>
  <c r="AF101" i="1"/>
  <c r="AC101" i="1"/>
  <c r="Z101" i="1"/>
  <c r="W101" i="1"/>
  <c r="T101" i="1"/>
  <c r="Q101" i="1"/>
  <c r="N101" i="1"/>
  <c r="K101" i="1"/>
  <c r="H101" i="1"/>
  <c r="AF100" i="1"/>
  <c r="AC100" i="1"/>
  <c r="Z100" i="1"/>
  <c r="W100" i="1"/>
  <c r="T100" i="1"/>
  <c r="Q100" i="1"/>
  <c r="N100" i="1"/>
  <c r="K100" i="1"/>
  <c r="H100" i="1"/>
  <c r="AF99" i="1"/>
  <c r="AC99" i="1"/>
  <c r="Z99" i="1"/>
  <c r="W99" i="1"/>
  <c r="T99" i="1"/>
  <c r="Q99" i="1"/>
  <c r="N99" i="1"/>
  <c r="K99" i="1"/>
  <c r="H99" i="1"/>
  <c r="AF98" i="1"/>
  <c r="AC98" i="1"/>
  <c r="Z98" i="1"/>
  <c r="W98" i="1"/>
  <c r="T98" i="1"/>
  <c r="Q98" i="1"/>
  <c r="N98" i="1"/>
  <c r="K98" i="1"/>
  <c r="H98" i="1"/>
  <c r="AF97" i="1"/>
  <c r="AC97" i="1"/>
  <c r="Z97" i="1"/>
  <c r="W97" i="1"/>
  <c r="T97" i="1"/>
  <c r="Q97" i="1"/>
  <c r="N97" i="1"/>
  <c r="K97" i="1"/>
  <c r="H97" i="1"/>
  <c r="AF320" i="1"/>
  <c r="AC320" i="1"/>
  <c r="Z320" i="1"/>
  <c r="W320" i="1"/>
  <c r="T320" i="1"/>
  <c r="Q320" i="1"/>
  <c r="N320" i="1"/>
  <c r="K320" i="1"/>
  <c r="H320" i="1"/>
  <c r="AF319" i="1"/>
  <c r="AC319" i="1"/>
  <c r="Z319" i="1"/>
  <c r="W319" i="1"/>
  <c r="T319" i="1"/>
  <c r="Q319" i="1"/>
  <c r="N319" i="1"/>
  <c r="K319" i="1"/>
  <c r="H319" i="1"/>
  <c r="AF318" i="1"/>
  <c r="AC318" i="1"/>
  <c r="Z318" i="1"/>
  <c r="W318" i="1"/>
  <c r="T318" i="1"/>
  <c r="Q318" i="1"/>
  <c r="N318" i="1"/>
  <c r="K318" i="1"/>
  <c r="H318" i="1"/>
  <c r="AF317" i="1"/>
  <c r="AC317" i="1"/>
  <c r="Z317" i="1"/>
  <c r="W317" i="1"/>
  <c r="T317" i="1"/>
  <c r="Q317" i="1"/>
  <c r="N317" i="1"/>
  <c r="K317" i="1"/>
  <c r="AF316" i="1"/>
  <c r="AC316" i="1"/>
  <c r="Z316" i="1"/>
  <c r="W316" i="1"/>
  <c r="T316" i="1"/>
  <c r="Q316" i="1"/>
  <c r="N316" i="1"/>
  <c r="K316" i="1"/>
  <c r="H316" i="1"/>
  <c r="AF315" i="1"/>
  <c r="AC315" i="1"/>
  <c r="Z315" i="1"/>
  <c r="W315" i="1"/>
  <c r="T315" i="1"/>
  <c r="Q315" i="1"/>
  <c r="N315" i="1"/>
  <c r="K315" i="1"/>
  <c r="H315" i="1"/>
  <c r="AF314" i="1"/>
  <c r="AC314" i="1"/>
  <c r="Z314" i="1"/>
  <c r="W314" i="1"/>
  <c r="T314" i="1"/>
  <c r="Q314" i="1"/>
  <c r="N314" i="1"/>
  <c r="K314" i="1"/>
  <c r="H314" i="1"/>
  <c r="AF313" i="1"/>
  <c r="AC313" i="1"/>
  <c r="Z313" i="1"/>
  <c r="W313" i="1"/>
  <c r="T313" i="1"/>
  <c r="Q313" i="1"/>
  <c r="N313" i="1"/>
  <c r="K313" i="1"/>
  <c r="H313" i="1"/>
  <c r="AF312" i="1"/>
  <c r="AC312" i="1"/>
  <c r="Z312" i="1"/>
  <c r="W312" i="1"/>
  <c r="T312" i="1"/>
  <c r="Q312" i="1"/>
  <c r="N312" i="1"/>
  <c r="K312" i="1"/>
  <c r="H312" i="1"/>
  <c r="AF287" i="1"/>
  <c r="AC287" i="1"/>
  <c r="Z287" i="1"/>
  <c r="W287" i="1"/>
  <c r="T287" i="1"/>
  <c r="Q287" i="1"/>
  <c r="N287" i="1"/>
  <c r="K287" i="1"/>
  <c r="H287" i="1"/>
  <c r="AF286" i="1"/>
  <c r="AC286" i="1"/>
  <c r="Z286" i="1"/>
  <c r="W286" i="1"/>
  <c r="T286" i="1"/>
  <c r="Q286" i="1"/>
  <c r="N286" i="1"/>
  <c r="K286" i="1"/>
  <c r="H286" i="1"/>
  <c r="AF285" i="1"/>
  <c r="AC285" i="1"/>
  <c r="Z285" i="1"/>
  <c r="W285" i="1"/>
  <c r="T285" i="1"/>
  <c r="Q285" i="1"/>
  <c r="N285" i="1"/>
  <c r="K285" i="1"/>
  <c r="H285" i="1"/>
  <c r="AF284" i="1"/>
  <c r="AC284" i="1"/>
  <c r="Z284" i="1"/>
  <c r="W284" i="1"/>
  <c r="T284" i="1"/>
  <c r="Q284" i="1"/>
  <c r="N284" i="1"/>
  <c r="K284" i="1"/>
  <c r="H284" i="1"/>
  <c r="AF283" i="1"/>
  <c r="AC283" i="1"/>
  <c r="Z283" i="1"/>
  <c r="W283" i="1"/>
  <c r="T283" i="1"/>
  <c r="Q283" i="1"/>
  <c r="N283" i="1"/>
  <c r="K283" i="1"/>
  <c r="H283" i="1"/>
  <c r="AF282" i="1"/>
  <c r="AC282" i="1"/>
  <c r="Z282" i="1"/>
  <c r="W282" i="1"/>
  <c r="T282" i="1"/>
  <c r="Q282" i="1"/>
  <c r="N282" i="1"/>
  <c r="K282" i="1"/>
  <c r="H282" i="1"/>
  <c r="AF281" i="1"/>
  <c r="AC281" i="1"/>
  <c r="Z281" i="1"/>
  <c r="W281" i="1"/>
  <c r="T281" i="1"/>
  <c r="Q281" i="1"/>
  <c r="N281" i="1"/>
  <c r="K281" i="1"/>
  <c r="H281" i="1"/>
  <c r="AF280" i="1"/>
  <c r="AC280" i="1"/>
  <c r="Z280" i="1"/>
  <c r="W280" i="1"/>
  <c r="T280" i="1"/>
  <c r="Q280" i="1"/>
  <c r="N280" i="1"/>
  <c r="K280" i="1"/>
  <c r="H280" i="1"/>
  <c r="AF279" i="1"/>
  <c r="AC279" i="1"/>
  <c r="Z279" i="1"/>
  <c r="W279" i="1"/>
  <c r="T279" i="1"/>
  <c r="Q279" i="1"/>
  <c r="N279" i="1"/>
  <c r="K279" i="1"/>
  <c r="H279" i="1"/>
  <c r="AF276" i="1"/>
  <c r="AC276" i="1"/>
  <c r="Z276" i="1"/>
  <c r="W276" i="1"/>
  <c r="T276" i="1"/>
  <c r="Q276" i="1"/>
  <c r="N276" i="1"/>
  <c r="K276" i="1"/>
  <c r="H276" i="1"/>
  <c r="AF275" i="1"/>
  <c r="AC275" i="1"/>
  <c r="Z275" i="1"/>
  <c r="W275" i="1"/>
  <c r="T275" i="1"/>
  <c r="Q275" i="1"/>
  <c r="N275" i="1"/>
  <c r="K275" i="1"/>
  <c r="H275" i="1"/>
  <c r="AF274" i="1"/>
  <c r="AC274" i="1"/>
  <c r="Z274" i="1"/>
  <c r="W274" i="1"/>
  <c r="T274" i="1"/>
  <c r="Q274" i="1"/>
  <c r="N274" i="1"/>
  <c r="K274" i="1"/>
  <c r="H274" i="1"/>
  <c r="AF273" i="1"/>
  <c r="AC273" i="1"/>
  <c r="T273" i="1"/>
  <c r="Q273" i="1"/>
  <c r="N273" i="1"/>
  <c r="K273" i="1"/>
  <c r="H273" i="1"/>
  <c r="AF272" i="1"/>
  <c r="AC272" i="1"/>
  <c r="Z272" i="1"/>
  <c r="T272" i="1"/>
  <c r="Q272" i="1"/>
  <c r="N272" i="1"/>
  <c r="K272" i="1"/>
  <c r="H272" i="1"/>
  <c r="AF271" i="1"/>
  <c r="AC271" i="1"/>
  <c r="Z271" i="1"/>
  <c r="W271" i="1"/>
  <c r="T271" i="1"/>
  <c r="Q271" i="1"/>
  <c r="K271" i="1"/>
  <c r="H271" i="1"/>
  <c r="AF270" i="1"/>
  <c r="AC270" i="1"/>
  <c r="Z270" i="1"/>
  <c r="W270" i="1"/>
  <c r="T270" i="1"/>
  <c r="H268" i="1"/>
  <c r="H269" i="1"/>
  <c r="H270" i="1"/>
  <c r="K268" i="1"/>
  <c r="K269" i="1"/>
  <c r="K270" i="1"/>
  <c r="N268" i="1"/>
  <c r="N269" i="1"/>
  <c r="N270" i="1"/>
  <c r="Q268" i="1"/>
  <c r="Q269" i="1"/>
  <c r="Q270" i="1"/>
  <c r="T268" i="1"/>
  <c r="T269" i="1"/>
  <c r="W268" i="1"/>
  <c r="W269" i="1"/>
  <c r="Z268" i="1"/>
  <c r="Z269" i="1"/>
  <c r="AC268" i="1"/>
  <c r="AC269" i="1"/>
  <c r="AF268" i="1"/>
  <c r="AF269" i="1"/>
  <c r="AF1054" i="1"/>
  <c r="AC1054" i="1"/>
  <c r="Z1054" i="1"/>
  <c r="W1054" i="1"/>
  <c r="T1054" i="1"/>
  <c r="Q1054" i="1"/>
  <c r="N1054" i="1"/>
  <c r="K1054" i="1"/>
  <c r="H1054" i="1"/>
  <c r="AF1053" i="1"/>
  <c r="AC1053" i="1"/>
  <c r="Z1053" i="1"/>
  <c r="W1053" i="1"/>
  <c r="T1053" i="1"/>
  <c r="Q1053" i="1"/>
  <c r="N1053" i="1"/>
  <c r="K1053" i="1"/>
  <c r="H1053" i="1"/>
  <c r="AF1052" i="1"/>
  <c r="AC1052" i="1"/>
  <c r="Z1052" i="1"/>
  <c r="W1052" i="1"/>
  <c r="T1052" i="1"/>
  <c r="Q1052" i="1"/>
  <c r="N1052" i="1"/>
  <c r="K1052" i="1"/>
  <c r="H1052" i="1"/>
  <c r="AF1051" i="1"/>
  <c r="AC1051" i="1"/>
  <c r="W1051" i="1"/>
  <c r="T1051" i="1"/>
  <c r="Q1051" i="1"/>
  <c r="N1051" i="1"/>
  <c r="K1051" i="1"/>
  <c r="H1051" i="1"/>
  <c r="AF1050" i="1"/>
  <c r="AC1050" i="1"/>
  <c r="Z1050" i="1"/>
  <c r="W1050" i="1"/>
  <c r="T1050" i="1"/>
  <c r="Q1050" i="1"/>
  <c r="N1050" i="1"/>
  <c r="K1050" i="1"/>
  <c r="H1050" i="1"/>
  <c r="AF1049" i="1"/>
  <c r="AC1049" i="1"/>
  <c r="Z1049" i="1"/>
  <c r="W1049" i="1"/>
  <c r="T1049" i="1"/>
  <c r="Q1049" i="1"/>
  <c r="N1049" i="1"/>
  <c r="K1049" i="1"/>
  <c r="H1049" i="1"/>
  <c r="AF1048" i="1"/>
  <c r="AC1048" i="1"/>
  <c r="Z1048" i="1"/>
  <c r="W1048" i="1"/>
  <c r="T1048" i="1"/>
  <c r="Q1048" i="1"/>
  <c r="N1048" i="1"/>
  <c r="K1048" i="1"/>
  <c r="H1048" i="1"/>
  <c r="AF1047" i="1"/>
  <c r="AC1047" i="1"/>
  <c r="Z1047" i="1"/>
  <c r="W1047" i="1"/>
  <c r="T1047" i="1"/>
  <c r="Q1047" i="1"/>
  <c r="N1047" i="1"/>
  <c r="K1047" i="1"/>
  <c r="H1047" i="1"/>
  <c r="AF1046" i="1"/>
  <c r="AC1046" i="1"/>
  <c r="Z1046" i="1"/>
  <c r="W1046" i="1"/>
  <c r="T1046" i="1"/>
  <c r="Q1046" i="1"/>
  <c r="N1046" i="1"/>
  <c r="K1046" i="1"/>
  <c r="H1046" i="1"/>
  <c r="AF813" i="1"/>
  <c r="AC813" i="1"/>
  <c r="Z813" i="1"/>
  <c r="W813" i="1"/>
  <c r="T813" i="1"/>
  <c r="Q813" i="1"/>
  <c r="N813" i="1"/>
  <c r="K813" i="1"/>
  <c r="H813" i="1"/>
  <c r="AF812" i="1"/>
  <c r="AC812" i="1"/>
  <c r="Z812" i="1"/>
  <c r="W812" i="1"/>
  <c r="T812" i="1"/>
  <c r="Q812" i="1"/>
  <c r="N812" i="1"/>
  <c r="K812" i="1"/>
  <c r="H812" i="1"/>
  <c r="AF811" i="1"/>
  <c r="AC811" i="1"/>
  <c r="Z811" i="1"/>
  <c r="W811" i="1"/>
  <c r="T811" i="1"/>
  <c r="Q811" i="1"/>
  <c r="N811" i="1"/>
  <c r="K811" i="1"/>
  <c r="H811" i="1"/>
  <c r="AF809" i="1"/>
  <c r="AC809" i="1"/>
  <c r="Z809" i="1"/>
  <c r="T809" i="1"/>
  <c r="Q809" i="1"/>
  <c r="K809" i="1"/>
  <c r="H809" i="1"/>
  <c r="AF808" i="1"/>
  <c r="AC808" i="1"/>
  <c r="Z808" i="1"/>
  <c r="T808" i="1"/>
  <c r="Q808" i="1"/>
  <c r="K808" i="1"/>
  <c r="H808" i="1"/>
  <c r="AF807" i="1"/>
  <c r="AC807" i="1"/>
  <c r="Z807" i="1"/>
  <c r="W807" i="1"/>
  <c r="T807" i="1"/>
  <c r="Q807" i="1"/>
  <c r="K807" i="1"/>
  <c r="H807" i="1"/>
  <c r="AF806" i="1"/>
  <c r="AC806" i="1"/>
  <c r="Z806" i="1"/>
  <c r="W806" i="1"/>
  <c r="T806" i="1"/>
  <c r="Q806" i="1"/>
  <c r="K806" i="1"/>
  <c r="H806" i="1"/>
  <c r="AF805" i="1"/>
  <c r="AC805" i="1"/>
  <c r="Z805" i="1"/>
  <c r="W805" i="1"/>
  <c r="T805" i="1"/>
  <c r="Q805" i="1"/>
  <c r="N805" i="1"/>
  <c r="K805" i="1"/>
  <c r="H805" i="1"/>
  <c r="AF804" i="1"/>
  <c r="AC804" i="1"/>
  <c r="Z804" i="1"/>
  <c r="W804" i="1"/>
  <c r="T804" i="1"/>
  <c r="Q804" i="1"/>
  <c r="N804" i="1"/>
  <c r="K804" i="1"/>
  <c r="H804" i="1"/>
  <c r="AF265" i="1"/>
  <c r="AC265" i="1"/>
  <c r="Z265" i="1"/>
  <c r="W265" i="1"/>
  <c r="T265" i="1"/>
  <c r="Q265" i="1"/>
  <c r="N265" i="1"/>
  <c r="K265" i="1"/>
  <c r="H265" i="1"/>
  <c r="AF264" i="1"/>
  <c r="AC264" i="1"/>
  <c r="Z264" i="1"/>
  <c r="W264" i="1"/>
  <c r="T264" i="1"/>
  <c r="Q264" i="1"/>
  <c r="N264" i="1"/>
  <c r="K264" i="1"/>
  <c r="H264" i="1"/>
  <c r="AF263" i="1"/>
  <c r="AC263" i="1"/>
  <c r="Z263" i="1"/>
  <c r="W263" i="1"/>
  <c r="T263" i="1"/>
  <c r="Q263" i="1"/>
  <c r="N263" i="1"/>
  <c r="K263" i="1"/>
  <c r="H263" i="1"/>
  <c r="AF262" i="1"/>
  <c r="AC262" i="1"/>
  <c r="Z262" i="1"/>
  <c r="W262" i="1"/>
  <c r="T262" i="1"/>
  <c r="Q262" i="1"/>
  <c r="N262" i="1"/>
  <c r="K262" i="1"/>
  <c r="H262" i="1"/>
  <c r="AF261" i="1"/>
  <c r="AC261" i="1"/>
  <c r="Z261" i="1"/>
  <c r="W261" i="1"/>
  <c r="T261" i="1"/>
  <c r="Q261" i="1"/>
  <c r="N261" i="1"/>
  <c r="K261" i="1"/>
  <c r="H261" i="1"/>
  <c r="AF260" i="1"/>
  <c r="AC260" i="1"/>
  <c r="Z260" i="1"/>
  <c r="W260" i="1"/>
  <c r="T260" i="1"/>
  <c r="Q260" i="1"/>
  <c r="N260" i="1"/>
  <c r="K260" i="1"/>
  <c r="H260" i="1"/>
  <c r="AF259" i="1"/>
  <c r="AC259" i="1"/>
  <c r="Z259" i="1"/>
  <c r="W259" i="1"/>
  <c r="T259" i="1"/>
  <c r="Q259" i="1"/>
  <c r="N259" i="1"/>
  <c r="K259" i="1"/>
  <c r="H259" i="1"/>
  <c r="AF258" i="1"/>
  <c r="AC258" i="1"/>
  <c r="Z258" i="1"/>
  <c r="W258" i="1"/>
  <c r="T258" i="1"/>
  <c r="Q258" i="1"/>
  <c r="N258" i="1"/>
  <c r="K258" i="1"/>
  <c r="H258" i="1"/>
  <c r="AF257" i="1"/>
  <c r="AC257" i="1"/>
  <c r="Z257" i="1"/>
  <c r="W257" i="1"/>
  <c r="T257" i="1"/>
  <c r="Q257" i="1"/>
  <c r="N257" i="1"/>
  <c r="K257" i="1"/>
  <c r="H257" i="1"/>
  <c r="AF254" i="1"/>
  <c r="AC254" i="1"/>
  <c r="Z254" i="1"/>
  <c r="W254" i="1"/>
  <c r="T254" i="1"/>
  <c r="Q254" i="1"/>
  <c r="N254" i="1"/>
  <c r="K254" i="1"/>
  <c r="H254" i="1"/>
  <c r="AF253" i="1"/>
  <c r="AC253" i="1"/>
  <c r="Z253" i="1"/>
  <c r="W253" i="1"/>
  <c r="T253" i="1"/>
  <c r="Q253" i="1"/>
  <c r="N253" i="1"/>
  <c r="K253" i="1"/>
  <c r="H253" i="1"/>
  <c r="AF252" i="1"/>
  <c r="AC252" i="1"/>
  <c r="Z252" i="1"/>
  <c r="W252" i="1"/>
  <c r="T252" i="1"/>
  <c r="Q252" i="1"/>
  <c r="N252" i="1"/>
  <c r="K252" i="1"/>
  <c r="H252" i="1"/>
  <c r="AF251" i="1"/>
  <c r="AC251" i="1"/>
  <c r="Z251" i="1"/>
  <c r="W251" i="1"/>
  <c r="T251" i="1"/>
  <c r="Q251" i="1"/>
  <c r="N251" i="1"/>
  <c r="K251" i="1"/>
  <c r="H251" i="1"/>
  <c r="AF250" i="1"/>
  <c r="AC250" i="1"/>
  <c r="Z250" i="1"/>
  <c r="W250" i="1"/>
  <c r="T250" i="1"/>
  <c r="Q250" i="1"/>
  <c r="N250" i="1"/>
  <c r="K250" i="1"/>
  <c r="H250" i="1"/>
  <c r="AF249" i="1"/>
  <c r="AC249" i="1"/>
  <c r="Z249" i="1"/>
  <c r="W249" i="1"/>
  <c r="T249" i="1"/>
  <c r="Q249" i="1"/>
  <c r="N249" i="1"/>
  <c r="K249" i="1"/>
  <c r="H249" i="1"/>
  <c r="AF248" i="1"/>
  <c r="AC248" i="1"/>
  <c r="Z248" i="1"/>
  <c r="W248" i="1"/>
  <c r="T248" i="1"/>
  <c r="Q248" i="1"/>
  <c r="N248" i="1"/>
  <c r="K248" i="1"/>
  <c r="H248" i="1"/>
  <c r="AF247" i="1"/>
  <c r="AC247" i="1"/>
  <c r="Z247" i="1"/>
  <c r="W247" i="1"/>
  <c r="T247" i="1"/>
  <c r="Q247" i="1"/>
  <c r="N247" i="1"/>
  <c r="K247" i="1"/>
  <c r="H247" i="1"/>
  <c r="AF246" i="1"/>
  <c r="AC246" i="1"/>
  <c r="Z246" i="1"/>
  <c r="W246" i="1"/>
  <c r="T246" i="1"/>
  <c r="Q246" i="1"/>
  <c r="N246" i="1"/>
  <c r="K246" i="1"/>
  <c r="H246" i="1"/>
  <c r="AF245" i="1"/>
  <c r="AC245" i="1"/>
  <c r="Z245" i="1"/>
  <c r="W245" i="1"/>
  <c r="T245" i="1"/>
  <c r="Q245" i="1"/>
  <c r="N245" i="1"/>
  <c r="K245" i="1"/>
  <c r="H245" i="1"/>
  <c r="AO244" i="1"/>
  <c r="AF244" i="1"/>
  <c r="AC244" i="1"/>
  <c r="Z244" i="1"/>
  <c r="W244" i="1"/>
  <c r="T244" i="1"/>
  <c r="Q244" i="1"/>
  <c r="N244" i="1"/>
  <c r="K244" i="1"/>
  <c r="H244" i="1"/>
  <c r="AF243" i="1"/>
  <c r="AC243" i="1"/>
  <c r="Z243" i="1"/>
  <c r="W243" i="1"/>
  <c r="T243" i="1"/>
  <c r="Q243" i="1"/>
  <c r="N243" i="1"/>
  <c r="K243" i="1"/>
  <c r="H243" i="1"/>
  <c r="AO250" i="1"/>
  <c r="AO418" i="1"/>
  <c r="AO479" i="1"/>
  <c r="AO534" i="1"/>
  <c r="AO545" i="1"/>
  <c r="AO984" i="1"/>
  <c r="AO1107" i="1"/>
  <c r="AO1121" i="1"/>
  <c r="AO1135" i="1"/>
  <c r="AO1149" i="1"/>
  <c r="AO1152" i="1" s="1"/>
  <c r="AO867" i="1"/>
  <c r="AO970" i="1"/>
  <c r="AO432" i="1"/>
  <c r="AO192" i="1"/>
  <c r="O1161" i="1"/>
  <c r="O1164" i="1" s="1"/>
  <c r="Z237" i="3" l="1"/>
  <c r="AB238" i="3"/>
  <c r="AB236" i="3"/>
  <c r="F29" i="4" s="1"/>
  <c r="Z232" i="3"/>
  <c r="AG228" i="2"/>
  <c r="T1154" i="1"/>
  <c r="W78" i="1"/>
  <c r="AO78" i="1" s="1"/>
  <c r="AO1124" i="1"/>
  <c r="U228" i="2"/>
  <c r="O228" i="2"/>
  <c r="AA228" i="2"/>
  <c r="AN238" i="2"/>
  <c r="S127" i="5"/>
  <c r="U102" i="5"/>
  <c r="O126" i="5"/>
  <c r="O127" i="5" s="1"/>
  <c r="R126" i="5"/>
  <c r="S134" i="5" s="1"/>
  <c r="AL237" i="3"/>
  <c r="AU50" i="3"/>
  <c r="AU56" i="3" s="1"/>
  <c r="E29" i="4"/>
  <c r="B34" i="4"/>
  <c r="C28" i="4"/>
  <c r="L5" i="4"/>
  <c r="B16" i="4"/>
  <c r="C4" i="4"/>
  <c r="I1155" i="1"/>
  <c r="I1165" i="1"/>
  <c r="X1164" i="1"/>
  <c r="AO805" i="1"/>
  <c r="AO812" i="1" s="1"/>
  <c r="AO1110" i="1"/>
  <c r="AO777" i="1"/>
  <c r="AO457" i="1"/>
  <c r="AQ239" i="3"/>
  <c r="AO148" i="1"/>
  <c r="AO973" i="1"/>
  <c r="AO453" i="1"/>
  <c r="AO122" i="1"/>
  <c r="AO589" i="1"/>
  <c r="AO523" i="1"/>
  <c r="AO914" i="1"/>
  <c r="AO319" i="1"/>
  <c r="AO1031" i="1"/>
  <c r="AO396" i="1"/>
  <c r="AO435" i="1"/>
  <c r="AL1154" i="1"/>
  <c r="AL1155" i="1" s="1"/>
  <c r="AR234" i="3"/>
  <c r="AR232" i="3"/>
  <c r="AR236" i="3"/>
  <c r="AS239" i="3"/>
  <c r="AS255" i="3" s="1"/>
  <c r="AO232" i="3"/>
  <c r="AO236" i="3"/>
  <c r="P127" i="5"/>
  <c r="Z43" i="3"/>
  <c r="Z234" i="3" s="1"/>
  <c r="AO237" i="3"/>
  <c r="AO234" i="3"/>
  <c r="AP239" i="3"/>
  <c r="AN239" i="3"/>
  <c r="AO102" i="2"/>
  <c r="AO14" i="2"/>
  <c r="AO214" i="2"/>
  <c r="AO36" i="2"/>
  <c r="AO203" i="2"/>
  <c r="AD228" i="2"/>
  <c r="AD237" i="2"/>
  <c r="AO21" i="2"/>
  <c r="I228" i="2"/>
  <c r="AO157" i="2"/>
  <c r="AO113" i="2"/>
  <c r="AO25" i="2"/>
  <c r="AO135" i="2"/>
  <c r="AO225" i="2"/>
  <c r="AO168" i="2"/>
  <c r="AO80" i="2"/>
  <c r="AO69" i="2"/>
  <c r="AO91" i="2"/>
  <c r="R235" i="2"/>
  <c r="R228" i="2"/>
  <c r="K227" i="2"/>
  <c r="L236" i="2" s="1"/>
  <c r="H227" i="2"/>
  <c r="H228" i="2" s="1"/>
  <c r="AO199" i="2"/>
  <c r="AO164" i="2"/>
  <c r="AO188" i="2"/>
  <c r="AO54" i="2"/>
  <c r="AM228" i="2"/>
  <c r="AO124" i="2"/>
  <c r="AL227" i="2"/>
  <c r="AM236" i="2" s="1"/>
  <c r="AO98" i="2"/>
  <c r="L228" i="2"/>
  <c r="AM237" i="2"/>
  <c r="AO153" i="2"/>
  <c r="AO181" i="2"/>
  <c r="AM1155" i="1"/>
  <c r="Q227" i="2"/>
  <c r="Q228" i="2" s="1"/>
  <c r="AC227" i="2"/>
  <c r="AD236" i="2" s="1"/>
  <c r="N227" i="2"/>
  <c r="N228" i="2" s="1"/>
  <c r="Z227" i="2"/>
  <c r="Z228" i="2" s="1"/>
  <c r="W227" i="2"/>
  <c r="X236" i="2" s="1"/>
  <c r="AO10" i="2"/>
  <c r="AF227" i="2"/>
  <c r="AF228" i="2" s="1"/>
  <c r="AO210" i="2"/>
  <c r="AO32" i="2"/>
  <c r="AO131" i="2"/>
  <c r="AO221" i="2"/>
  <c r="AO76" i="2"/>
  <c r="AO120" i="2"/>
  <c r="AO65" i="2"/>
  <c r="AO87" i="2"/>
  <c r="AI227" i="2"/>
  <c r="AJ236" i="2" s="1"/>
  <c r="AJ228" i="2"/>
  <c r="AO109" i="2"/>
  <c r="AO175" i="2"/>
  <c r="AO870" i="1"/>
  <c r="AO611" i="1"/>
  <c r="AO903" i="1"/>
  <c r="AO126" i="1"/>
  <c r="AO856" i="1"/>
  <c r="AO834" i="1"/>
  <c r="AG1155" i="1"/>
  <c r="AI1154" i="1"/>
  <c r="AJ1166" i="1" s="1"/>
  <c r="AJ1155" i="1"/>
  <c r="AO468" i="1"/>
  <c r="AO936" i="1"/>
  <c r="AO253" i="1"/>
  <c r="AJ1167" i="1"/>
  <c r="AO159" i="1"/>
  <c r="AO195" i="1"/>
  <c r="Q945" i="1"/>
  <c r="AO943" i="1" s="1"/>
  <c r="AO788" i="1"/>
  <c r="AO1009" i="1"/>
  <c r="AO59" i="1"/>
  <c r="AO567" i="1"/>
  <c r="AO823" i="1"/>
  <c r="AO48" i="1"/>
  <c r="AO1053" i="1"/>
  <c r="D15" i="4"/>
  <c r="D27" i="4"/>
  <c r="T136" i="5"/>
  <c r="P135" i="5"/>
  <c r="S135" i="5"/>
  <c r="U21" i="5"/>
  <c r="U87" i="5"/>
  <c r="U113" i="5"/>
  <c r="M127" i="5"/>
  <c r="L126" i="5"/>
  <c r="L127" i="5" s="1"/>
  <c r="I126" i="5"/>
  <c r="I127" i="5" s="1"/>
  <c r="U25" i="5"/>
  <c r="U124" i="5"/>
  <c r="U120" i="5"/>
  <c r="U109" i="5"/>
  <c r="U91" i="5"/>
  <c r="J127" i="5"/>
  <c r="U98" i="5"/>
  <c r="M135" i="5"/>
  <c r="AF237" i="3"/>
  <c r="AC237" i="3"/>
  <c r="AI237" i="3"/>
  <c r="AF234" i="3"/>
  <c r="AU175" i="3"/>
  <c r="AU182" i="3" s="1"/>
  <c r="AL234" i="3"/>
  <c r="AI234" i="3"/>
  <c r="W232" i="3"/>
  <c r="AI232" i="3"/>
  <c r="AA239" i="3"/>
  <c r="AA255" i="3" s="1"/>
  <c r="R234" i="3"/>
  <c r="R239" i="3" s="1"/>
  <c r="R255" i="3" s="1"/>
  <c r="AC232" i="3"/>
  <c r="AF232" i="3"/>
  <c r="AL232" i="3"/>
  <c r="AH239" i="3"/>
  <c r="AJ239" i="3"/>
  <c r="AK239" i="3"/>
  <c r="AM239" i="3"/>
  <c r="AM255" i="3" s="1"/>
  <c r="AB239" i="3"/>
  <c r="AD239" i="3"/>
  <c r="AG239" i="3"/>
  <c r="AG255" i="3" s="1"/>
  <c r="AI236" i="3"/>
  <c r="AL236" i="3"/>
  <c r="X239" i="3"/>
  <c r="X255" i="3" s="1"/>
  <c r="W237" i="3"/>
  <c r="AE236" i="3"/>
  <c r="AE239" i="3" s="1"/>
  <c r="W234" i="3"/>
  <c r="E17" i="4"/>
  <c r="V237" i="3"/>
  <c r="V239" i="3" s="1"/>
  <c r="AO501" i="1"/>
  <c r="R1155" i="1"/>
  <c r="AU158" i="3"/>
  <c r="AU170" i="3"/>
  <c r="AU128" i="3"/>
  <c r="AU135" i="3" s="1"/>
  <c r="T163" i="3"/>
  <c r="AU165" i="3" s="1"/>
  <c r="AU177" i="3"/>
  <c r="T151" i="3"/>
  <c r="AU153" i="3" s="1"/>
  <c r="AC236" i="3"/>
  <c r="AU187" i="3"/>
  <c r="AU194" i="3" s="1"/>
  <c r="AU146" i="3"/>
  <c r="T187" i="3"/>
  <c r="AU189" i="3" s="1"/>
  <c r="AU40" i="3"/>
  <c r="AU45" i="3" s="1"/>
  <c r="F17" i="4"/>
  <c r="G239" i="3"/>
  <c r="I240" i="3" s="1"/>
  <c r="P237" i="3"/>
  <c r="B35" i="4" s="1"/>
  <c r="AC44" i="3"/>
  <c r="AC234" i="3" s="1"/>
  <c r="N234" i="3"/>
  <c r="M234" i="3"/>
  <c r="M239" i="3" s="1"/>
  <c r="AF88" i="3"/>
  <c r="AF236" i="3" s="1"/>
  <c r="X228" i="2"/>
  <c r="O1155" i="1"/>
  <c r="AO987" i="1"/>
  <c r="AO381" i="1"/>
  <c r="AO71" i="1"/>
  <c r="AO206" i="1"/>
  <c r="AO1020" i="1"/>
  <c r="AO998" i="1"/>
  <c r="AO600" i="1"/>
  <c r="AO578" i="1"/>
  <c r="AO512" i="1"/>
  <c r="AO959" i="1"/>
  <c r="AO800" i="1"/>
  <c r="AO308" i="1"/>
  <c r="AO26" i="1"/>
  <c r="AN1168" i="1"/>
  <c r="AO421" i="1"/>
  <c r="AO967" i="1"/>
  <c r="AO531" i="1"/>
  <c r="AO1005" i="1"/>
  <c r="AO202" i="1"/>
  <c r="AO1146" i="1"/>
  <c r="AO104" i="1"/>
  <c r="AO275" i="1"/>
  <c r="AO264" i="1"/>
  <c r="AO239" i="1"/>
  <c r="AO217" i="1"/>
  <c r="AO282" i="1"/>
  <c r="AO155" i="1"/>
  <c r="AO326" i="1"/>
  <c r="AO852" i="1"/>
  <c r="AO1042" i="1"/>
  <c r="AO330" i="1"/>
  <c r="AO181" i="1"/>
  <c r="AO137" i="1"/>
  <c r="AO892" i="1"/>
  <c r="AO881" i="1"/>
  <c r="AO115" i="1"/>
  <c r="AO845" i="1"/>
  <c r="AO385" i="1"/>
  <c r="AO22" i="1"/>
  <c r="AO508" i="1"/>
  <c r="AA1155" i="1"/>
  <c r="AO542" i="1"/>
  <c r="AO224" i="1"/>
  <c r="AO607" i="1"/>
  <c r="AO464" i="1"/>
  <c r="AO497" i="1"/>
  <c r="AO941" i="1"/>
  <c r="AO947" i="1" s="1"/>
  <c r="AO864" i="1"/>
  <c r="AO910" i="1"/>
  <c r="AO954" i="1"/>
  <c r="AO1038" i="1"/>
  <c r="AO830" i="1"/>
  <c r="AO93" i="1"/>
  <c r="AO357" i="1"/>
  <c r="AO363" i="1" s="1"/>
  <c r="AO403" i="1"/>
  <c r="AO784" i="1"/>
  <c r="AO819" i="1"/>
  <c r="AO877" i="1"/>
  <c r="AO888" i="1"/>
  <c r="AO899" i="1"/>
  <c r="AO133" i="1"/>
  <c r="AO144" i="1"/>
  <c r="AO166" i="1"/>
  <c r="AO177" i="1"/>
  <c r="AO189" i="1"/>
  <c r="AO932" i="1"/>
  <c r="AO415" i="1"/>
  <c r="AO429" i="1"/>
  <c r="AO442" i="1"/>
  <c r="AO476" i="1"/>
  <c r="K1154" i="1"/>
  <c r="K1155" i="1" s="1"/>
  <c r="AO11" i="1"/>
  <c r="L1155" i="1"/>
  <c r="AO337" i="1"/>
  <c r="AO44" i="1"/>
  <c r="AO773" i="1"/>
  <c r="AO519" i="1"/>
  <c r="AO271" i="1"/>
  <c r="AO315" i="1"/>
  <c r="AO1138" i="1"/>
  <c r="AO247" i="1"/>
  <c r="AO260" i="1"/>
  <c r="AO1049" i="1"/>
  <c r="AO841" i="1"/>
  <c r="AO596" i="1"/>
  <c r="AO981" i="1"/>
  <c r="AO994" i="1"/>
  <c r="AO1016" i="1"/>
  <c r="AO1027" i="1"/>
  <c r="AO89" i="1"/>
  <c r="AO1104" i="1"/>
  <c r="AO1118" i="1"/>
  <c r="AO1132" i="1"/>
  <c r="AO795" i="1"/>
  <c r="AO490" i="1"/>
  <c r="AO446" i="1"/>
  <c r="AO407" i="1"/>
  <c r="AO925" i="1"/>
  <c r="AO15" i="1"/>
  <c r="AO374" i="1"/>
  <c r="AO352" i="1"/>
  <c r="AO37" i="1"/>
  <c r="AO341" i="1"/>
  <c r="AO286" i="1"/>
  <c r="AO228" i="1"/>
  <c r="AO293" i="1"/>
  <c r="AO33" i="1"/>
  <c r="AO55" i="1"/>
  <c r="AO304" i="1"/>
  <c r="AO585" i="1"/>
  <c r="AO1092" i="1"/>
  <c r="AO766" i="1"/>
  <c r="AO235" i="1"/>
  <c r="AO552" i="1"/>
  <c r="AO563" i="1"/>
  <c r="H1154" i="1"/>
  <c r="I1166" i="1" s="1"/>
  <c r="I1168" i="1" s="1"/>
  <c r="AC1154" i="1"/>
  <c r="AD1166" i="1" s="1"/>
  <c r="AO392" i="1"/>
  <c r="AO170" i="1"/>
  <c r="V1154" i="1"/>
  <c r="X1155" i="1" s="1"/>
  <c r="AO213" i="1"/>
  <c r="AO486" i="1"/>
  <c r="AO1072" i="1"/>
  <c r="N1154" i="1"/>
  <c r="N1155" i="1" s="1"/>
  <c r="AO807" i="1"/>
  <c r="AO100" i="1"/>
  <c r="AO82" i="1"/>
  <c r="AO1096" i="1"/>
  <c r="U1164" i="1"/>
  <c r="Z1154" i="1"/>
  <c r="AF1154" i="1"/>
  <c r="AG1166" i="1" s="1"/>
  <c r="AO921" i="1"/>
  <c r="AO556" i="1"/>
  <c r="AO348" i="1"/>
  <c r="I251" i="3"/>
  <c r="I253" i="3" s="1"/>
  <c r="K88" i="3"/>
  <c r="AU14" i="3"/>
  <c r="AU25" i="3"/>
  <c r="T199" i="3"/>
  <c r="AU199" i="3"/>
  <c r="AU206" i="3" s="1"/>
  <c r="Z132" i="3"/>
  <c r="AD249" i="3"/>
  <c r="AU72" i="3"/>
  <c r="AU79" i="3" s="1"/>
  <c r="Z87" i="3"/>
  <c r="AU84" i="3"/>
  <c r="AU90" i="3" s="1"/>
  <c r="N232" i="3"/>
  <c r="T232" i="3"/>
  <c r="Q88" i="3"/>
  <c r="L239" i="3"/>
  <c r="L255" i="3" s="1"/>
  <c r="J239" i="3"/>
  <c r="P234" i="3"/>
  <c r="B17" i="4" s="1"/>
  <c r="O239" i="3"/>
  <c r="O255" i="3" s="1"/>
  <c r="L251" i="3"/>
  <c r="L253" i="3" s="1"/>
  <c r="N237" i="3"/>
  <c r="Q237" i="3"/>
  <c r="AU142" i="3"/>
  <c r="T234" i="3"/>
  <c r="AU21" i="3"/>
  <c r="Q232" i="3"/>
  <c r="AU10" i="3"/>
  <c r="N236" i="3"/>
  <c r="AU63" i="3"/>
  <c r="T236" i="3"/>
  <c r="AU52" i="3"/>
  <c r="AU67" i="3"/>
  <c r="U239" i="3"/>
  <c r="U255" i="3" s="1"/>
  <c r="D29" i="4"/>
  <c r="S237" i="3"/>
  <c r="W76" i="3"/>
  <c r="X249" i="3"/>
  <c r="B29" i="4"/>
  <c r="B28" i="4"/>
  <c r="AO359" i="1"/>
  <c r="AO1076" i="1"/>
  <c r="AO66" i="1"/>
  <c r="W1154" i="1"/>
  <c r="X1166" i="1" s="1"/>
  <c r="AO574" i="1"/>
  <c r="U1155" i="1"/>
  <c r="AO370" i="1"/>
  <c r="AO297" i="1"/>
  <c r="AD1155" i="1"/>
  <c r="AO111" i="1"/>
  <c r="T227" i="2"/>
  <c r="Z236" i="3" l="1"/>
  <c r="Y239" i="3"/>
  <c r="AA240" i="3" s="1"/>
  <c r="I236" i="2"/>
  <c r="I238" i="2" s="1"/>
  <c r="L233" i="2" s="1"/>
  <c r="L235" i="2" s="1"/>
  <c r="L238" i="2" s="1"/>
  <c r="O233" i="2" s="1"/>
  <c r="O235" i="2" s="1"/>
  <c r="O236" i="2"/>
  <c r="K228" i="2"/>
  <c r="AL228" i="2"/>
  <c r="Q1154" i="1"/>
  <c r="R1166" i="1" s="1"/>
  <c r="R1168" i="1" s="1"/>
  <c r="U1163" i="1" s="1"/>
  <c r="U1165" i="1" s="1"/>
  <c r="R127" i="5"/>
  <c r="P134" i="5"/>
  <c r="J134" i="5"/>
  <c r="L17" i="4"/>
  <c r="D28" i="4"/>
  <c r="D16" i="4"/>
  <c r="AC228" i="2"/>
  <c r="Z1155" i="1"/>
  <c r="AA1166" i="1"/>
  <c r="AS240" i="3"/>
  <c r="AM1166" i="1"/>
  <c r="AO239" i="3"/>
  <c r="AO240" i="3" s="1"/>
  <c r="AP240" i="3"/>
  <c r="AR239" i="3"/>
  <c r="M134" i="5"/>
  <c r="AP255" i="3"/>
  <c r="D35" i="4"/>
  <c r="AG236" i="2"/>
  <c r="AA236" i="2"/>
  <c r="R236" i="2"/>
  <c r="R238" i="2" s="1"/>
  <c r="U233" i="2" s="1"/>
  <c r="U235" i="2" s="1"/>
  <c r="W228" i="2"/>
  <c r="AI228" i="2"/>
  <c r="AI1155" i="1"/>
  <c r="K239" i="3"/>
  <c r="L254" i="3" s="1"/>
  <c r="L256" i="3" s="1"/>
  <c r="AF239" i="3"/>
  <c r="AI239" i="3"/>
  <c r="AJ254" i="3" s="1"/>
  <c r="AU42" i="3"/>
  <c r="AL239" i="3"/>
  <c r="O240" i="3"/>
  <c r="AU130" i="3"/>
  <c r="AJ240" i="3"/>
  <c r="AJ255" i="3"/>
  <c r="AM240" i="3"/>
  <c r="G29" i="4"/>
  <c r="L29" i="4" s="1"/>
  <c r="AC238" i="3"/>
  <c r="AC239" i="3" s="1"/>
  <c r="AD254" i="3" s="1"/>
  <c r="AU74" i="3"/>
  <c r="W236" i="3"/>
  <c r="W239" i="3" s="1"/>
  <c r="T237" i="3"/>
  <c r="T239" i="3" s="1"/>
  <c r="U254" i="3" s="1"/>
  <c r="U256" i="3" s="1"/>
  <c r="P239" i="3"/>
  <c r="R240" i="3" s="1"/>
  <c r="AU86" i="3"/>
  <c r="L240" i="3"/>
  <c r="H239" i="3"/>
  <c r="H240" i="3" s="1"/>
  <c r="AU201" i="3"/>
  <c r="Q234" i="3"/>
  <c r="L1166" i="1"/>
  <c r="L1168" i="1" s="1"/>
  <c r="O1163" i="1" s="1"/>
  <c r="O1165" i="1" s="1"/>
  <c r="H1155" i="1"/>
  <c r="X240" i="3"/>
  <c r="AC1155" i="1"/>
  <c r="AF1155" i="1"/>
  <c r="O1166" i="1"/>
  <c r="Q236" i="3"/>
  <c r="N239" i="3"/>
  <c r="O254" i="3" s="1"/>
  <c r="O256" i="3" s="1"/>
  <c r="AG240" i="3"/>
  <c r="S239" i="3"/>
  <c r="C35" i="4"/>
  <c r="W1155" i="1"/>
  <c r="U236" i="2"/>
  <c r="T228" i="2"/>
  <c r="AD240" i="3"/>
  <c r="AD255" i="3"/>
  <c r="U1166" i="1"/>
  <c r="T1155" i="1"/>
  <c r="Q1155" i="1" l="1"/>
  <c r="AL240" i="3"/>
  <c r="AM254" i="3"/>
  <c r="L35" i="4"/>
  <c r="AP254" i="3"/>
  <c r="AS254" i="3"/>
  <c r="AR240" i="3"/>
  <c r="K240" i="3"/>
  <c r="U238" i="2"/>
  <c r="X233" i="2" s="1"/>
  <c r="X235" i="2" s="1"/>
  <c r="X238" i="2" s="1"/>
  <c r="AA233" i="2" s="1"/>
  <c r="AA235" i="2" s="1"/>
  <c r="J133" i="5"/>
  <c r="J136" i="5" s="1"/>
  <c r="M131" i="5" s="1"/>
  <c r="M133" i="5" s="1"/>
  <c r="M136" i="5" s="1"/>
  <c r="P131" i="5" s="1"/>
  <c r="P133" i="5" s="1"/>
  <c r="P136" i="5" s="1"/>
  <c r="S131" i="5" s="1"/>
  <c r="S133" i="5" s="1"/>
  <c r="S136" i="5" s="1"/>
  <c r="AI240" i="3"/>
  <c r="Z239" i="3"/>
  <c r="I254" i="3"/>
  <c r="I256" i="3" s="1"/>
  <c r="Q239" i="3"/>
  <c r="R254" i="3" s="1"/>
  <c r="R256" i="3" s="1"/>
  <c r="AC240" i="3"/>
  <c r="X254" i="3"/>
  <c r="N240" i="3"/>
  <c r="AF240" i="3"/>
  <c r="AG254" i="3"/>
  <c r="T240" i="3"/>
  <c r="U240" i="3"/>
  <c r="U1168" i="1"/>
  <c r="X1163" i="1" s="1"/>
  <c r="X1165" i="1" s="1"/>
  <c r="AA1163" i="1" s="1"/>
  <c r="AA1165" i="1" s="1"/>
  <c r="AA238" i="2" l="1"/>
  <c r="AD233" i="2" s="1"/>
  <c r="AD235" i="2" s="1"/>
  <c r="AD238" i="2" s="1"/>
  <c r="AG233" i="2" s="1"/>
  <c r="AG235" i="2" s="1"/>
  <c r="AG238" i="2" s="1"/>
  <c r="AJ233" i="2" s="1"/>
  <c r="AJ235" i="2" s="1"/>
  <c r="AJ238" i="2" s="1"/>
  <c r="AM233" i="2" s="1"/>
  <c r="AM235" i="2" s="1"/>
  <c r="AM238" i="2" s="1"/>
  <c r="Z240" i="3"/>
  <c r="AA254" i="3"/>
  <c r="Q240" i="3"/>
  <c r="W240" i="3"/>
  <c r="D33" i="4"/>
  <c r="D34" i="4" l="1"/>
  <c r="E33" i="4"/>
  <c r="E15" i="4"/>
  <c r="F27" i="4"/>
  <c r="F28" i="4" s="1"/>
  <c r="F15" i="4"/>
  <c r="F16" i="4" s="1"/>
  <c r="E27" i="4"/>
  <c r="F3" i="4"/>
  <c r="F4" i="4" s="1"/>
  <c r="G3" i="4"/>
  <c r="G4" i="4" s="1"/>
  <c r="E3" i="4"/>
  <c r="AA1168" i="1" l="1"/>
  <c r="AD1163" i="1" s="1"/>
  <c r="AD1165" i="1" s="1"/>
  <c r="E28" i="4"/>
  <c r="E34" i="4"/>
  <c r="E16" i="4"/>
  <c r="AA251" i="3"/>
  <c r="AA253" i="3" s="1"/>
  <c r="AA256" i="3" s="1"/>
  <c r="E4" i="4"/>
  <c r="AD1168" i="1" l="1"/>
  <c r="AG1163" i="1" s="1"/>
  <c r="AG1165" i="1" s="1"/>
  <c r="AG1168" i="1" s="1"/>
  <c r="AJ1163" i="1" s="1"/>
  <c r="AJ1165" i="1" s="1"/>
  <c r="AJ1168" i="1" s="1"/>
  <c r="AM1163" i="1" s="1"/>
  <c r="AM1165" i="1" s="1"/>
  <c r="AM1168" i="1" s="1"/>
  <c r="G27" i="4"/>
  <c r="L27" i="4" s="1"/>
  <c r="G15" i="4"/>
  <c r="L15" i="4" s="1"/>
  <c r="D3" i="4"/>
  <c r="L3" i="4" s="1"/>
  <c r="X251" i="3"/>
  <c r="G28" i="4" l="1"/>
  <c r="L28" i="4" s="1"/>
  <c r="G16" i="4"/>
  <c r="L16" i="4" s="1"/>
  <c r="X253" i="3"/>
  <c r="X256" i="3" s="1"/>
  <c r="D4" i="4"/>
  <c r="L4" i="4" s="1"/>
  <c r="AP253" i="3"/>
  <c r="AP256" i="3" s="1"/>
  <c r="AM253" i="3"/>
  <c r="AM256" i="3" s="1"/>
  <c r="F33" i="4"/>
  <c r="AD253" i="3"/>
  <c r="AD256" i="3" s="1"/>
  <c r="G33" i="4"/>
  <c r="AJ253" i="3"/>
  <c r="AJ256" i="3" s="1"/>
  <c r="F34" i="4" l="1"/>
  <c r="L33" i="4"/>
  <c r="AT251" i="3"/>
  <c r="AT253" i="3" s="1"/>
  <c r="AT256" i="3" s="1"/>
  <c r="AS253" i="3"/>
  <c r="AS256" i="3" s="1"/>
  <c r="G34" i="4"/>
  <c r="AT248" i="3"/>
  <c r="AG253" i="3"/>
  <c r="AG256" i="3" s="1"/>
  <c r="L34" i="4" l="1"/>
  <c r="AO7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Deatherage, Amanda C  (KIPDA)</author>
    <author>Brady Hill</author>
    <author>Vail, Nick  (KIPDA)</author>
    <author>tc={1E1B9F61-A392-4744-98B0-2E9BA4B05ECE}</author>
  </authors>
  <commentList>
    <comment ref="J13" authorId="0" shapeId="0" xr:uid="{00000000-0006-0000-0100-000001000000}">
      <text>
        <r>
          <rPr>
            <b/>
            <sz val="9"/>
            <color indexed="81"/>
            <rFont val="Tahoma"/>
            <family val="2"/>
          </rPr>
          <t>Deatherage, Amanda C  (KIPDA):</t>
        </r>
        <r>
          <rPr>
            <sz val="9"/>
            <color indexed="81"/>
            <rFont val="Tahoma"/>
            <family val="2"/>
          </rPr>
          <t xml:space="preserve">
Project sponsor would like to push FY 2018 R funds back 1 year. Difficult to do in CMAQ program – INDOT requires another project to swap with them. Only TARC and APCD have $ in 2019, don’t want to swap. Discussions between APCD and INDOT on whether they can get more money in 2018 and less money in 2019 to accommodate changes. INDOT says to talk to Emmanuel. APCD will talk to Lou Metro about rules about getting money now, holding for next year. Tentatively shift this project to FY 2019 and APCD gets $450,000 in FY 2018 and $50,000 for FY 2019.
This shift was not suggested at TTCC on 10/11/17. What is the status of this shift?</t>
        </r>
      </text>
    </comment>
    <comment ref="Y204" authorId="1" shapeId="0" xr:uid="{AED05341-7648-47EE-AEA6-DBB62117A42B}">
      <text>
        <r>
          <rPr>
            <sz val="11"/>
            <color theme="1"/>
            <rFont val="Calibri"/>
            <family val="2"/>
            <scheme val="minor"/>
          </rPr>
          <t>Brady Hill:
Only $688,981 is TA and $964,459 is CRRSAA</t>
        </r>
      </text>
    </comment>
    <comment ref="L243" authorId="2" shapeId="0" xr:uid="{00000000-0006-0000-0100-00000E000000}">
      <text>
        <r>
          <rPr>
            <b/>
            <sz val="9"/>
            <color indexed="81"/>
            <rFont val="Tahoma"/>
            <family val="2"/>
          </rPr>
          <t>Vail, Nick  (KIPDA):</t>
        </r>
        <r>
          <rPr>
            <sz val="9"/>
            <color indexed="81"/>
            <rFont val="Tahoma"/>
            <family val="2"/>
          </rPr>
          <t xml:space="preserve">
Transferred $37,680 to CMAQ for Ohio River Greenway; 
Moved $60,474 to HSIP for Blackiston Mill Phase 1</t>
        </r>
      </text>
    </comment>
    <comment ref="L244" authorId="2" shapeId="0" xr:uid="{AC1E2F42-32BF-45E0-A1E7-CA8BE06BC0BD}">
      <text>
        <r>
          <rPr>
            <b/>
            <sz val="9"/>
            <color indexed="81"/>
            <rFont val="Tahoma"/>
            <family val="2"/>
          </rPr>
          <t>Vail, Nick  (KIPDA):</t>
        </r>
        <r>
          <rPr>
            <sz val="9"/>
            <color indexed="81"/>
            <rFont val="Tahoma"/>
            <family val="2"/>
          </rPr>
          <t xml:space="preserve">
Transferred $37,680 to CMAQ for Ohio River Greenway; 
Moved $60,474 to HSIP for Blackiston Mill Phase 1</t>
        </r>
      </text>
    </comment>
    <comment ref="AA247" authorId="3" shapeId="0" xr:uid="{1E1B9F61-A392-4744-98B0-2E9BA4B05ECE}">
      <text>
        <t>[Threaded comment]
Your version of Excel allows you to read this threaded comment; however, any edits to it will get removed if the file is opened in a newer version of Excel. Learn more: https://go.microsoft.com/fwlink/?linkid=870924
Comment:
    Includes $876,427 in FY22 additional IIJA funds
Reply:
    Also includes $134,029 in additional FY23 funds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Nick Vail</author>
    <author>Vail, Nick  (KIPDA)</author>
    <author>Deatherage, Amanda C  (KIPDA)</author>
  </authors>
  <commentList>
    <comment ref="P92" authorId="0" shapeId="0" xr:uid="{00000000-0006-0000-0000-000006000000}">
      <text>
        <r>
          <rPr>
            <b/>
            <sz val="9"/>
            <color indexed="81"/>
            <rFont val="Tahoma"/>
            <family val="2"/>
          </rPr>
          <t>Nick Vail:</t>
        </r>
        <r>
          <rPr>
            <sz val="9"/>
            <color indexed="81"/>
            <rFont val="Tahoma"/>
            <family val="2"/>
          </rPr>
          <t xml:space="preserve">
increase for KYTC rounding isssues
</t>
        </r>
      </text>
    </comment>
    <comment ref="S92" authorId="0" shapeId="0" xr:uid="{00000000-0006-0000-0000-000007000000}">
      <text>
        <r>
          <rPr>
            <b/>
            <sz val="9"/>
            <color indexed="81"/>
            <rFont val="Tahoma"/>
            <family val="2"/>
          </rPr>
          <t>Nick Vail:</t>
        </r>
        <r>
          <rPr>
            <sz val="9"/>
            <color indexed="81"/>
            <rFont val="Tahoma"/>
            <family val="2"/>
          </rPr>
          <t xml:space="preserve">
increase due to kytc rounding issue</t>
        </r>
      </text>
    </comment>
    <comment ref="G505" authorId="1" shapeId="0" xr:uid="{00000000-0006-0000-0000-000004000000}">
      <text>
        <r>
          <rPr>
            <b/>
            <sz val="9"/>
            <color indexed="81"/>
            <rFont val="Tahoma"/>
            <family val="2"/>
          </rPr>
          <t>Vail, Nick  (KIPDA):</t>
        </r>
        <r>
          <rPr>
            <sz val="9"/>
            <color indexed="81"/>
            <rFont val="Tahoma"/>
            <family val="2"/>
          </rPr>
          <t xml:space="preserve">
This phase was funded with $510,000 in state TAP funds. 
NV - 12/15/16</t>
        </r>
      </text>
    </comment>
    <comment ref="J608" authorId="2" shapeId="0" xr:uid="{00000000-0006-0000-0000-000002000000}">
      <text>
        <r>
          <rPr>
            <b/>
            <sz val="9"/>
            <color indexed="81"/>
            <rFont val="Tahoma"/>
            <family val="2"/>
          </rPr>
          <t>Deatherage, Amanda C  (KIPDA):</t>
        </r>
        <r>
          <rPr>
            <sz val="9"/>
            <color indexed="81"/>
            <rFont val="Tahoma"/>
            <family val="2"/>
          </rPr>
          <t xml:space="preserve">
Previously Lou Metro had programmed this:
FY 2018 Right of Way $100,000
FY 2018 Utilities $55,000
FY 2019 Construction $2,000,000
But due to a delay in Design phase, all phases need to be pushed back 1 year.
New programming is this:
FY 2019 Right of Way $100,000
FY 2019 Utilities $55,000
FY 2020 Construction $2,000,000
Made these changes to the spreadsheet on 1/18/2018.
Per Progress Report received from John Callihan on 1/17/2018 and per discussion at Kentucky Quarterly Review Meeting on 1/18/2018. John Callihan sent Phase Shift Application with the Progress Reports on 1/17/2018. This is the first phase shift for this phase.
Most recent PIF still needs to be modified.</t>
        </r>
      </text>
    </comment>
    <comment ref="G821" authorId="1" shapeId="0" xr:uid="{00000000-0006-0000-0000-000001000000}">
      <text>
        <r>
          <rPr>
            <b/>
            <sz val="9"/>
            <color indexed="81"/>
            <rFont val="Tahoma"/>
            <family val="2"/>
          </rPr>
          <t>Vail, Nick  (KIPDA):</t>
        </r>
        <r>
          <rPr>
            <sz val="9"/>
            <color indexed="81"/>
            <rFont val="Tahoma"/>
            <family val="2"/>
          </rPr>
          <t xml:space="preserve">
Part of Construction funds obligated with $297,122 in TAP-Louisville funds</t>
        </r>
      </text>
    </comment>
    <comment ref="G965" authorId="1" shapeId="0" xr:uid="{00000000-0006-0000-0000-000003000000}">
      <text>
        <r>
          <rPr>
            <b/>
            <sz val="9"/>
            <color indexed="81"/>
            <rFont val="Tahoma"/>
            <family val="2"/>
          </rPr>
          <t>Vail, Nick  (KIPDA):</t>
        </r>
        <r>
          <rPr>
            <sz val="9"/>
            <color indexed="81"/>
            <rFont val="Tahoma"/>
            <family val="2"/>
          </rPr>
          <t xml:space="preserve">
LMG agreed to release $1,290,844 in Design funds for this project at 9.8.17 meeting</t>
        </r>
      </text>
    </comment>
    <comment ref="G993" authorId="1" shapeId="0" xr:uid="{00000000-0006-0000-0000-000005000000}">
      <text>
        <r>
          <rPr>
            <b/>
            <sz val="9"/>
            <color indexed="81"/>
            <rFont val="Tahoma"/>
            <family val="2"/>
          </rPr>
          <t>Vail, Nick  (KIPDA):</t>
        </r>
        <r>
          <rPr>
            <sz val="9"/>
            <color indexed="81"/>
            <rFont val="Tahoma"/>
            <family val="2"/>
          </rPr>
          <t xml:space="preserve">
KYTC stated no need for $10,000 in D funds at 9.8.17 meeting</t>
        </r>
      </text>
    </comment>
    <comment ref="J1133" authorId="2" shapeId="0" xr:uid="{00000000-0006-0000-0000-000008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M1133" authorId="2" shapeId="0" xr:uid="{00000000-0006-0000-0000-000009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P1133" authorId="2" shapeId="0" xr:uid="{00000000-0006-0000-0000-00000A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X1160" authorId="0" shapeId="0" xr:uid="{7F71BE01-AEBA-4C79-AB56-51D5D075451D}">
      <text>
        <r>
          <rPr>
            <sz val="11"/>
            <color theme="1"/>
            <rFont val="Calibri"/>
            <family val="2"/>
            <scheme val="minor"/>
          </rPr>
          <t xml:space="preserve">Nick Vail:
$2,592,470 leftover from FY21 cost increase reserve. Added to FY22 reserve. </t>
        </r>
      </text>
    </comment>
  </commentList>
</comments>
</file>

<file path=xl/sharedStrings.xml><?xml version="1.0" encoding="utf-8"?>
<sst xmlns="http://schemas.openxmlformats.org/spreadsheetml/2006/main" count="8957" uniqueCount="489">
  <si>
    <t>Indiana MPO Dedicated Funding Programs</t>
  </si>
  <si>
    <t>Updated as of 6.20.23</t>
  </si>
  <si>
    <t>PROJECT INFORMATION</t>
  </si>
  <si>
    <t>FY 2017</t>
  </si>
  <si>
    <t>FY 2018</t>
  </si>
  <si>
    <t>FY 2019</t>
  </si>
  <si>
    <t>FY 2020</t>
  </si>
  <si>
    <t>FY 2021</t>
  </si>
  <si>
    <t>FY 2022</t>
  </si>
  <si>
    <t>FY 2023</t>
  </si>
  <si>
    <t>FY 2024</t>
  </si>
  <si>
    <t>FY 2025</t>
  </si>
  <si>
    <t>FY 2026</t>
  </si>
  <si>
    <t>FY 2027</t>
  </si>
  <si>
    <t>FY 2028</t>
  </si>
  <si>
    <t>FY 2029</t>
  </si>
  <si>
    <t>FUTURE</t>
  </si>
  <si>
    <t>PROJECT</t>
  </si>
  <si>
    <t>KIPDA ID</t>
  </si>
  <si>
    <t>DES Number</t>
  </si>
  <si>
    <t>DESCRIPTION</t>
  </si>
  <si>
    <t>SPONSOR</t>
  </si>
  <si>
    <t xml:space="preserve">PHASE </t>
  </si>
  <si>
    <t>FEDERAL COST</t>
  </si>
  <si>
    <t>FEDERAL PGM</t>
  </si>
  <si>
    <t>FEDERAL OBL.</t>
  </si>
  <si>
    <t>TOTALS</t>
  </si>
  <si>
    <t>Kentuckiana Air Education</t>
  </si>
  <si>
    <t>KAIRE Ozone Prevention and Awareness Program</t>
  </si>
  <si>
    <t>APCD</t>
  </si>
  <si>
    <t>Planning</t>
  </si>
  <si>
    <t>FED COST</t>
  </si>
  <si>
    <t>Preliminary Eng.</t>
  </si>
  <si>
    <t>Design</t>
  </si>
  <si>
    <t>FED PGM</t>
  </si>
  <si>
    <t>Right of Way</t>
  </si>
  <si>
    <t>Utility Relocation</t>
  </si>
  <si>
    <t>FED OBL</t>
  </si>
  <si>
    <t>Construction</t>
  </si>
  <si>
    <t>Program</t>
  </si>
  <si>
    <t>% OBL</t>
  </si>
  <si>
    <t>Capital</t>
  </si>
  <si>
    <t>Operating</t>
  </si>
  <si>
    <t>Charlestown Road Corridor Complete Streets</t>
  </si>
  <si>
    <t xml:space="preserve">Construction of sidewalks along Charlestown Road form Sunset Drive to County Line Road. </t>
  </si>
  <si>
    <t>Floyd County</t>
  </si>
  <si>
    <t>CR 403 and Stacy Road Intersection Improvements</t>
  </si>
  <si>
    <t>Intersection improvement including construction of a roundabout to improve safety at CR 403 and Stacy Road. Roundabout construction would include HMA pavement, curb and gutter and storm sewer for drainage, and intersection lighting. The footprint for the proposed roundabout would require approximately &lt;1.0 acre of additional right of way, as well as relocating an existing Vectren utility pole and regulated gas line that runs along CR 403.</t>
  </si>
  <si>
    <t>Clark County</t>
  </si>
  <si>
    <t>Intersection of E. Spring St. &amp; Beharrell Ave.</t>
  </si>
  <si>
    <t>New Albany</t>
  </si>
  <si>
    <t>Blackiston Mill Road Phase II</t>
  </si>
  <si>
    <t xml:space="preserve">The Blackiston Mill Road Improvement Project is a series of improvements to the existing roadway from Lewis and Clark to just south of Gutford Road. Phase II is from the Kroger entrance to Blackiston View Drive. </t>
  </si>
  <si>
    <t>Clarksville</t>
  </si>
  <si>
    <t>Bridge 51 (Blackiston Mill Rd) Replacement Project</t>
  </si>
  <si>
    <t>The proposed replacement bridge will be approximately 250 feet long,
with 700 foot approaches. Bridge 51 carries Blackiston Mill Road over Silver Creek and currently serves as a critical link between the City of New Albany and the Town of Clarksville. The bridge structure itself is the responsibility of Floyd County, with the northern approach being in the City of New Albany and the southern approach in the
Town of Clarksville and Clark County. In our 2016 Bridge Inspection Report, Bridge 51 scored a 39.2 Sufficiency Rating.</t>
  </si>
  <si>
    <t>E. Main Street from State Street Intersection to E. 5th Street Intersection</t>
  </si>
  <si>
    <t xml:space="preserve">This road reconstruction project on E. Main Street will extend from State Street to E. 5th Street for approximately 1,600 feet or 0.3 miles and is located in the heart of Downtown New Albany. The proposed road reconstruction project will provide for a continuation of the improvements of the E. Main Street corridor extending from the recently completed project on E. Main from Vincennes Street to E. 5th Street in 2014 and connect to the improvements completed by INDOT on W. Main Street from State Street to Corydon Pike in 2015. </t>
  </si>
  <si>
    <t>Construction (CRRSAA)</t>
  </si>
  <si>
    <t>Mt. Tabor</t>
  </si>
  <si>
    <t>309</t>
  </si>
  <si>
    <t>Reconstruct 2 lane road from Klerner Lane to Charlestown Rd.</t>
  </si>
  <si>
    <t>Progress Way Improvements</t>
  </si>
  <si>
    <t>TBD</t>
  </si>
  <si>
    <t>The project will install new curb and gutter, sidewalks, and drainage along Progress Way from I-65 to Broadway. The width of the lanes will not change, instead they will be shifted south slightly to allow for drainage improvements. There will also be a reworking of the intersection with Addmore and Progress Way.</t>
  </si>
  <si>
    <t>Stansifer Avenue Streetscape Improvements</t>
  </si>
  <si>
    <t>The project is a complete overhaul of Stansifer Avenue from Akers Avenue to South Clark Boulevard. The roadway will have new landscaped medians, curb and gutter, the addition of on-street parking, narrowing of the lane widths and drainage improvements. The project will also include pedestrian sidewalk upgrades and widening to at least 5' and designated bike lanes.</t>
  </si>
  <si>
    <t>Graybrook Lane Extension</t>
  </si>
  <si>
    <t>Extension of collector class roadway (Graybrook Ln.) from the intersection with Bono Rd./Pearl St. to the intersection of State St. This roadway extension would further establish connections from economically depressed areas to the vital State Street corridor. The estimated cost is $3,598,631.</t>
  </si>
  <si>
    <t>Riverside Drive Reconstruction</t>
  </si>
  <si>
    <t>The Town of Clarksville is proposing the reconstruction of Riverside Drive from the Town line to Ashland Park. The new roadway will include new 11’‐5’ travel lanes, one north and one south bound lane, an 8’ parking strip on both sides, 5’ planting zone and 6’ walk on both sides. An elevated cycle track will be added on the south side of the roadway.</t>
  </si>
  <si>
    <t>Every Commute Counts (formerly Ticket to Ride)</t>
  </si>
  <si>
    <t>56</t>
  </si>
  <si>
    <t>Regional Rideshare Program</t>
  </si>
  <si>
    <t>KIPDA</t>
  </si>
  <si>
    <t>Floyd County Transit and Multi-Modal Planning Study</t>
  </si>
  <si>
    <t xml:space="preserve">Conduct a planning study to improve transit and multi-modal transportation opportunities in Floyd County and the municipalities. The study will identify demographics for those areas that currently lack services, current and future service needs as well as potential service providers in both urbanized and rural areas of the community. Additionally, the study will research transit regulations, propose alternative solutions for transit and other multi-modal services, develop cost estimates and implementation plans for services.				</t>
  </si>
  <si>
    <t>Railroad</t>
  </si>
  <si>
    <t>State Street Congestion Mitigation Planning Study</t>
  </si>
  <si>
    <t xml:space="preserve">A corridor study to determine the best methods for mitigating congestion along the State Street corridor (from the interstate ramps to the Green Valley Road intersection; approximately 0.8 miles). To do this, the City of New Albany would like to install Miovision cameras at key intersections along the corridor to have real-time data for multiple signal performance measures that could be analyzed and studied to determine a more efficient means of conveying traffic.				</t>
  </si>
  <si>
    <t>New Albany Bus Stop ADA Improvements</t>
  </si>
  <si>
    <t xml:space="preserve">TARC will improve bus stops throughout the City of New Albany. 26 bus stops were identified as not being ADA compliant, many of which do not have concrete pads for the bus riders. 				</t>
  </si>
  <si>
    <t>TARC</t>
  </si>
  <si>
    <t>Purchase Vehicles for Mobility on Demand Service</t>
  </si>
  <si>
    <t xml:space="preserve">TARC will purchase five (5) modified Ford Transit Vans (or equal) for Mobility on Demand service to exurban locations.				</t>
  </si>
  <si>
    <t>Clarksville Montgomery Avenue / Jeffersonville 9th Street Multimodal Connection</t>
  </si>
  <si>
    <t xml:space="preserve">Design of multimodal connection between Jeffersonville and Clarksville's Arts Districts, underneath I-65 along Montgomery Avenue and 9th Street.  The design will include new sidewalks, bicycle paths, lighting, and other aesthetic amenities.  </t>
  </si>
  <si>
    <t>Jeff Charlestown Pike Improvements</t>
  </si>
  <si>
    <t>The Jeff-Charlestown Pike project begins at the intersection of Jeff-Chas Pike and Salem Noble Road and extend0.8 miles to the intersection with Hwy-62. The project will extend the Jeffersonville Project that begins at Utica Sellersburg Road and extends to Salem Noble Road. the improvements planned include an increased shoulder for bike traffic and a area for sidewalks to be added by developers or property owners fronting the project. improved traffic flow and alternative means of travel will be offered and will help improve emissions. The multiuse path is being added to protect and help provide alternatives for local residents.</t>
  </si>
  <si>
    <t>Henryville Sidewalks</t>
  </si>
  <si>
    <t>The existing sidewalks in the Henryville area are crumbling and do not currently meet ADA requirements. Ramps will be added at intersections and slopes will be adjusted to help meet current ADA requirements. Extending sidewalks from the Henryville High School to the local library should also help the community.</t>
  </si>
  <si>
    <t>CMAQ Total</t>
  </si>
  <si>
    <t>CRP Total</t>
  </si>
  <si>
    <t>HSIP Total</t>
  </si>
  <si>
    <t>PROTECT Total</t>
  </si>
  <si>
    <t>STBG Total</t>
  </si>
  <si>
    <t>TA Total</t>
  </si>
  <si>
    <t>CRRSAA Total</t>
  </si>
  <si>
    <t>Grand Total</t>
  </si>
  <si>
    <t>PROGRAM SUB-ALLOCATIONS</t>
  </si>
  <si>
    <t>STP TIP PROGRAM DEVELOPMENT</t>
  </si>
  <si>
    <t>PROGRAM DEVELOPMENT</t>
  </si>
  <si>
    <t>FUTURE SUB-ALLOCATIONS</t>
  </si>
  <si>
    <t>CMAQ-MPO Sub-allocation</t>
  </si>
  <si>
    <t>CMAQ-MPO</t>
  </si>
  <si>
    <t>CRP-MPO Sub-allocation</t>
  </si>
  <si>
    <t>HSIP-MPO Sub-allocation</t>
  </si>
  <si>
    <t>HSIP-MPO</t>
  </si>
  <si>
    <t>PROTECT-MPO Sub-allocation</t>
  </si>
  <si>
    <t>PROTECT-MPO</t>
  </si>
  <si>
    <t>STBG-MPO Sub-allocation</t>
  </si>
  <si>
    <t>STBG-MPO</t>
  </si>
  <si>
    <t>TA-MPO Sub-allocation</t>
  </si>
  <si>
    <t>TA-MPO</t>
  </si>
  <si>
    <t>CRRSAA-MPO Sub-allocation</t>
  </si>
  <si>
    <t>Section 164 Penalty (HSIP) Sub-allocation</t>
  </si>
  <si>
    <t>Combined Amount</t>
  </si>
  <si>
    <t>Future Bal.</t>
  </si>
  <si>
    <t>GENERAL FUND</t>
  </si>
  <si>
    <t>FUTURE CATEGORY</t>
  </si>
  <si>
    <t>Combined Sub-allocation</t>
  </si>
  <si>
    <t>Future Avail.</t>
  </si>
  <si>
    <t>Programmed</t>
  </si>
  <si>
    <t>Future Sched.</t>
  </si>
  <si>
    <t>Obligated</t>
  </si>
  <si>
    <t>UNPROGRAMMED FUNDS</t>
  </si>
  <si>
    <t>Future Balance</t>
  </si>
  <si>
    <t>CMAQ</t>
  </si>
  <si>
    <t>TOTAL</t>
  </si>
  <si>
    <t>Annual Allocation</t>
  </si>
  <si>
    <t>50% of Allocation</t>
  </si>
  <si>
    <t>Programmed Amount</t>
  </si>
  <si>
    <t>CRP</t>
  </si>
  <si>
    <t>HSIP</t>
  </si>
  <si>
    <t>PROTECT</t>
  </si>
  <si>
    <t>STBG</t>
  </si>
  <si>
    <t>TA</t>
  </si>
  <si>
    <t>Kentucky Carbon Reduction Program (CRP-MPO)</t>
  </si>
  <si>
    <t>Updated on 1.5.2023</t>
  </si>
  <si>
    <t>STATE ID</t>
  </si>
  <si>
    <t>Louisville Metro</t>
  </si>
  <si>
    <t xml:space="preserve">Dodge Gap Jefferson Memorial Forest - Louisville Loop Shared Use Path </t>
  </si>
  <si>
    <t>05-00523.00</t>
  </si>
  <si>
    <t xml:space="preserve">Design and construct shared use path and Louisville Loop trailhead facilities through Jefferson Memorial Forest from Blevins Gap  Road to north end of sand quarry tunnel at Gene Snyder FWY (the tunnel will be part of this segment) approximately 2.5 miles  </t>
  </si>
  <si>
    <t>Jeffersontown</t>
  </si>
  <si>
    <t>Northeast Louisville Loop Section II (Eastwood Cut-off)</t>
  </si>
  <si>
    <t>05-00525.00</t>
  </si>
  <si>
    <t>Construct a shared use path along US 60 from Eastwood Cutoff to Eastwood Recreation Center.</t>
  </si>
  <si>
    <t xml:space="preserve">Ohio River Levee Trail Phase III </t>
  </si>
  <si>
    <t>05-00505.00</t>
  </si>
  <si>
    <t>Construct bicycle/pedestrian facilities along Campground Road from the end of the shared use path at the railroad crossing on Campground Road near I-264 to Lees Lane and the connection to Riverside Gardens Park at 2899 Lees Lane.</t>
  </si>
  <si>
    <t>Ohio River Valley NE Bike/Ped Improvements Phase
I (Louisville Loop)</t>
  </si>
  <si>
    <t>05-3036.00</t>
  </si>
  <si>
    <t>Design and construct an accessible shared-use path system, including amenities, that connects the Lewis &amp; Clark Bridge to US 42 in Prospect. Design and construct an accessible shared-use path system connecting This corridor is approximately 2.5 miles of the 100+ mile Louisville Loop.</t>
  </si>
  <si>
    <t>Ohio River Valley NE Bike/Ped Improvements Phase
II (Louisville Loop)</t>
  </si>
  <si>
    <t>Design and construct an accessible shared-use path system, including amenities; and make improvements to portions of an existing shared-use path that connects the Big Four Bridge to Caperton Swamp. This corridor is approximately 3.5 miles of the 100+ mile Louisville Loop.</t>
  </si>
  <si>
    <t xml:space="preserve">Pond Creek Jefferson Memorial Forest - Louisville Loop Shared Use Path </t>
  </si>
  <si>
    <t>05-00522.00</t>
  </si>
  <si>
    <t xml:space="preserve">Design and construct shared use path and Louisville Loop trailhead facilities through Jefferson Memorial Forest from north end of sand quarry tunnel at Gene Snyder FWY to west terminus of the existing MSD trail approximately 2.7 miles which will include a bridge over Pond Creek. </t>
  </si>
  <si>
    <t>Louisville Metro Parks</t>
  </si>
  <si>
    <t>Bus Stop and Access Improvements -  M. Ali and Chestnut Street Corridor, KY</t>
  </si>
  <si>
    <t>Westport Road Sidewalk through I-265 Interchange</t>
  </si>
  <si>
    <t>Louisville Metro PW</t>
  </si>
  <si>
    <t>Dixie Highway Streetscape</t>
  </si>
  <si>
    <t>Middletown</t>
  </si>
  <si>
    <t>Bus Stop Improvements at Transit Node Eastern Parkway and Preston/Shelby Street</t>
  </si>
  <si>
    <t>Taylorsville Road Shared Use Path</t>
  </si>
  <si>
    <t>Mount Washington</t>
  </si>
  <si>
    <t>Totals</t>
  </si>
  <si>
    <t>PROGRAM SUB-ALLOCATION</t>
  </si>
  <si>
    <t>CRP-MPO Annual Allocation</t>
  </si>
  <si>
    <t>Annual Alloc</t>
  </si>
  <si>
    <t>Carryover from Previous Fiscal Year</t>
  </si>
  <si>
    <t>Annual Sub-Allocation</t>
  </si>
  <si>
    <t>Available</t>
  </si>
  <si>
    <t>CARRYOVER FUNDS FOR NEXT FISCAL YEAR</t>
  </si>
  <si>
    <t>Kentucky Surface Transportation Block Grant (STBG-MPO) Program</t>
  </si>
  <si>
    <t>Updated 8.08.23</t>
  </si>
  <si>
    <t>Bullitt County</t>
  </si>
  <si>
    <t>KY 44</t>
  </si>
  <si>
    <t>05-00347.10</t>
  </si>
  <si>
    <t>Widen KY 44 from 2 to 4 lanes from US 31 E to Kings Church Road and a 3 lane section from Kings Church Road to Spencer County line.</t>
  </si>
  <si>
    <t>Design (CRRSAA)</t>
  </si>
  <si>
    <t>Bluegrass Commerce Park Bicycle/Pedestrian Trail Phase II</t>
  </si>
  <si>
    <t>05-00543.00</t>
  </si>
  <si>
    <t xml:space="preserve">Construct a multi-use bicycle and pedestrian trail along Bluegrass Parkway from Watterson Trail to Tucker Station Road and along Tucker Station Road from Bluegrass Parkway to Plantside Drive. </t>
  </si>
  <si>
    <t>Galene Drive/Sprowl Road Collector Extension</t>
  </si>
  <si>
    <t xml:space="preserve">Realign Galene Drive and Sprowl Road to eliminate the right turn/left turn movement as it approaches Taylorsville Road.   Extend Sprowl Road across Taylorsville Road and connect up with Shelby Street and widen Shelby Street to Watterson Trail intersection.  The project includes widening the collector roadway, curb and gutters, sidewalks and bicycle facilities.  Project will include turning movements and signalization as warranted.  </t>
  </si>
  <si>
    <t>Good Samaritan Bicycle &amp; Pedestrian Trail Connector</t>
  </si>
  <si>
    <t>05-00486.00</t>
  </si>
  <si>
    <t xml:space="preserve">Construct a multi-use bicycle and pedestrian trail along Old Taylorsville Road and Jefferson Street in downtown Jeffersontown connecting the downtown street network to the Good Samaritan Center and the existing  bicycle/pedestrian trail at Grand Avenue and Watterson Trail.   </t>
  </si>
  <si>
    <t>Ruckriegel Parkway Sidewalk Improvement</t>
  </si>
  <si>
    <t>Construct the missing gaps of sidewalk and ADA ramps along Ruckriegel Parkway between Taylorsville Road and Billtown Road.</t>
  </si>
  <si>
    <t>Watterson Trail Phase I</t>
  </si>
  <si>
    <t>05-03031.00</t>
  </si>
  <si>
    <t>Improve streetscape, reconstruct sidewalks and enhance landscaping from Maple Road to Old Taylorsville Road.</t>
  </si>
  <si>
    <t>Watterson Trail Phase II</t>
  </si>
  <si>
    <t>05-00518.00</t>
  </si>
  <si>
    <t>Widen Watterson Trail from 2 to 3 lanes from Ruckriegel Parkway to Maple Road, and widen Watterson Trail from 2 to 3 lanes from Old Taylorsville Road to  Ruckriegel Parkway.  Project to include streetscape enhancements to improve the corridor.</t>
  </si>
  <si>
    <t>Every Commute Counts</t>
  </si>
  <si>
    <t>05-00384.00</t>
  </si>
  <si>
    <t>Ticket to Ride regional Transportation Demand Management (TDM) Program.</t>
  </si>
  <si>
    <t>KYTC</t>
  </si>
  <si>
    <t>English Station Rd.</t>
  </si>
  <si>
    <t>05-00353.00</t>
  </si>
  <si>
    <t>Widen English Station Road from 2 to 3 lanes (3rd lane will be a center turn lane) from Aiken Road to Avoca Road.</t>
  </si>
  <si>
    <t>KY 22/KY329</t>
  </si>
  <si>
    <t>05-00449.00</t>
  </si>
  <si>
    <t>Intersection improvement at KY 22 and KY 329 in Crestwood</t>
  </si>
  <si>
    <t>KY 146 Sidewalks Eastern Jefferson County</t>
  </si>
  <si>
    <t>05-00759.00</t>
  </si>
  <si>
    <t>Improve pedestrian connectivity along KY 146 from Saddlecreek Drive to the existing sidewalk near the Oldham County line.</t>
  </si>
  <si>
    <t>KY 864</t>
  </si>
  <si>
    <t>05-00481.00</t>
  </si>
  <si>
    <t>Widen Beulah Church Rd. from 2 to 3 lanes from I-265 to Cedar Creek Rd.</t>
  </si>
  <si>
    <t>KY 1494</t>
  </si>
  <si>
    <t>05-00293.01</t>
  </si>
  <si>
    <t>Widen travel lanes (no additional travel lanes) on KY 1494 in Bullitt County, and relocate road from 2000 feet west of KY 61 to KY 61.</t>
  </si>
  <si>
    <t>Oldham County</t>
  </si>
  <si>
    <t>KY 1793 &amp; Various Sidewalks</t>
  </si>
  <si>
    <t>05-00440.10</t>
  </si>
  <si>
    <t>Construct sidewalks on KY 1793 from Ridgeview Drive to Settlers Point Trail.</t>
  </si>
  <si>
    <t>KY 1931</t>
  </si>
  <si>
    <t>05-00536.00</t>
  </si>
  <si>
    <t>Widen KY 1931 (Manslick Rd.) from 2 to 3 lanes from Dixie Highway (US 31W) to Doss High School, 1.7 miles.</t>
  </si>
  <si>
    <t>KY 1932  Chenoweth Lane</t>
  </si>
  <si>
    <t>05-00531.00</t>
  </si>
  <si>
    <t>Improve the safety and congestion of KY 1932 (Chenoweth Lane) from US 60 (Shelbyville Rd.) to US 42 (Brownsboro Rd.), approx. 1.07 miles.</t>
  </si>
  <si>
    <t>KY 2055</t>
  </si>
  <si>
    <t>05-08501.00</t>
  </si>
  <si>
    <t>Reconstruction and rehab pavement at West Manslick Rd., Mount Holly Rd., Fairdale Rd., and Mitchell Hill Rd. intersection.</t>
  </si>
  <si>
    <t>Other 1</t>
  </si>
  <si>
    <t>Other 2</t>
  </si>
  <si>
    <t>Other 3</t>
  </si>
  <si>
    <t>US 42</t>
  </si>
  <si>
    <t>05-00441.00</t>
  </si>
  <si>
    <t>Reconstruct US 42 and widen from 2 lanes to 3 lanes (3rd lane will be a center turn lane) from Jefferson/Oldham County line to Ridgemoor Drive. Project will include the consideration of improvements to the Hayfield Way intersection.</t>
  </si>
  <si>
    <t>AB Sawyer Greenway Shared Use Path</t>
  </si>
  <si>
    <t>05-00529.00</t>
  </si>
  <si>
    <t>Construct a multiuse path through A.B. Sawyer Park and connecting to surrounding neighborhoods includes an underpass, bridge, and site amenities and construction of pedestrian facilities along Hurstbourne Pkwy from Middle Fork of Beargrass Creek bridge to Ormsby Station and connect to A.B. Sawyer Park Greenway.</t>
  </si>
  <si>
    <t>Baxter/Bardstown Premium Transportation Corridor - Section 1</t>
  </si>
  <si>
    <t>The Baxter/Bardstown Premium Transportation Corridor Project is a design-build project that will: 1) streamline transit service on a key corridor by adding traffic signal bus prioritization, new bus stops, and increasing bus service frequency; 2) bring intelligent signal upgrades,  which will include upgraded traffic signals and communication equipment to support premium transit and overall mobility; 3) incorporate complete streets roadway improvements by including bicycle and pedestrian facilities, intersection safety improvements, access management strategies for surrounding land uses, and new streetscape design elements.</t>
  </si>
  <si>
    <t>Bicycle &amp; Pedestrian Education, Encouragement, Enforcement &amp; Evaluation</t>
  </si>
  <si>
    <t>05-00965.15</t>
  </si>
  <si>
    <t>Development of educational and awareness programs concerning bicycle and pedestrian issues. Provide education and training for cyclists, motorists, and city officials about laws governing cyclists' rights and responsibilities</t>
  </si>
  <si>
    <t>Bluegrass Commerce Park Infrastructure Improvements Phase 2</t>
  </si>
  <si>
    <t>Repair, rehabilitate including resurfacing of Bluegrass Parkway from KY 1747 to KY 1819, and Plantside Drive  from Bunsen Parkway to Bluegrass Parkway, and to make key safety improvements at various intersections to increase pedestrian movement including sidewalks, curbs as well as enhancements to signage, wayfinding, streetscape and landscaping.</t>
  </si>
  <si>
    <t>Lou. Metro PW</t>
  </si>
  <si>
    <t>Broadway &amp; 18th Street</t>
  </si>
  <si>
    <t>05-00413.00</t>
  </si>
  <si>
    <t>Align intersection of Broadway and 18th Street by moving the south leg of 18th Street to the east.</t>
  </si>
  <si>
    <t>Cannons Lane</t>
  </si>
  <si>
    <t>05-03212.00</t>
  </si>
  <si>
    <t>Construct a sidewalk along Cannon Lane between Willis Ave. and Bowman Field (Seneca Loop), 1.0 miles.</t>
  </si>
  <si>
    <t>Transit Authority of River City</t>
  </si>
  <si>
    <t>Comprehensive Operational Analysis (COA)</t>
  </si>
  <si>
    <t>05-00562.00</t>
  </si>
  <si>
    <t xml:space="preserve">The COA will analyze and evaluate existing TARC service in comparison withcommunity growth, economic and land use development, and current and future needs of public transit users. </t>
  </si>
  <si>
    <t>Cooper Chapel Rd. Phase 3</t>
  </si>
  <si>
    <t>05-00404.01</t>
  </si>
  <si>
    <t>Phase 3:  Extend and construct 2 lane roadway with a continuous center-turn lane from KY 864 (Beulah Church Road) to US 31E (Bardstown Road) at Bardstown Falls Road.  Project will incorporate sidewalks and 10' paved shoulders.</t>
  </si>
  <si>
    <t>Dixie Highway Additional Design Funds</t>
  </si>
  <si>
    <t>05-00478.00</t>
  </si>
  <si>
    <t>Intelligent Transportation System (ITS)/Signal System and Technology Upgrades to connect Dixie Highway to the city's existing traffic operations center for active traffic management operations. Complete Streets and Safety/Access Management Improvements to include construction of pedestrian pathways and improved multi-modal (especially pedestrian and transit) connectivity.  Project will include raised medians, consolidation of access points, modification from TWLTL to dedicated turn lanes, signage and striping upgrades. Bus Rapid Transit to include upgraded transit facilities along corridor with approximately 36 new, highly visible and easily accessible BRT stations, newly branded vehicles unique to the Dixie Corridor, appropriately located queue-jump lanes and bus turnouts.</t>
  </si>
  <si>
    <t>Louisville Metro Public Works</t>
  </si>
  <si>
    <t>Dixie Highway Bus Rapid Transit Study</t>
  </si>
  <si>
    <t>05-00563.00</t>
  </si>
  <si>
    <t>Planning study to examine the need for bicycle, pedestrian, and vehicular access improvements to the proposed Dixie BRT in the following corridors: KY 907 from US 31W to Stonestreet Rd., KY 2051 Rockford Lane from KY 2934 Cane Run Rd. to US 31W, Gagel Ave. from US 31W to Manslick Rd., and KY 2049 Crums Lane from I-264 to KY 1931 Manslick Rd.</t>
  </si>
  <si>
    <t xml:space="preserve">East Market Street (US-31E) Streetscape </t>
  </si>
  <si>
    <t>05-8703.00</t>
  </si>
  <si>
    <t xml:space="preserve">Streetscape enhancements to improve pedestrian/bicycle amenities along East Market Street from Brook Street to Johnson Street and along the following intersecting streets from Nanny Goat Alley to Billy Goat Strut Alley: Brook Street, Floyd Street, Preston Street, Jackson Street, Hancock Street, Clay Street, Shelby Street, Campbell Street, Wenzel Street, Baxter Avenue, and Johnson Street.  Enhancements include the addition of landscape medians in two separate blocks to serve as a gateway to the neighborhood and repurposing one of the existing east-bound drive lanes to provide a dedicated separate bike facility. Project length 2.1 miles. </t>
  </si>
  <si>
    <t>Hikes Lane Rehabilitation</t>
  </si>
  <si>
    <t>05-583.00</t>
  </si>
  <si>
    <t>Restoration and rehabilitation of Hikes Lane from Newburg Road to Taylorsville Road.</t>
  </si>
  <si>
    <t>Hubbards Ln.</t>
  </si>
  <si>
    <t>05-00479.00</t>
  </si>
  <si>
    <t>Widen Hubbards Lane from 2 to 3 lanes (3rd lane will be a center turn lane) from US 60 (Shelbyville Road) to KY 1447 (Westport Road). Add bike lanes to Hubbards Lane from Kresge Way to KY 1447.    Project length is 0.6 mi.</t>
  </si>
  <si>
    <t xml:space="preserve">I-65 </t>
  </si>
  <si>
    <t>05-00378.10</t>
  </si>
  <si>
    <t xml:space="preserve">Extend and reconstruct I-65 southbound ramp to Brook Street and Floyd Street. </t>
  </si>
  <si>
    <t>Information/outreach campaign to educate public about air quality issues and encourage the public to make air-friendly choices.</t>
  </si>
  <si>
    <t>Main Street / Story Avenue Intersection</t>
  </si>
  <si>
    <t>05-00758.00</t>
  </si>
  <si>
    <t>Intersection re-build at Main Street/Story Avenue/Baxter Avenue including transitions between Wentzel Street to the west and Johnson Street to the east.</t>
  </si>
  <si>
    <t xml:space="preserve">Medora Jefferson Memorial Forest - Louisville Loop Shared Use Path </t>
  </si>
  <si>
    <t>05-00524.00</t>
  </si>
  <si>
    <t xml:space="preserve">Design and construct shared use path and Louisville Loop trailhead facilities through Jefferson Memorial Forest from Pendleton Rd at Medora Rd to the beginning of Jefferson Memorial Forest property  on Blevins Gap Rd approximately 1.3 miles </t>
  </si>
  <si>
    <t>Miscellaneous Sidewalks and ADA Ramps</t>
  </si>
  <si>
    <t>05-00493.00</t>
  </si>
  <si>
    <t xml:space="preserve">Construct and replace various sidewalks and ADA ramps throughout the city on a reoccurring annual basis. </t>
  </si>
  <si>
    <t>Lou Metro Parks</t>
  </si>
  <si>
    <t>Northeast Louisville Loop</t>
  </si>
  <si>
    <t>Construct a shared use path along US 60 from Beckley Woods to Eastwood Cut-off. (This is Design for all phases)</t>
  </si>
  <si>
    <t>Northeast Louisville Loop MET, Section 1 Beckley Woods to Beckley Station</t>
  </si>
  <si>
    <t>05-03030.10</t>
  </si>
  <si>
    <t>Construct a shared use path along US 60 from Beckley Woods to Beckley Station, 0.5 mile.</t>
  </si>
  <si>
    <t>North Hubbards Lane</t>
  </si>
  <si>
    <t>Widen Hubbards Lane from 2 to 3 lanes (3rd lane will be a center turn lane) including bicycle and pedestrian facilities from US 60 (Shelbyville Road) to KY 1447 (Westport Road).</t>
  </si>
  <si>
    <t>Northeast Louisville Loop MET, Section 2 Beckley Station to Bircham Rd.</t>
  </si>
  <si>
    <t>05-03030.20</t>
  </si>
  <si>
    <t>Construct a shared use path along US 60 from Beckley Station to Bircham Rd., 0.7 mile.</t>
  </si>
  <si>
    <t>Northeast Louisville Loop MET, Section 3 Bircham Rd. to Beckley Creek Park</t>
  </si>
  <si>
    <t>05-03030.30</t>
  </si>
  <si>
    <t>Construct a shared use path along US 60 from Bircham Rd. to Beckley Creek Park, 0.5 mile.</t>
  </si>
  <si>
    <t>Northeast Louisville Loop MET, Section 4 Beckley Creek Park to Eastwood Cutoff</t>
  </si>
  <si>
    <t>05-03030.40</t>
  </si>
  <si>
    <t>Construct a shared use path along US 60 from Beckley Creek Park to Eastwood Cut off, 0.6 mile.</t>
  </si>
  <si>
    <t>?</t>
  </si>
  <si>
    <t>Olmsted Parkways Multi-Use Path System - Section 1</t>
  </si>
  <si>
    <t>05-03709.00</t>
  </si>
  <si>
    <t>Construction of a 2.0 mile shared use path system along Southwestern and Algonquin Parkway between West Broadway and 41st Street.</t>
  </si>
  <si>
    <t>Olmsted Parkways Multi-Use Path System Section 2</t>
  </si>
  <si>
    <t>Construction of a 1.0 mile shared use path system along Algonquin Parkway between 41st Street and Beech Street.</t>
  </si>
  <si>
    <t>Olmsted Parkways Multi-Use Path System Section 3</t>
  </si>
  <si>
    <t>Construction of a 0.30 mile shared use path system along Algonquin Parkway between Beech Street and Cypress Street.</t>
  </si>
  <si>
    <t>Olmsted Parkways Multi-Use Path System Section 4</t>
  </si>
  <si>
    <t>Construction of a 1.00 mile shared use path system along Algonquin Parkway between Cypress Street and 16th Street.</t>
  </si>
  <si>
    <t>Olmsted Parkways Multi-Use Path System Section 5</t>
  </si>
  <si>
    <t>Construction of a 1.25 mile shared use path system along Algonquin Parkway between 16th Street to Winkler Avenue.</t>
  </si>
  <si>
    <t>Olmsted Parkways Multi-Use Path System Section 6</t>
  </si>
  <si>
    <t>Construction of a 1.40 mile shared use path system along Southern Parkway between South 3rd Street and Woodlawn Avenue.</t>
  </si>
  <si>
    <t>Olmsted Parkways Multi-Use Path System Section 7</t>
  </si>
  <si>
    <t>Construction of a 1.10 mile shared use path system along Southern Parkway between Woodlawn Avenue and New Cut Road.</t>
  </si>
  <si>
    <t>Olmsted Parkways Multi-Use Path System Section 8</t>
  </si>
  <si>
    <t>Construction of a 2.50 mile road diet system along Southern Parkway between South 3rd Street and New Cut Road.</t>
  </si>
  <si>
    <t>Olmsted Parkways Multi-Use Path System Section 9</t>
  </si>
  <si>
    <t>Construction of a 3.55 mile road diet system along Algonquin Parkway between 41st Street and Winkler Avenue.</t>
  </si>
  <si>
    <t>One-Way Street Conversion to Two-Way Phase 1</t>
  </si>
  <si>
    <t>05-00470.00</t>
  </si>
  <si>
    <t>Design and construction for the conversion of the following one-way streets in downtown Louisville to two-way traffic flow: Jefferson Street (Floyd to Baxter Avenue); Liberty Street (Jackson to Baxter); Muhammad Ali Blvd. (Jackson to Chestnut Connector); Chestnut Street (Jackson to Chestnut Connector); 8th Street (Kentucky to Main); 7th Street (Oak to Main); Shelby Street (Ormsby to Main Street); and Campbell Street (Jackson to Baxter).</t>
  </si>
  <si>
    <t>Kentucky Transportation Cabinet</t>
  </si>
  <si>
    <t>Reconnecting West Louisville to the Ohio Riverfront throughout the Riverside Expressway (I-64) Corridor</t>
  </si>
  <si>
    <t>KY 1065</t>
  </si>
  <si>
    <t xml:space="preserve">Oldham County </t>
  </si>
  <si>
    <t>KY 22/Clore Lane Intersection Improvements</t>
  </si>
  <si>
    <t>US 42 Safety and Mobility Improvements from the Harrods Creek Bridge to River Road</t>
  </si>
  <si>
    <t>LaGrange Road and Whipps Mill Intersection Improvements</t>
  </si>
  <si>
    <t>KY 2050</t>
  </si>
  <si>
    <t>Billtown-Eastview Collector Extension</t>
  </si>
  <si>
    <t>Improve safety, improve multi-modal connectivity, and reduce congestion along Billtown Road (CS-1720H) from Ruckreigel Parkway (MP 0.000) to Watterson Trail (MP 0.165). Improve access and multi-modal connectivity from Billtown Road to Eastview Avenue.</t>
  </si>
  <si>
    <t>Buechel Bank Road</t>
  </si>
  <si>
    <t>Galene Drive-Sprowl Road Collector Extension</t>
  </si>
  <si>
    <t>Watterson Trail Signalization Improvements</t>
  </si>
  <si>
    <t>Downtown Louisville Traffic Signal Upgrades</t>
  </si>
  <si>
    <t>Reimagine 9th Street</t>
  </si>
  <si>
    <t>River Road</t>
  </si>
  <si>
    <t>05-00091.02</t>
  </si>
  <si>
    <t>Widen River Road from 2 to 4 lanes from east of Beargrass Creek near Pope Avenue to Zorn Avenue. To include bike lanes.  Project length is 1.3 miles.</t>
  </si>
  <si>
    <t>River Road Extension</t>
  </si>
  <si>
    <t>05-00512.00</t>
  </si>
  <si>
    <t>Extend River Road west from 7th Street to Northwestern Parkway.  The project is feasible using a low design speed criteria and a two-lane section.</t>
  </si>
  <si>
    <t>Stony Brook Drive Sidewalk Connector</t>
  </si>
  <si>
    <t>05-571.00</t>
  </si>
  <si>
    <t xml:space="preserve">This project will install new ADA compliant 5' sidewalk along Stony Brook Drive from Stara Way to Kirby Lane. The project length is 0.284 miles. </t>
  </si>
  <si>
    <t>Historic Multi-Use Trail Segment C</t>
  </si>
  <si>
    <t>05-03216.00</t>
  </si>
  <si>
    <t>Construct multi-use path and pedestrian walkway along segment C of the Historic Memorial Multi-Use Trail including a Rest Plaza at Landis Lane and US 31 EX. In addition, improve safety along the segment by reducing drainage hazards and installing a signal at Landis Lane.</t>
  </si>
  <si>
    <t>Buckner Connector</t>
  </si>
  <si>
    <t>05-00754.00</t>
  </si>
  <si>
    <t>Construct new connection from Old LaGrange Road to KY 393  Project length is 0.8 miles.</t>
  </si>
  <si>
    <t>Hill Street Sidewalk Rehabilitation</t>
  </si>
  <si>
    <t>Rehabilitation of sidewalks on Hill Street between 6th St. and 7th St.</t>
  </si>
  <si>
    <t>Kenwood Road</t>
  </si>
  <si>
    <t>Construct a new urban roadway section to connect KY 146 and KY 393 Bypass in Crestwood. The proposed facility will be three-lanes with a continuous, center left-turn lane, curb, gutter, a sidewalk, and a potential traffic signal. Lane width will be 11 feet with a proposed posted speed of 25 MPH.</t>
  </si>
  <si>
    <t>Kratz Lane Sidewalks</t>
  </si>
  <si>
    <t>05-03039.00</t>
  </si>
  <si>
    <t>Construct sidewalks along Kratz Lane for .35 miles between Shelbyville Rd. and Old Shelbyville Rd./Main St., including some drainage improvements.</t>
  </si>
  <si>
    <t>KY 22 Corridor Study</t>
  </si>
  <si>
    <t>05-203.00</t>
  </si>
  <si>
    <t>The study will focus on improving safety and reducing congestion on KY 22 between Haunz Lane and KY 329 in Oldham County. The study will look at current conditions, identify critical improvements, prioritize needs, provide realistic cost estimates, and establish an implementation plan for future improvements for the corridor.</t>
  </si>
  <si>
    <t>KY   44</t>
  </si>
  <si>
    <t>Construct sidewalk on the north side of KY 44 from Mt. Washington Elementary School to Fisher Lane.</t>
  </si>
  <si>
    <t>KY 44 Sidewalks west of Shepherdsville</t>
  </si>
  <si>
    <t>05-00544.00</t>
  </si>
  <si>
    <t>Installation of new sidewalks and rehabilitation of existing sidewalks to fix gaps in the pedestrian network along KY 44 from Frank E. Simon Drive (City Park Drive) east to KY 61 in Shepherdsville.  KY 44 milepoints from 11.75 to 12.25.</t>
  </si>
  <si>
    <t>KY  146 Sidewalk and Minor Drainage Improvements</t>
  </si>
  <si>
    <t>Construct an ADA compliant sidewalk and minor drainage improvements on the south side of KY 146 from the Oldham/Jefferson County line east to Foley Ave.</t>
  </si>
  <si>
    <t>KY 329</t>
  </si>
  <si>
    <t>05-00542.00</t>
  </si>
  <si>
    <t>Intersection realignment/ reconstruction at KY 329 and KY 329 Bypass</t>
  </si>
  <si>
    <t>KY 393 Trail</t>
  </si>
  <si>
    <t>Construct a section of the Oldham County Greenways Trail. This section will be a 10" shared use path along the KY 393 realignment to the entrance of Wendell Moore Park.</t>
  </si>
  <si>
    <t>LaGrange Underpass West of LaGrange</t>
  </si>
  <si>
    <t>05-00434.00</t>
  </si>
  <si>
    <t>Construct a 4 lane uninterrupted rail underpass west of LaGrange.</t>
  </si>
  <si>
    <t>Louisville CBD Detailed Traffic Model</t>
  </si>
  <si>
    <t xml:space="preserve">This effort involves an evaluation of  transportation improvements, including: conversions of one-way streets; roadway reconfigurations; intersection improvements; and interchange modifications, for all modes including pedestrians, bicycles, transit, cars and freight.  The study area includes the Central Business District, and the surrounding neighborhoods, including: Butchertown; Phoenix Hill; Smoketown; Limerick; Old Louisville; Russell; Shawnee &amp; Portland, as well as the University of Louisville Belknap Campus.  </t>
  </si>
  <si>
    <t>Old Floydsburg Rd. Safety Improvements</t>
  </si>
  <si>
    <t>05-00494.00</t>
  </si>
  <si>
    <t>Replace narrow one-lane culvert crossing; clear trees and vegetation out of right-of-way; add shoulder to the road, and add signage for safety.</t>
  </si>
  <si>
    <t xml:space="preserve">Old LaGrange Road Improvements - Oldham County Bicycle &amp; Pedestrian Trail </t>
  </si>
  <si>
    <t>05-00410.01</t>
  </si>
  <si>
    <t>Construct a bicycle and pedestrian trail along Old LaGrange Road from KY 146 to the intersection with KY 329 Bypass.</t>
  </si>
  <si>
    <t>Right of Way (CRRSAA)</t>
  </si>
  <si>
    <t>Olmsted Pkwys. Multi-Use Path System</t>
  </si>
  <si>
    <t>Implement recommendation of Olmsted Parkways Shared-Use Path System masterplan to enhance bicycle and pedestrian opportunities along parkways that extend and link to existing and proposed Louisville Loop.</t>
  </si>
  <si>
    <t>River Road Multi-Modal Improvements</t>
  </si>
  <si>
    <t xml:space="preserve">To improve safety and comfort of walkers, joggers, and cyclists along the riverfront, we are proposing re-allocation of the northern most lane traveling in the west bound direction and relocation of the existing barrier wall to expand the existing separated multi-use path of sub-standard width. </t>
  </si>
  <si>
    <t>Sidewalk Connections on US 60, KY 1747 &amp; KY 22</t>
  </si>
  <si>
    <t>05-00535.00</t>
  </si>
  <si>
    <t>Installation of sidewalks to fix gaps in pedestrian network on US 60 (Shelbyville Rd) , KY 1747 (Westport Road), and KY 22 (Brownsboro Rd). Includes; Westbound US 60 from end of U of L trail to Eden Ave MP 7.717 to MP7.734, Westbound US 60 from Daventry Ln to Wildwood Ln MP 7.966 to MP 8.051, Eastbound US 60 from Wildwood Ln to Cambridge Station Frontage Rd MP 8.062 to MP 8.241, Eastbound US 60 from Dorsey Ln to Country Squire Florist entrance MP 8.535 to MP 8.641, Southbound KY 1747 from Hurstbourne Trace to Eden Ave MP 13.635 to MP 13.869, and Eastbound KY 22 from Paul's Fruit Market to Herr Ln MP 0.370 to MP 0.432.</t>
  </si>
  <si>
    <t>Spring Hill Trace Sidewalk Project</t>
  </si>
  <si>
    <t>05-00757.00</t>
  </si>
  <si>
    <t>Construct 5' concrete sidewalks in the existing right-of-way along both sides of Spring Hill Trace from KY 329 to the end of the existing subdivision, slightly beyond Spring Hill Court.</t>
  </si>
  <si>
    <t>Street Rehabilitation in Lou. Metro - West End</t>
  </si>
  <si>
    <t>Rehabilitation of various streets (enhancements that extend the service life  of the pavement and ADA improvements) in Louisville, including:  Muhammad Ali Boulevard from 34th Street to 15th Street (5.5 Lane Miles); River Park Drive/Chestnut Street from 34th Street to 22nd Street (3.1 Lane Miles); Market Street from 35th Street to 22nd Street (4.5 Lane Miles); Northwestern Parkway from Southwestern Parkway to Bank Street (1.5 Lane Miles); Southwestern Parkway from Virginia Avenue to Broadway (2.3 Lane Miles); 15th Street from Hill Street to Jefferson Street (7.0 Lane Miles); 16th Street from Market Street to Bank Street (0.7 Lane Miles); and Southwestern Parkway from Muhammad Ali Boulevard to Northwestern Parkway (2.7 Lane Miles).</t>
  </si>
  <si>
    <t>The Park &amp; Ride at Apple Patch</t>
  </si>
  <si>
    <t>05-00468.00</t>
  </si>
  <si>
    <t>Construction of a park and ride facility including a parking lot, shelter, playground, bike lockers, walkways, and a 1000' access road located on Apple Patch Way off of KY-329 near I-71 Exit 14 in Crestwood.</t>
  </si>
  <si>
    <t>Prospect</t>
  </si>
  <si>
    <t>US 42 Safety Improvement Project</t>
  </si>
  <si>
    <t>NEW</t>
  </si>
  <si>
    <t>05-214.00</t>
  </si>
  <si>
    <t>Planning study to identify potential improvements on US 42 between the Gene Snyder Freeway and KY 3222 (Rose
Island Road)</t>
  </si>
  <si>
    <t>Bus Stop and Access Improvements</t>
  </si>
  <si>
    <t>Improvements of the existing or new public transit bus stops and their surroundings, including pedestrian facilities, ADA access and passenger amenities (shelters, benches, trash receptacles).</t>
  </si>
  <si>
    <t xml:space="preserve">University of Louisville </t>
  </si>
  <si>
    <t xml:space="preserve">2nd Street / 3rd Street / Museum Drive Intersection
and Brandeis Avenue Pedestrian Improvements </t>
  </si>
  <si>
    <t>05-581.00</t>
  </si>
  <si>
    <t>Improve vehicular safety and traffic flow along 2nd (KY-1020 NB) and 3rd Streets (KY 1020 SB) at the Museum Drive intersection and improve pedestrian connectivity and safety at the intersection and along W. Brandeis Avenue (CS 2377F) between 3rd and 4th streets.</t>
  </si>
  <si>
    <t>University of Louisville Pedestrian Improvements - Lighting</t>
  </si>
  <si>
    <t>05-3218.00</t>
  </si>
  <si>
    <t>Install or retrofit 400 or more lighting fixtures throughout campus including the “L Trail”, Humanities Building and other campus sidewalk locations.</t>
  </si>
  <si>
    <t>University of Louisville Pedestrian Improvements - ADA Curb Cuts &amp; Ramps</t>
  </si>
  <si>
    <t>05-3220.00</t>
  </si>
  <si>
    <t>Install or upgrade ADA accessible curb cuts/ramps throughout Belknap Campus.</t>
  </si>
  <si>
    <t>Various Sidewalk Projects in Louisville Metro</t>
  </si>
  <si>
    <t>05-00439.02</t>
  </si>
  <si>
    <t>Rehabilitation and construction of various sidewalk projects in Louisville Metro</t>
  </si>
  <si>
    <t>Various Sidewalks in Oldham County</t>
  </si>
  <si>
    <t>Construct various sidewalks in Oldham County</t>
  </si>
  <si>
    <t>Various Sidewalks on State Routes in Kentucky</t>
  </si>
  <si>
    <t>05-00440.00</t>
  </si>
  <si>
    <t>Installation of sidewalks to fix gaps in pedestrian network on various state maintained roads in Oldham, Jefferson and Bullitt counties.</t>
  </si>
  <si>
    <t>Various Sidewalks on KY 155, KY 1932, &amp; KY 1747</t>
  </si>
  <si>
    <t>Installation of sidewalks to fix gaps in pedestrian network on KY 155 (Taylorsville Road), KY 1932 (Breckenridge Lane), and KY 1747 (Hurstbourne Lane) in Jefferson County. 
South side of KY 155 (Taylorsville Road) from the west side of Kent Road to the east side of Seneca Boulevard, MP 15.178 to MP 15.244.
East side of KY 1932 (Breckenridge Lane from Rally's to KMart entrance), MP 2.894 to MP 2.95.
West side of KY 1932 (Breckenridge Lane from Debeet south to existing sidewalk), MP 3.160 to MP 3.205.
West side of KY 1932 (Breckenridge Lane from existing sidewalk north to church entrance), MP 3.019 to MP 3.103.
East side of KY 1747 (Hurstbourne Parkway from existing sidewalk south of Stone Creek Parkway to existing sidewalk north of Stone Creek Parkway), MP 12.809 to MP 12.910.
East side of KY 1747 (Hurstbourne Parkway from north side of Vieux Carre Drive to south side of Whittington Parkway), MP 13.144 to MP 3.20, AND north side of Vieux Carre Drive, MP 0.441 to MP 0.428.
East side of KY 1747 (Hurstbourne Parkway), MP 13.354 to MP 13.40.</t>
  </si>
  <si>
    <t>STBG-MPO Annual Allocation</t>
  </si>
  <si>
    <t>CRRSAA-MPO Allocation</t>
  </si>
  <si>
    <t>Cost Increase Reserve</t>
  </si>
  <si>
    <t>CIR</t>
  </si>
  <si>
    <t>Adjusted Annual Allocation</t>
  </si>
  <si>
    <t xml:space="preserve">Adjusted </t>
  </si>
  <si>
    <t>Adjusted Annual Sub-Allocation Plus CRRSAA-MPO Funds</t>
  </si>
  <si>
    <t>Kentucky Transportation Alternatives (TA-MPO) Program</t>
  </si>
  <si>
    <t>Updated on 2.2.2023</t>
  </si>
  <si>
    <t>Construct and replace various sidewalks ad ADA
ramps throughout the city of Jeffersontown.</t>
  </si>
  <si>
    <t>Olmsted Stone Arch Bridge Rehab Project</t>
  </si>
  <si>
    <t>Rehab Olmsted Stone Arch Bridge</t>
  </si>
  <si>
    <t xml:space="preserve">Patti Lane Sidewalk Safety Improvement </t>
  </si>
  <si>
    <t>Construct safety and access improvements to Patti Lane.  Construct sidewalks along both sides of Patti Lane from Taylorsville Road to Glenawyn Circle and "sharrow" bicycle markings that will designate this corridor as a bike route.  The project will also construct new curb and gutter and associated drainage improvements to accommodate the sidewalks and the new access management design.  The project also includes adding street lights and reconfiguring all the existing curb cuts and create managable commercial entrances for each business.</t>
  </si>
  <si>
    <t>Medora Jefferson Memorial Forest (IMF) - Louisville Loop Shared Use Path</t>
  </si>
  <si>
    <t>Bernheim Lane Sidewalk and Road Reconfiguration</t>
  </si>
  <si>
    <t>05-03002.00</t>
  </si>
  <si>
    <t>Construct a continuous 5-foot sidewalk on the north/east side of Berheim Lane from Dixie Highway to Algonquin Parkway. This project will add approximately 1,150 linear feet of sidewalk. Also reconfigure the roadway from a four-lane highway to two through lanes and a center, two-way left-turn lane.</t>
  </si>
  <si>
    <t>Blanton Lane Sidewalk</t>
  </si>
  <si>
    <t>05-03004.00</t>
  </si>
  <si>
    <t>Construct a continuous 6-foot sidewalk on the north side of Blanton Lane from Dixie Highway to St. Andrews Church Road. This project will add approximately 5,100 linear feet of sidewalk; one 190-foot segment will be constructed with curb and gutter and will include a retaining wall.</t>
  </si>
  <si>
    <t>Crums Lane Sidewalk Phase 1</t>
  </si>
  <si>
    <t>05-03011.00</t>
  </si>
  <si>
    <t>Construct a continuous 6-foot sidewalk where none currently exists and rehabilitate existing sections of sidewalk on the north side of Crums Lane from Cheviot Drive to Janell Road. Construct a crosswalk over Crums Lane at Janell Road, then construct and/or rehabilitate a continuous 6-foot sidewalk from Janell Road to Dixie Highway on the south side. This project will add and/or rehabilitate approximately 3,785 linear feet of sidewalk.</t>
  </si>
  <si>
    <t>Gagel Avenue Sidewalk</t>
  </si>
  <si>
    <t>05-03040.00</t>
  </si>
  <si>
    <t>Construct a continuous 6-foot sidewalk on the north side of Gagel Avenue from Dixie Highway to London Drive, including a crossing at the P&amp;L Railroad and an extension of the box culvert on the east side of the railroad tracks. Construct a crosswalk over Gagel Avenue at London Drive, then construct a continuous 6-foot sidewalk from London Drive to Manslick Road on the south side. This project will add approximately 6,235 linear feet of sidewalk.</t>
  </si>
  <si>
    <t>Rehabilitation of sidewalks along Hill Street
between 6th Street and 7th Street.</t>
  </si>
  <si>
    <t>Louisville Loop Shared Use Path - McNeely Lake Segment</t>
  </si>
  <si>
    <t>05-03034.00</t>
  </si>
  <si>
    <t>This project proposes to construct approximately two miles of new 10-12 foot wide asphalt/concrete shared use path through McNeely Lake Park.</t>
  </si>
  <si>
    <t>Newburg Road Sidewalk</t>
  </si>
  <si>
    <t>05-03041.00</t>
  </si>
  <si>
    <t>Construct a continuous 6-foot sidewalk on the west side of Newburg Road from the end of the existing sidewalk at Larkmoor Lane to approximately 300 feet south of Bluegrass Park Drive at the entrance to Louisville Metro Animal Services. This project will add approximately 2,775 linear feet of sidewalk.</t>
  </si>
  <si>
    <t>05-3217.00</t>
  </si>
  <si>
    <t>South Hubbards Lane</t>
  </si>
  <si>
    <t>Add bicycle and pedestrian facilities to South Hubbards Lane from Kresge Way to US 60 (Shelbyville Road).</t>
  </si>
  <si>
    <t>Bliss Avenue</t>
  </si>
  <si>
    <t>05-03221.00</t>
  </si>
  <si>
    <t>Construct sidewalk on Bliss Avenue from Shelbyville Road to Wetherby Avenue, to include ADA improvements and drainage improvements.</t>
  </si>
  <si>
    <t>South Madison Avenue</t>
  </si>
  <si>
    <t>Construct sidewalks on South Madison Avenue
from Main Street to Tucker Station Road.</t>
  </si>
  <si>
    <t>Wetherby Avenue</t>
  </si>
  <si>
    <t>05-03222.00</t>
  </si>
  <si>
    <t>Construct sidewalks on Wetherby Avenue for
0.55 miles between North Madison Avenue and
Evergreen Road, to include ADA improvements
and drainage improvements.</t>
  </si>
  <si>
    <t>Shively</t>
  </si>
  <si>
    <t>Shively Sidewalks</t>
  </si>
  <si>
    <t>Construction of sidewalks on Farnsley Road,
Mary Catherine Drive, and Garrs Lane.</t>
  </si>
  <si>
    <t>Park Place Mall Transit Node</t>
  </si>
  <si>
    <t xml:space="preserve">TARC will construct a transit node at the bus stop at Park Place Mall on Dixie Highway and improve access to transit for pedestrians and bicyclists.  </t>
  </si>
  <si>
    <t>Solar Bus Shelters</t>
  </si>
  <si>
    <t>Construction of bus shelters with solar-powered
lighting at (1) Preston Street @ Oak Street, (2)
28th Street @ Dumesnil Street, and (3) Chestnut
Street @ Jackson Street.</t>
  </si>
  <si>
    <t>TA-MPO Annual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</si>
</sst>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409]mmmm\ d\,\ yyyy;@"/>
    <numFmt numFmtId="165" formatCode="_(&quot;$&quot;* #,##0_);_(&quot;$&quot;* \(#,##0\);_(&quot;$&quot;* &quot;-&quot;??_);_(@_)"/>
    <numFmt numFmtId="166" formatCode="0.0%"/>
    <numFmt numFmtId="167" formatCode="0.0000%"/>
    <numFmt numFmtId="168" formatCode="_([$$-409]* #,##0_);_([$$-409]* \(#,##0\);_([$$-409]* &quot;-&quot;??_);_(@_)"/>
  </numFmts>
  <fonts count="1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1"/>
      <color rgb="FF0070C0"/>
      <name val="Calibri"/>
      <family val="2"/>
      <scheme val="minor"/>
    </font>
    <font>
      <sz val="11"/>
      <name val="Calibri"/>
      <family val="2"/>
      <scheme val="minor"/>
    </font>
    <font>
      <b/>
      <sz val="11"/>
      <color theme="0"/>
      <name val="Calibri"/>
      <family val="2"/>
    </font>
    <font>
      <sz val="11"/>
      <name val="Calibri"/>
      <family val="2"/>
    </font>
    <font>
      <b/>
      <sz val="11"/>
      <color theme="6" tint="-0.499984740745262"/>
      <name val="Calibri"/>
      <family val="2"/>
    </font>
    <font>
      <b/>
      <sz val="11"/>
      <color theme="6" tint="-0.499984740745262"/>
      <name val="Calibri"/>
      <family val="2"/>
      <scheme val="minor"/>
    </font>
    <font>
      <b/>
      <sz val="11"/>
      <color theme="9" tint="-0.499984740745262"/>
      <name val="Calibri"/>
      <family val="2"/>
      <scheme val="minor"/>
    </font>
    <font>
      <sz val="8"/>
      <color theme="1"/>
      <name val="Calibri"/>
      <family val="2"/>
      <scheme val="minor"/>
    </font>
    <font>
      <b/>
      <sz val="9"/>
      <color indexed="81"/>
      <name val="Tahoma"/>
      <family val="2"/>
    </font>
    <font>
      <sz val="9"/>
      <color indexed="81"/>
      <name val="Tahoma"/>
      <family val="2"/>
    </font>
    <font>
      <b/>
      <sz val="16"/>
      <color theme="1"/>
      <name val="Calibri"/>
      <family val="2"/>
      <scheme val="minor"/>
    </font>
  </fonts>
  <fills count="19">
    <fill>
      <patternFill patternType="none"/>
    </fill>
    <fill>
      <patternFill patternType="gray125"/>
    </fill>
    <fill>
      <patternFill patternType="solid">
        <fgColor theme="6" tint="0.5999938962981048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D0CECE"/>
        <bgColor indexed="64"/>
      </patternFill>
    </fill>
    <fill>
      <patternFill patternType="solid">
        <fgColor rgb="FFBDD7EE"/>
        <bgColor indexed="64"/>
      </patternFill>
    </fill>
    <fill>
      <patternFill patternType="solid">
        <fgColor theme="0"/>
        <bgColor indexed="64"/>
      </patternFill>
    </fill>
    <fill>
      <patternFill patternType="solid">
        <fgColor rgb="FFFFFF00"/>
        <bgColor indexed="64"/>
      </patternFill>
    </fill>
    <fill>
      <patternFill patternType="solid">
        <fgColor rgb="FFEFD7FC"/>
        <bgColor indexed="64"/>
      </patternFill>
    </fill>
    <fill>
      <patternFill patternType="solid">
        <fgColor rgb="FFE2EFDA"/>
        <bgColor indexed="64"/>
      </patternFill>
    </fill>
    <fill>
      <patternFill patternType="solid">
        <fgColor theme="8" tint="0.39997558519241921"/>
        <bgColor indexed="64"/>
      </patternFill>
    </fill>
    <fill>
      <patternFill patternType="solid">
        <fgColor rgb="FFF4B084"/>
        <bgColor indexed="64"/>
      </patternFill>
    </fill>
    <fill>
      <patternFill patternType="solid">
        <fgColor rgb="FF0066FF"/>
        <bgColor indexed="64"/>
      </patternFill>
    </fill>
    <fill>
      <patternFill patternType="solid">
        <fgColor theme="9" tint="0.39997558519241921"/>
        <bgColor indexed="64"/>
      </patternFill>
    </fill>
  </fills>
  <borders count="22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theme="1"/>
      </left>
      <right style="hair">
        <color theme="1"/>
      </right>
      <top style="hair">
        <color theme="1"/>
      </top>
      <bottom style="hair">
        <color theme="1"/>
      </bottom>
      <diagonal/>
    </border>
    <border>
      <left style="medium">
        <color theme="1"/>
      </left>
      <right style="medium">
        <color indexed="64"/>
      </right>
      <top style="thin">
        <color indexed="64"/>
      </top>
      <bottom style="hair">
        <color theme="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medium">
        <color indexed="64"/>
      </right>
      <top style="hair">
        <color theme="1"/>
      </top>
      <bottom style="hair">
        <color theme="1"/>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theme="1"/>
      </right>
      <top style="hair">
        <color indexed="64"/>
      </top>
      <bottom style="medium">
        <color indexed="64"/>
      </bottom>
      <diagonal/>
    </border>
    <border>
      <left style="medium">
        <color theme="1"/>
      </left>
      <right style="hair">
        <color theme="1"/>
      </right>
      <top style="hair">
        <color theme="1"/>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theme="1"/>
      </right>
      <top style="hair">
        <color theme="1"/>
      </top>
      <bottom style="hair">
        <color theme="1"/>
      </bottom>
      <diagonal/>
    </border>
    <border>
      <left style="hair">
        <color indexed="64"/>
      </left>
      <right style="hair">
        <color indexed="64"/>
      </right>
      <top/>
      <bottom style="medium">
        <color indexed="64"/>
      </bottom>
      <diagonal/>
    </border>
    <border>
      <left style="medium">
        <color indexed="64"/>
      </left>
      <right style="hair">
        <color theme="1"/>
      </right>
      <top style="hair">
        <color theme="1"/>
      </top>
      <bottom style="medium">
        <color indexed="64"/>
      </bottom>
      <diagonal/>
    </border>
    <border>
      <left style="hair">
        <color indexed="64"/>
      </left>
      <right style="medium">
        <color indexed="64"/>
      </right>
      <top style="hair">
        <color indexed="64"/>
      </top>
      <bottom style="medium">
        <color indexed="64"/>
      </bottom>
      <diagonal/>
    </border>
    <border>
      <left style="medium">
        <color theme="1"/>
      </left>
      <right style="medium">
        <color indexed="64"/>
      </right>
      <top style="hair">
        <color theme="1"/>
      </top>
      <bottom style="medium">
        <color indexed="64"/>
      </bottom>
      <diagonal/>
    </border>
    <border>
      <left style="medium">
        <color theme="1"/>
      </left>
      <right style="hair">
        <color theme="1"/>
      </right>
      <top style="hair">
        <color theme="1"/>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theme="1"/>
      </left>
      <right style="hair">
        <color theme="1"/>
      </right>
      <top/>
      <bottom style="hair">
        <color theme="1"/>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theme="1"/>
      </top>
      <bottom style="hair">
        <color theme="1"/>
      </bottom>
      <diagonal/>
    </border>
    <border>
      <left/>
      <right style="medium">
        <color indexed="64"/>
      </right>
      <top style="hair">
        <color theme="1"/>
      </top>
      <bottom style="medium">
        <color indexed="64"/>
      </bottom>
      <diagonal/>
    </border>
    <border>
      <left/>
      <right style="hair">
        <color theme="1"/>
      </right>
      <top style="hair">
        <color theme="1"/>
      </top>
      <bottom style="hair">
        <color theme="1"/>
      </bottom>
      <diagonal/>
    </border>
    <border>
      <left style="medium">
        <color indexed="64"/>
      </left>
      <right style="hair">
        <color theme="1"/>
      </right>
      <top style="hair">
        <color theme="1"/>
      </top>
      <bottom/>
      <diagonal/>
    </border>
    <border>
      <left/>
      <right style="hair">
        <color theme="1"/>
      </right>
      <top style="hair">
        <color theme="1"/>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style="hair">
        <color theme="1"/>
      </right>
      <top style="medium">
        <color theme="1"/>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theme="1"/>
      </left>
      <right style="medium">
        <color indexed="64"/>
      </right>
      <top style="hair">
        <color theme="1"/>
      </top>
      <bottom/>
      <diagonal/>
    </border>
    <border>
      <left style="medium">
        <color indexed="64"/>
      </left>
      <right style="medium">
        <color indexed="64"/>
      </right>
      <top style="medium">
        <color theme="1"/>
      </top>
      <bottom/>
      <diagonal/>
    </border>
    <border>
      <left style="medium">
        <color theme="1"/>
      </left>
      <right style="medium">
        <color indexed="64"/>
      </right>
      <top/>
      <bottom style="medium">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hair">
        <color theme="1"/>
      </top>
      <bottom style="medium">
        <color indexed="64"/>
      </bottom>
      <diagonal/>
    </border>
    <border>
      <left style="hair">
        <color theme="1"/>
      </left>
      <right style="hair">
        <color indexed="64"/>
      </right>
      <top style="hair">
        <color indexed="64"/>
      </top>
      <bottom style="medium">
        <color indexed="64"/>
      </bottom>
      <diagonal/>
    </border>
    <border>
      <left style="medium">
        <color indexed="64"/>
      </left>
      <right style="medium">
        <color theme="1"/>
      </right>
      <top style="hair">
        <color theme="1"/>
      </top>
      <bottom style="medium">
        <color indexed="64"/>
      </bottom>
      <diagonal/>
    </border>
    <border>
      <left style="hair">
        <color indexed="64"/>
      </left>
      <right/>
      <top style="hair">
        <color indexed="64"/>
      </top>
      <bottom/>
      <diagonal/>
    </border>
    <border>
      <left style="thin">
        <color indexed="64"/>
      </left>
      <right style="thin">
        <color indexed="64"/>
      </right>
      <top/>
      <bottom/>
      <diagonal/>
    </border>
    <border>
      <left/>
      <right style="hair">
        <color theme="1"/>
      </right>
      <top style="hair">
        <color theme="1"/>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theme="1"/>
      </right>
      <top style="medium">
        <color theme="1"/>
      </top>
      <bottom/>
      <diagonal/>
    </border>
    <border>
      <left style="hair">
        <color theme="1"/>
      </left>
      <right style="hair">
        <color theme="1"/>
      </right>
      <top style="medium">
        <color theme="1"/>
      </top>
      <bottom/>
      <diagonal/>
    </border>
    <border>
      <left style="hair">
        <color theme="1"/>
      </left>
      <right style="medium">
        <color theme="1"/>
      </right>
      <top style="medium">
        <color theme="1"/>
      </top>
      <bottom/>
      <diagonal/>
    </border>
    <border>
      <left/>
      <right style="hair">
        <color indexed="64"/>
      </right>
      <top style="hair">
        <color indexed="64"/>
      </top>
      <bottom/>
      <diagonal/>
    </border>
    <border>
      <left/>
      <right style="medium">
        <color indexed="64"/>
      </right>
      <top style="hair">
        <color theme="1"/>
      </top>
      <bottom/>
      <diagonal/>
    </border>
    <border>
      <left style="medium">
        <color indexed="64"/>
      </left>
      <right style="medium">
        <color indexed="64"/>
      </right>
      <top style="hair">
        <color theme="1"/>
      </top>
      <bottom/>
      <diagonal/>
    </border>
    <border>
      <left style="medium">
        <color indexed="64"/>
      </left>
      <right style="medium">
        <color indexed="64"/>
      </right>
      <top/>
      <bottom style="medium">
        <color theme="1"/>
      </bottom>
      <diagonal/>
    </border>
    <border>
      <left style="medium">
        <color indexed="64"/>
      </left>
      <right style="medium">
        <color indexed="64"/>
      </right>
      <top/>
      <bottom style="hair">
        <color theme="1"/>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diagonal/>
    </border>
    <border>
      <left style="thin">
        <color indexed="64"/>
      </left>
      <right style="medium">
        <color rgb="FF000000"/>
      </right>
      <top style="medium">
        <color indexed="64"/>
      </top>
      <bottom/>
      <diagonal/>
    </border>
    <border>
      <left style="hair">
        <color indexed="64"/>
      </left>
      <right style="medium">
        <color rgb="FF000000"/>
      </right>
      <top style="hair">
        <color indexed="64"/>
      </top>
      <bottom style="hair">
        <color indexed="64"/>
      </bottom>
      <diagonal/>
    </border>
    <border>
      <left style="medium">
        <color rgb="FF000000"/>
      </left>
      <right style="hair">
        <color theme="1"/>
      </right>
      <top style="hair">
        <color theme="1"/>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hair">
        <color indexed="64"/>
      </right>
      <top/>
      <bottom style="medium">
        <color rgb="FF000000"/>
      </bottom>
      <diagonal/>
    </border>
    <border>
      <left style="hair">
        <color indexed="64"/>
      </left>
      <right style="hair">
        <color indexed="64"/>
      </right>
      <top/>
      <bottom style="medium">
        <color rgb="FF000000"/>
      </bottom>
      <diagonal/>
    </border>
    <border>
      <left style="hair">
        <color indexed="64"/>
      </left>
      <right style="medium">
        <color rgb="FF000000"/>
      </right>
      <top/>
      <bottom style="medium">
        <color rgb="FF000000"/>
      </bottom>
      <diagonal/>
    </border>
    <border>
      <left style="thin">
        <color rgb="FF000000"/>
      </left>
      <right/>
      <top style="thin">
        <color rgb="FF000000"/>
      </top>
      <bottom style="thin">
        <color rgb="FF000000"/>
      </bottom>
      <diagonal/>
    </border>
    <border>
      <left style="hair">
        <color indexed="64"/>
      </left>
      <right/>
      <top/>
      <bottom/>
      <diagonal/>
    </border>
    <border>
      <left style="thin">
        <color rgb="FF000000"/>
      </left>
      <right/>
      <top style="medium">
        <color rgb="FF000000"/>
      </top>
      <bottom style="thin">
        <color rgb="FF000000"/>
      </bottom>
      <diagonal/>
    </border>
    <border>
      <left style="hair">
        <color indexed="64"/>
      </left>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hair">
        <color theme="1"/>
      </right>
      <top style="hair">
        <color theme="1"/>
      </top>
      <bottom style="hair">
        <color theme="1"/>
      </bottom>
      <diagonal/>
    </border>
    <border>
      <left style="hair">
        <color indexed="64"/>
      </left>
      <right style="medium">
        <color rgb="FF000000"/>
      </right>
      <top style="thin">
        <color indexed="64"/>
      </top>
      <bottom style="hair">
        <color indexed="64"/>
      </bottom>
      <diagonal/>
    </border>
    <border>
      <left style="medium">
        <color rgb="FF000000"/>
      </left>
      <right style="hair">
        <color theme="1"/>
      </right>
      <top style="hair">
        <color theme="1"/>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style="medium">
        <color rgb="FF000000"/>
      </right>
      <top style="hair">
        <color indexed="64"/>
      </top>
      <bottom style="medium">
        <color rgb="FF000000"/>
      </bottom>
      <diagonal/>
    </border>
    <border>
      <left/>
      <right style="thin">
        <color indexed="64"/>
      </right>
      <top style="medium">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style="medium">
        <color indexed="64"/>
      </top>
      <bottom style="thin">
        <color indexed="64"/>
      </bottom>
      <diagonal/>
    </border>
    <border>
      <left style="medium">
        <color rgb="FF000000"/>
      </left>
      <right style="hair">
        <color indexed="64"/>
      </right>
      <top style="thin">
        <color indexed="64"/>
      </top>
      <bottom style="hair">
        <color indexed="64"/>
      </bottom>
      <diagonal/>
    </border>
    <border>
      <left style="medium">
        <color rgb="FF000000"/>
      </left>
      <right style="hair">
        <color indexed="64"/>
      </right>
      <top style="thin">
        <color indexed="64"/>
      </top>
      <bottom style="medium">
        <color rgb="FF000000"/>
      </bottom>
      <diagonal/>
    </border>
    <border>
      <left style="hair">
        <color indexed="64"/>
      </left>
      <right style="hair">
        <color indexed="64"/>
      </right>
      <top style="thin">
        <color indexed="64"/>
      </top>
      <bottom style="medium">
        <color rgb="FF000000"/>
      </bottom>
      <diagonal/>
    </border>
    <border>
      <left style="hair">
        <color indexed="64"/>
      </left>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diagonal/>
    </border>
    <border>
      <left style="medium">
        <color rgb="FF000000"/>
      </left>
      <right style="hair">
        <color indexed="64"/>
      </right>
      <top style="thin">
        <color indexed="64"/>
      </top>
      <bottom/>
      <diagonal/>
    </border>
    <border>
      <left/>
      <right style="hair">
        <color indexed="64"/>
      </right>
      <top style="thin">
        <color indexed="64"/>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medium">
        <color indexed="64"/>
      </top>
      <bottom style="thin">
        <color indexed="64"/>
      </bottom>
      <diagonal/>
    </border>
    <border>
      <left/>
      <right/>
      <top style="thin">
        <color indexed="64"/>
      </top>
      <bottom/>
      <diagonal/>
    </border>
    <border>
      <left style="medium">
        <color theme="1"/>
      </left>
      <right/>
      <top/>
      <bottom style="hair">
        <color theme="1"/>
      </bottom>
      <diagonal/>
    </border>
    <border>
      <left style="hair">
        <color indexed="64"/>
      </left>
      <right style="medium">
        <color rgb="FF000000"/>
      </right>
      <top style="hair">
        <color indexed="64"/>
      </top>
      <bottom/>
      <diagonal/>
    </border>
    <border>
      <left style="hair">
        <color theme="1"/>
      </left>
      <right style="hair">
        <color indexed="64"/>
      </right>
      <top style="hair">
        <color indexed="64"/>
      </top>
      <bottom style="hair">
        <color indexed="64"/>
      </bottom>
      <diagonal/>
    </border>
    <border>
      <left style="medium">
        <color rgb="FF000000"/>
      </left>
      <right style="dashed">
        <color rgb="FF000000"/>
      </right>
      <top style="hair">
        <color theme="1"/>
      </top>
      <bottom style="hair">
        <color indexed="64"/>
      </bottom>
      <diagonal/>
    </border>
    <border>
      <left style="dashed">
        <color rgb="FF000000"/>
      </left>
      <right style="hair">
        <color indexed="64"/>
      </right>
      <top style="hair">
        <color indexed="64"/>
      </top>
      <bottom style="dashed">
        <color rgb="FF000000"/>
      </bottom>
      <diagonal/>
    </border>
    <border>
      <left style="dashed">
        <color rgb="FF000000"/>
      </left>
      <right style="hair">
        <color indexed="64"/>
      </right>
      <top style="dashed">
        <color rgb="FF000000"/>
      </top>
      <bottom/>
      <diagonal/>
    </border>
    <border>
      <left style="medium">
        <color rgb="FF000000"/>
      </left>
      <right style="hair">
        <color indexed="64"/>
      </right>
      <top style="hair">
        <color theme="1"/>
      </top>
      <bottom style="hair">
        <color indexed="64"/>
      </bottom>
      <diagonal/>
    </border>
    <border>
      <left style="hair">
        <color indexed="64"/>
      </left>
      <right style="medium">
        <color indexed="64"/>
      </right>
      <top style="dashed">
        <color rgb="FF000000"/>
      </top>
      <bottom style="hair">
        <color indexed="64"/>
      </bottom>
      <diagonal/>
    </border>
    <border>
      <left style="medium">
        <color indexed="64"/>
      </left>
      <right style="hair">
        <color indexed="64"/>
      </right>
      <top style="hair">
        <color theme="1"/>
      </top>
      <bottom style="hair">
        <color theme="1"/>
      </bottom>
      <diagonal/>
    </border>
    <border>
      <left style="hair">
        <color indexed="64"/>
      </left>
      <right/>
      <top/>
      <bottom style="dashed">
        <color rgb="FF000000"/>
      </bottom>
      <diagonal/>
    </border>
    <border>
      <left style="thin">
        <color rgb="FF000000"/>
      </left>
      <right style="thin">
        <color rgb="FF000000"/>
      </right>
      <top style="medium">
        <color indexed="64"/>
      </top>
      <bottom style="thin">
        <color rgb="FF000000"/>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
      <left style="medium">
        <color theme="1"/>
      </left>
      <right style="medium">
        <color theme="1"/>
      </right>
      <top style="medium">
        <color indexed="64"/>
      </top>
      <bottom/>
      <diagonal/>
    </border>
    <border>
      <left style="medium">
        <color theme="1"/>
      </left>
      <right style="medium">
        <color theme="1"/>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767">
    <xf numFmtId="0" fontId="0" fillId="0" borderId="0" xfId="0"/>
    <xf numFmtId="0" fontId="0" fillId="0" borderId="0" xfId="0" applyAlignment="1">
      <alignment wrapText="1"/>
    </xf>
    <xf numFmtId="0" fontId="0" fillId="0" borderId="18" xfId="0" applyBorder="1"/>
    <xf numFmtId="165" fontId="0" fillId="0" borderId="19" xfId="1" applyNumberFormat="1" applyFont="1" applyFill="1" applyBorder="1" applyProtection="1">
      <protection locked="0"/>
    </xf>
    <xf numFmtId="0" fontId="3" fillId="0" borderId="20" xfId="0" applyFont="1" applyBorder="1" applyAlignment="1">
      <alignment horizontal="center"/>
    </xf>
    <xf numFmtId="165" fontId="0" fillId="0" borderId="23" xfId="1" applyNumberFormat="1" applyFont="1" applyFill="1" applyBorder="1"/>
    <xf numFmtId="165" fontId="0" fillId="0" borderId="24" xfId="1" applyNumberFormat="1" applyFont="1" applyFill="1" applyBorder="1" applyProtection="1">
      <protection locked="0"/>
    </xf>
    <xf numFmtId="0" fontId="3" fillId="0" borderId="25" xfId="0" applyFont="1" applyBorder="1" applyAlignment="1">
      <alignment horizontal="center" vertical="center"/>
    </xf>
    <xf numFmtId="165" fontId="0" fillId="0" borderId="29" xfId="1" applyNumberFormat="1" applyFont="1" applyFill="1" applyBorder="1" applyProtection="1">
      <protection locked="0"/>
    </xf>
    <xf numFmtId="165" fontId="0" fillId="0" borderId="17" xfId="1" applyNumberFormat="1" applyFont="1" applyFill="1" applyBorder="1"/>
    <xf numFmtId="165" fontId="0" fillId="0" borderId="38" xfId="1" applyNumberFormat="1" applyFont="1" applyFill="1" applyBorder="1" applyProtection="1">
      <protection locked="0"/>
    </xf>
    <xf numFmtId="165" fontId="0" fillId="0" borderId="22" xfId="1" applyNumberFormat="1" applyFont="1" applyFill="1" applyBorder="1"/>
    <xf numFmtId="165" fontId="0" fillId="0" borderId="40" xfId="1" applyNumberFormat="1" applyFont="1" applyFill="1" applyBorder="1" applyProtection="1">
      <protection locked="0"/>
    </xf>
    <xf numFmtId="165" fontId="0" fillId="0" borderId="41" xfId="1" applyNumberFormat="1" applyFont="1" applyFill="1" applyBorder="1" applyProtection="1">
      <protection locked="0"/>
    </xf>
    <xf numFmtId="165" fontId="0" fillId="0" borderId="25" xfId="1" applyNumberFormat="1" applyFont="1" applyFill="1" applyBorder="1" applyProtection="1">
      <protection locked="0"/>
    </xf>
    <xf numFmtId="165" fontId="0" fillId="0" borderId="43" xfId="1" applyNumberFormat="1" applyFont="1" applyFill="1" applyBorder="1" applyProtection="1">
      <protection locked="0"/>
    </xf>
    <xf numFmtId="165" fontId="0" fillId="0" borderId="27" xfId="1" applyNumberFormat="1" applyFont="1" applyFill="1" applyBorder="1"/>
    <xf numFmtId="165" fontId="0" fillId="0" borderId="44" xfId="1" applyNumberFormat="1" applyFont="1" applyFill="1" applyBorder="1" applyProtection="1">
      <protection locked="0"/>
    </xf>
    <xf numFmtId="165" fontId="0" fillId="0" borderId="45" xfId="1" applyNumberFormat="1" applyFont="1" applyFill="1" applyBorder="1" applyProtection="1">
      <protection locked="0"/>
    </xf>
    <xf numFmtId="165" fontId="0" fillId="0" borderId="46" xfId="1" applyNumberFormat="1" applyFont="1" applyFill="1" applyBorder="1" applyProtection="1">
      <protection locked="0"/>
    </xf>
    <xf numFmtId="165" fontId="0" fillId="0" borderId="47" xfId="1" applyNumberFormat="1" applyFont="1" applyFill="1" applyBorder="1"/>
    <xf numFmtId="165" fontId="0" fillId="0" borderId="48" xfId="1" applyNumberFormat="1" applyFont="1" applyFill="1" applyBorder="1" applyProtection="1">
      <protection locked="0"/>
    </xf>
    <xf numFmtId="165" fontId="0" fillId="0" borderId="53" xfId="1" applyNumberFormat="1" applyFont="1" applyFill="1" applyBorder="1" applyProtection="1">
      <protection locked="0"/>
    </xf>
    <xf numFmtId="165" fontId="0" fillId="0" borderId="66" xfId="1" applyNumberFormat="1" applyFont="1" applyFill="1" applyBorder="1" applyProtection="1">
      <protection locked="0"/>
    </xf>
    <xf numFmtId="165" fontId="0" fillId="0" borderId="67" xfId="1" applyNumberFormat="1" applyFont="1" applyFill="1" applyBorder="1" applyProtection="1">
      <protection locked="0"/>
    </xf>
    <xf numFmtId="165" fontId="0" fillId="0" borderId="68" xfId="1" applyNumberFormat="1" applyFont="1" applyFill="1" applyBorder="1" applyProtection="1">
      <protection locked="0"/>
    </xf>
    <xf numFmtId="165" fontId="0" fillId="0" borderId="69" xfId="1" applyNumberFormat="1" applyFont="1" applyFill="1" applyBorder="1" applyProtection="1">
      <protection locked="0"/>
    </xf>
    <xf numFmtId="165" fontId="0" fillId="0" borderId="70" xfId="1" applyNumberFormat="1" applyFont="1" applyFill="1" applyBorder="1" applyProtection="1">
      <protection locked="0"/>
    </xf>
    <xf numFmtId="0" fontId="0" fillId="0" borderId="1" xfId="0" applyBorder="1"/>
    <xf numFmtId="0" fontId="0" fillId="0" borderId="2" xfId="0" applyBorder="1"/>
    <xf numFmtId="0" fontId="0" fillId="0" borderId="76" xfId="0" applyBorder="1"/>
    <xf numFmtId="0" fontId="0" fillId="0" borderId="77" xfId="0" applyBorder="1"/>
    <xf numFmtId="9" fontId="6" fillId="0" borderId="71" xfId="2" applyFont="1" applyBorder="1" applyAlignment="1">
      <alignment horizontal="center"/>
    </xf>
    <xf numFmtId="9" fontId="6" fillId="0" borderId="79" xfId="2" applyFont="1" applyBorder="1" applyAlignment="1">
      <alignment horizontal="center"/>
    </xf>
    <xf numFmtId="42" fontId="8" fillId="0" borderId="77" xfId="1" quotePrefix="1" applyNumberFormat="1" applyFont="1" applyBorder="1" applyAlignment="1">
      <alignment horizontal="right"/>
    </xf>
    <xf numFmtId="42" fontId="8" fillId="0" borderId="0" xfId="1" quotePrefix="1" applyNumberFormat="1" applyFont="1" applyAlignment="1">
      <alignment horizontal="right"/>
    </xf>
    <xf numFmtId="42" fontId="8" fillId="0" borderId="79" xfId="1" quotePrefix="1" applyNumberFormat="1" applyFont="1" applyBorder="1" applyAlignment="1">
      <alignment horizontal="right"/>
    </xf>
    <xf numFmtId="42" fontId="8" fillId="0" borderId="71" xfId="1" quotePrefix="1" applyNumberFormat="1" applyFont="1" applyBorder="1" applyAlignment="1">
      <alignment horizontal="right"/>
    </xf>
    <xf numFmtId="42" fontId="0" fillId="0" borderId="0" xfId="0" applyNumberFormat="1"/>
    <xf numFmtId="42" fontId="8" fillId="0" borderId="77" xfId="0" quotePrefix="1" applyNumberFormat="1" applyFont="1" applyBorder="1" applyAlignment="1">
      <alignment horizontal="right"/>
    </xf>
    <xf numFmtId="165" fontId="0" fillId="0" borderId="76" xfId="1" applyNumberFormat="1" applyFont="1" applyBorder="1" applyAlignment="1">
      <alignment vertical="center" wrapText="1"/>
    </xf>
    <xf numFmtId="42" fontId="8" fillId="0" borderId="83" xfId="1" quotePrefix="1" applyNumberFormat="1" applyFont="1" applyBorder="1" applyAlignment="1">
      <alignment horizontal="right"/>
    </xf>
    <xf numFmtId="42" fontId="9" fillId="2" borderId="71" xfId="1" quotePrefix="1" applyNumberFormat="1" applyFont="1" applyFill="1" applyBorder="1" applyAlignment="1">
      <alignment horizontal="right"/>
    </xf>
    <xf numFmtId="0" fontId="10" fillId="2" borderId="78" xfId="0" applyFont="1" applyFill="1" applyBorder="1"/>
    <xf numFmtId="0" fontId="10" fillId="2" borderId="79" xfId="0" applyFont="1" applyFill="1" applyBorder="1"/>
    <xf numFmtId="42" fontId="9" fillId="2" borderId="79" xfId="1" quotePrefix="1" applyNumberFormat="1" applyFont="1" applyFill="1" applyBorder="1" applyAlignment="1">
      <alignment horizontal="right"/>
    </xf>
    <xf numFmtId="165" fontId="11" fillId="5" borderId="78" xfId="1" applyNumberFormat="1" applyFont="1" applyFill="1" applyBorder="1" applyAlignment="1">
      <alignment vertical="top" wrapText="1"/>
    </xf>
    <xf numFmtId="0" fontId="11" fillId="5" borderId="71" xfId="0" applyFont="1" applyFill="1" applyBorder="1" applyAlignment="1">
      <alignment vertical="top" wrapText="1"/>
    </xf>
    <xf numFmtId="0" fontId="3" fillId="0" borderId="0" xfId="0" applyFont="1"/>
    <xf numFmtId="0" fontId="3" fillId="0" borderId="94" xfId="0" applyFont="1" applyBorder="1" applyAlignment="1">
      <alignment horizontal="center"/>
    </xf>
    <xf numFmtId="0" fontId="12" fillId="0" borderId="0" xfId="0" applyFont="1"/>
    <xf numFmtId="0" fontId="3" fillId="0" borderId="105" xfId="0" applyFont="1" applyBorder="1" applyAlignment="1">
      <alignment horizontal="center" vertical="center"/>
    </xf>
    <xf numFmtId="0" fontId="0" fillId="0" borderId="94" xfId="0" applyBorder="1"/>
    <xf numFmtId="165" fontId="0" fillId="0" borderId="19" xfId="1" applyNumberFormat="1" applyFont="1" applyBorder="1" applyProtection="1">
      <protection locked="0"/>
    </xf>
    <xf numFmtId="165" fontId="0" fillId="0" borderId="17" xfId="1" applyNumberFormat="1" applyFont="1" applyBorder="1"/>
    <xf numFmtId="165" fontId="0" fillId="0" borderId="38" xfId="1" applyNumberFormat="1" applyFont="1" applyBorder="1" applyProtection="1">
      <protection locked="0"/>
    </xf>
    <xf numFmtId="165" fontId="0" fillId="0" borderId="22" xfId="1" applyNumberFormat="1" applyFont="1" applyBorder="1"/>
    <xf numFmtId="165" fontId="0" fillId="0" borderId="40" xfId="1" applyNumberFormat="1" applyFont="1" applyBorder="1" applyProtection="1">
      <protection locked="0"/>
    </xf>
    <xf numFmtId="165" fontId="0" fillId="0" borderId="41" xfId="1" applyNumberFormat="1" applyFont="1" applyBorder="1" applyProtection="1">
      <protection locked="0"/>
    </xf>
    <xf numFmtId="165" fontId="0" fillId="0" borderId="25" xfId="1" applyNumberFormat="1" applyFont="1" applyBorder="1" applyProtection="1">
      <protection locked="0"/>
    </xf>
    <xf numFmtId="165" fontId="0" fillId="0" borderId="47" xfId="1" applyNumberFormat="1" applyFont="1" applyBorder="1"/>
    <xf numFmtId="165" fontId="0" fillId="0" borderId="48" xfId="1" applyNumberFormat="1" applyFont="1" applyBorder="1" applyProtection="1">
      <protection locked="0"/>
    </xf>
    <xf numFmtId="165" fontId="0" fillId="0" borderId="46" xfId="1" applyNumberFormat="1" applyFont="1" applyBorder="1" applyProtection="1">
      <protection locked="0"/>
    </xf>
    <xf numFmtId="165" fontId="0" fillId="0" borderId="102" xfId="1" applyNumberFormat="1" applyFont="1" applyBorder="1" applyProtection="1">
      <protection locked="0"/>
    </xf>
    <xf numFmtId="165" fontId="0" fillId="4" borderId="19" xfId="1" applyNumberFormat="1" applyFont="1" applyFill="1" applyBorder="1" applyProtection="1">
      <protection locked="0"/>
    </xf>
    <xf numFmtId="165" fontId="0" fillId="4" borderId="22" xfId="1" applyNumberFormat="1" applyFont="1" applyFill="1" applyBorder="1"/>
    <xf numFmtId="165" fontId="0" fillId="4" borderId="40" xfId="1" applyNumberFormat="1" applyFont="1" applyFill="1" applyBorder="1" applyProtection="1">
      <protection locked="0"/>
    </xf>
    <xf numFmtId="165" fontId="0" fillId="0" borderId="29" xfId="1" applyNumberFormat="1" applyFont="1" applyBorder="1" applyProtection="1">
      <protection locked="0"/>
    </xf>
    <xf numFmtId="165" fontId="0" fillId="0" borderId="27" xfId="1" applyNumberFormat="1" applyFont="1" applyBorder="1"/>
    <xf numFmtId="165" fontId="0" fillId="0" borderId="44" xfId="1" applyNumberFormat="1" applyFont="1" applyBorder="1" applyProtection="1">
      <protection locked="0"/>
    </xf>
    <xf numFmtId="0" fontId="0" fillId="0" borderId="38" xfId="0" applyBorder="1"/>
    <xf numFmtId="165" fontId="0" fillId="0" borderId="66" xfId="1" applyNumberFormat="1" applyFont="1" applyBorder="1" applyProtection="1">
      <protection locked="0"/>
    </xf>
    <xf numFmtId="0" fontId="0" fillId="0" borderId="40" xfId="0" applyBorder="1"/>
    <xf numFmtId="0" fontId="0" fillId="0" borderId="44" xfId="0" applyBorder="1"/>
    <xf numFmtId="165" fontId="0" fillId="0" borderId="67" xfId="1" applyNumberFormat="1" applyFont="1" applyBorder="1" applyProtection="1">
      <protection locked="0"/>
    </xf>
    <xf numFmtId="165" fontId="0" fillId="6" borderId="19" xfId="1" applyNumberFormat="1" applyFont="1" applyFill="1" applyBorder="1" applyProtection="1">
      <protection locked="0"/>
    </xf>
    <xf numFmtId="165" fontId="0" fillId="6" borderId="22" xfId="1" applyNumberFormat="1" applyFont="1" applyFill="1" applyBorder="1"/>
    <xf numFmtId="165" fontId="0" fillId="6" borderId="40" xfId="1" applyNumberFormat="1" applyFont="1" applyFill="1" applyBorder="1" applyProtection="1">
      <protection locked="0"/>
    </xf>
    <xf numFmtId="165" fontId="0" fillId="0" borderId="53" xfId="1" applyNumberFormat="1" applyFont="1" applyBorder="1" applyProtection="1">
      <protection locked="0"/>
    </xf>
    <xf numFmtId="165" fontId="0" fillId="0" borderId="55" xfId="1" applyNumberFormat="1" applyFont="1" applyBorder="1" applyProtection="1">
      <protection locked="0"/>
    </xf>
    <xf numFmtId="165" fontId="0" fillId="0" borderId="68" xfId="1" applyNumberFormat="1" applyFont="1" applyBorder="1" applyProtection="1">
      <protection locked="0"/>
    </xf>
    <xf numFmtId="0" fontId="0" fillId="0" borderId="75" xfId="0" applyBorder="1"/>
    <xf numFmtId="165" fontId="0" fillId="0" borderId="21" xfId="0" applyNumberFormat="1" applyBorder="1"/>
    <xf numFmtId="165" fontId="0" fillId="0" borderId="22" xfId="0" applyNumberFormat="1" applyBorder="1"/>
    <xf numFmtId="165" fontId="0" fillId="0" borderId="40" xfId="0" applyNumberFormat="1" applyBorder="1"/>
    <xf numFmtId="165" fontId="0" fillId="0" borderId="101" xfId="0" applyNumberFormat="1" applyBorder="1"/>
    <xf numFmtId="165" fontId="0" fillId="0" borderId="100" xfId="0" applyNumberFormat="1" applyBorder="1"/>
    <xf numFmtId="0" fontId="0" fillId="0" borderId="99" xfId="0" applyBorder="1"/>
    <xf numFmtId="165" fontId="0" fillId="0" borderId="63" xfId="0" applyNumberFormat="1" applyBorder="1"/>
    <xf numFmtId="0" fontId="0" fillId="0" borderId="12" xfId="0" applyBorder="1"/>
    <xf numFmtId="165" fontId="0" fillId="0" borderId="0" xfId="0" applyNumberFormat="1"/>
    <xf numFmtId="165" fontId="0" fillId="0" borderId="77" xfId="0" applyNumberFormat="1" applyBorder="1"/>
    <xf numFmtId="165" fontId="0" fillId="0" borderId="76" xfId="0" applyNumberFormat="1" applyBorder="1"/>
    <xf numFmtId="0" fontId="0" fillId="0" borderId="99" xfId="0" applyBorder="1" applyAlignment="1">
      <alignment horizontal="center"/>
    </xf>
    <xf numFmtId="0" fontId="0" fillId="0" borderId="78" xfId="0" applyBorder="1"/>
    <xf numFmtId="0" fontId="0" fillId="0" borderId="21" xfId="0" applyBorder="1"/>
    <xf numFmtId="9" fontId="6" fillId="0" borderId="22" xfId="2" applyFont="1" applyBorder="1" applyAlignment="1">
      <alignment horizontal="center"/>
    </xf>
    <xf numFmtId="9" fontId="6" fillId="0" borderId="40" xfId="2" applyFont="1" applyBorder="1" applyAlignment="1">
      <alignment horizontal="center"/>
    </xf>
    <xf numFmtId="0" fontId="0" fillId="0" borderId="98" xfId="0" applyBorder="1"/>
    <xf numFmtId="0" fontId="0" fillId="0" borderId="47" xfId="0" applyBorder="1"/>
    <xf numFmtId="0" fontId="0" fillId="0" borderId="48" xfId="0" applyBorder="1"/>
    <xf numFmtId="0" fontId="0" fillId="0" borderId="97" xfId="0" applyBorder="1"/>
    <xf numFmtId="0" fontId="0" fillId="0" borderId="22" xfId="0" applyBorder="1"/>
    <xf numFmtId="42" fontId="8" fillId="0" borderId="40" xfId="1" quotePrefix="1" applyNumberFormat="1" applyFont="1" applyBorder="1" applyAlignment="1">
      <alignment horizontal="right"/>
    </xf>
    <xf numFmtId="42" fontId="0" fillId="0" borderId="21" xfId="0" applyNumberFormat="1" applyBorder="1"/>
    <xf numFmtId="0" fontId="0" fillId="0" borderId="40" xfId="0" applyBorder="1" applyAlignment="1">
      <alignment horizontal="left"/>
    </xf>
    <xf numFmtId="0" fontId="0" fillId="0" borderId="79" xfId="0" applyBorder="1"/>
    <xf numFmtId="42" fontId="8" fillId="0" borderId="40" xfId="0" quotePrefix="1" applyNumberFormat="1" applyFont="1" applyBorder="1" applyAlignment="1">
      <alignment horizontal="right"/>
    </xf>
    <xf numFmtId="165" fontId="0" fillId="0" borderId="21" xfId="1" applyNumberFormat="1" applyFont="1" applyBorder="1" applyAlignment="1">
      <alignment vertical="center" wrapText="1"/>
    </xf>
    <xf numFmtId="0" fontId="0" fillId="0" borderId="40" xfId="0" applyBorder="1" applyAlignment="1">
      <alignment vertical="center" wrapText="1"/>
    </xf>
    <xf numFmtId="0" fontId="0" fillId="0" borderId="82" xfId="0" applyBorder="1"/>
    <xf numFmtId="0" fontId="0" fillId="0" borderId="81" xfId="0" applyBorder="1"/>
    <xf numFmtId="0" fontId="10" fillId="2" borderId="26" xfId="0" applyFont="1" applyFill="1" applyBorder="1"/>
    <xf numFmtId="0" fontId="10" fillId="2" borderId="27" xfId="0" applyFont="1" applyFill="1" applyBorder="1"/>
    <xf numFmtId="42" fontId="9" fillId="2" borderId="44" xfId="1" quotePrefix="1" applyNumberFormat="1" applyFont="1" applyFill="1" applyBorder="1" applyAlignment="1">
      <alignment horizontal="right"/>
    </xf>
    <xf numFmtId="165" fontId="11" fillId="5" borderId="26" xfId="1" applyNumberFormat="1" applyFont="1" applyFill="1" applyBorder="1" applyAlignment="1">
      <alignment vertical="top" wrapText="1"/>
    </xf>
    <xf numFmtId="0" fontId="11" fillId="5" borderId="44" xfId="0" applyFont="1" applyFill="1" applyBorder="1" applyAlignment="1">
      <alignment vertical="top" wrapText="1"/>
    </xf>
    <xf numFmtId="165" fontId="0" fillId="0" borderId="25" xfId="0" applyNumberFormat="1" applyBorder="1" applyAlignment="1">
      <alignment vertical="center"/>
    </xf>
    <xf numFmtId="9" fontId="0" fillId="0" borderId="25" xfId="2" applyFont="1" applyBorder="1" applyAlignment="1">
      <alignment vertical="center"/>
    </xf>
    <xf numFmtId="165" fontId="0" fillId="0" borderId="110" xfId="1" applyNumberFormat="1" applyFont="1" applyBorder="1" applyAlignment="1" applyProtection="1">
      <protection locked="0"/>
    </xf>
    <xf numFmtId="165" fontId="0" fillId="0" borderId="27" xfId="1" applyNumberFormat="1" applyFont="1" applyBorder="1" applyAlignment="1"/>
    <xf numFmtId="165" fontId="0" fillId="0" borderId="28" xfId="1" applyNumberFormat="1" applyFont="1" applyBorder="1" applyAlignment="1" applyProtection="1">
      <protection locked="0"/>
    </xf>
    <xf numFmtId="165" fontId="0" fillId="0" borderId="29" xfId="1" applyNumberFormat="1" applyFont="1" applyBorder="1" applyAlignment="1" applyProtection="1">
      <protection locked="0"/>
    </xf>
    <xf numFmtId="165" fontId="0" fillId="0" borderId="111" xfId="1" applyNumberFormat="1" applyFont="1" applyBorder="1" applyAlignment="1"/>
    <xf numFmtId="165" fontId="0" fillId="0" borderId="44" xfId="1" applyNumberFormat="1" applyFont="1" applyBorder="1" applyAlignment="1" applyProtection="1">
      <protection locked="0"/>
    </xf>
    <xf numFmtId="165" fontId="0" fillId="0" borderId="43" xfId="1" applyNumberFormat="1" applyFont="1" applyBorder="1" applyAlignment="1" applyProtection="1">
      <protection locked="0"/>
    </xf>
    <xf numFmtId="165" fontId="0" fillId="0" borderId="112" xfId="1" applyNumberFormat="1" applyFont="1" applyBorder="1" applyAlignment="1" applyProtection="1">
      <protection locked="0"/>
    </xf>
    <xf numFmtId="165" fontId="0" fillId="0" borderId="45" xfId="0" applyNumberFormat="1" applyBorder="1" applyAlignment="1">
      <alignment vertical="center"/>
    </xf>
    <xf numFmtId="165" fontId="0" fillId="0" borderId="102" xfId="0" applyNumberFormat="1" applyBorder="1" applyAlignment="1">
      <alignment vertical="center"/>
    </xf>
    <xf numFmtId="165" fontId="0" fillId="0" borderId="104" xfId="0" applyNumberFormat="1" applyBorder="1" applyAlignment="1">
      <alignment vertical="center"/>
    </xf>
    <xf numFmtId="0" fontId="0" fillId="0" borderId="64" xfId="0" applyBorder="1"/>
    <xf numFmtId="165" fontId="0" fillId="0" borderId="115" xfId="1" applyNumberFormat="1" applyFont="1" applyBorder="1" applyProtection="1">
      <protection locked="0"/>
    </xf>
    <xf numFmtId="165" fontId="0" fillId="6" borderId="43" xfId="1" applyNumberFormat="1" applyFont="1" applyFill="1" applyBorder="1" applyProtection="1">
      <protection locked="0"/>
    </xf>
    <xf numFmtId="165" fontId="0" fillId="6" borderId="27" xfId="1" applyNumberFormat="1" applyFont="1" applyFill="1" applyBorder="1"/>
    <xf numFmtId="165" fontId="0" fillId="6" borderId="44" xfId="1" applyNumberFormat="1" applyFont="1" applyFill="1" applyBorder="1" applyProtection="1">
      <protection locked="0"/>
    </xf>
    <xf numFmtId="0" fontId="0" fillId="4" borderId="31" xfId="0" applyFill="1" applyBorder="1"/>
    <xf numFmtId="165" fontId="0" fillId="0" borderId="95" xfId="0" applyNumberFormat="1" applyBorder="1"/>
    <xf numFmtId="165" fontId="0" fillId="0" borderId="54" xfId="0" applyNumberFormat="1" applyBorder="1"/>
    <xf numFmtId="165" fontId="0" fillId="0" borderId="55" xfId="0" applyNumberFormat="1" applyBorder="1"/>
    <xf numFmtId="165" fontId="0" fillId="0" borderId="116" xfId="0" applyNumberFormat="1" applyBorder="1"/>
    <xf numFmtId="165" fontId="0" fillId="0" borderId="117" xfId="0" applyNumberFormat="1" applyBorder="1"/>
    <xf numFmtId="0" fontId="0" fillId="0" borderId="118" xfId="0" applyBorder="1"/>
    <xf numFmtId="165" fontId="0" fillId="0" borderId="102" xfId="1" applyNumberFormat="1" applyFont="1" applyFill="1" applyBorder="1" applyProtection="1">
      <protection locked="0"/>
    </xf>
    <xf numFmtId="165" fontId="0" fillId="0" borderId="123" xfId="1" applyNumberFormat="1" applyFont="1" applyFill="1" applyBorder="1" applyProtection="1">
      <protection locked="0"/>
    </xf>
    <xf numFmtId="0" fontId="0" fillId="0" borderId="77" xfId="0" applyBorder="1" applyAlignment="1">
      <alignment horizontal="center"/>
    </xf>
    <xf numFmtId="0" fontId="0" fillId="0" borderId="75" xfId="0" applyBorder="1" applyAlignment="1">
      <alignment horizontal="left"/>
    </xf>
    <xf numFmtId="42" fontId="0" fillId="0" borderId="76" xfId="0" applyNumberFormat="1" applyBorder="1"/>
    <xf numFmtId="0" fontId="0" fillId="0" borderId="77" xfId="0" applyBorder="1" applyAlignment="1">
      <alignment vertical="center" wrapText="1"/>
    </xf>
    <xf numFmtId="0" fontId="0" fillId="0" borderId="83" xfId="0" applyBorder="1"/>
    <xf numFmtId="165" fontId="0" fillId="0" borderId="12" xfId="1" applyNumberFormat="1" applyFont="1" applyFill="1" applyBorder="1"/>
    <xf numFmtId="165" fontId="0" fillId="0" borderId="130" xfId="1" applyNumberFormat="1" applyFont="1" applyFill="1" applyBorder="1"/>
    <xf numFmtId="0" fontId="3" fillId="0" borderId="35" xfId="0" applyFont="1" applyBorder="1" applyAlignment="1">
      <alignment horizontal="center"/>
    </xf>
    <xf numFmtId="165" fontId="0" fillId="0" borderId="35" xfId="0" applyNumberFormat="1" applyBorder="1" applyAlignment="1">
      <alignment vertical="center"/>
    </xf>
    <xf numFmtId="0" fontId="3" fillId="0" borderId="35" xfId="0" applyFont="1" applyBorder="1" applyAlignment="1">
      <alignment horizontal="center" vertical="center"/>
    </xf>
    <xf numFmtId="9" fontId="0" fillId="0" borderId="35" xfId="2" applyFont="1" applyBorder="1" applyAlignment="1">
      <alignment vertical="center"/>
    </xf>
    <xf numFmtId="165" fontId="0" fillId="0" borderId="131" xfId="1" applyNumberFormat="1" applyFont="1" applyFill="1" applyBorder="1"/>
    <xf numFmtId="165" fontId="0" fillId="0" borderId="89" xfId="0" applyNumberFormat="1" applyBorder="1" applyAlignment="1">
      <alignment vertical="center"/>
    </xf>
    <xf numFmtId="0" fontId="0" fillId="0" borderId="58" xfId="0" applyBorder="1"/>
    <xf numFmtId="165" fontId="0" fillId="0" borderId="132" xfId="0" applyNumberFormat="1" applyBorder="1" applyAlignment="1">
      <alignment vertical="center"/>
    </xf>
    <xf numFmtId="165" fontId="0" fillId="0" borderId="12" xfId="0" applyNumberFormat="1" applyBorder="1"/>
    <xf numFmtId="0" fontId="0" fillId="0" borderId="12" xfId="0" applyBorder="1" applyAlignment="1">
      <alignment horizontal="center"/>
    </xf>
    <xf numFmtId="9" fontId="6" fillId="0" borderId="12" xfId="2" applyFont="1" applyBorder="1" applyAlignment="1">
      <alignment horizontal="center"/>
    </xf>
    <xf numFmtId="0" fontId="0" fillId="0" borderId="12" xfId="0" applyBorder="1" applyAlignment="1">
      <alignment horizontal="left"/>
    </xf>
    <xf numFmtId="0" fontId="0" fillId="0" borderId="12" xfId="0" applyBorder="1" applyAlignment="1">
      <alignment vertical="center" wrapText="1"/>
    </xf>
    <xf numFmtId="0" fontId="11" fillId="5" borderId="12" xfId="0" applyFont="1" applyFill="1" applyBorder="1" applyAlignment="1">
      <alignment vertical="top" wrapText="1"/>
    </xf>
    <xf numFmtId="0" fontId="0" fillId="0" borderId="14" xfId="0" applyBorder="1"/>
    <xf numFmtId="0" fontId="0" fillId="0" borderId="136" xfId="0" applyBorder="1"/>
    <xf numFmtId="0" fontId="0" fillId="0" borderId="86" xfId="0" applyBorder="1"/>
    <xf numFmtId="0" fontId="0" fillId="0" borderId="61" xfId="0" applyBorder="1"/>
    <xf numFmtId="0" fontId="0" fillId="0" borderId="61" xfId="0" applyBorder="1" applyProtection="1">
      <protection locked="0"/>
    </xf>
    <xf numFmtId="0" fontId="0" fillId="0" borderId="18" xfId="0" applyBorder="1" applyProtection="1">
      <protection locked="0"/>
    </xf>
    <xf numFmtId="0" fontId="0" fillId="0" borderId="113" xfId="0" applyBorder="1" applyProtection="1">
      <protection locked="0"/>
    </xf>
    <xf numFmtId="165" fontId="0" fillId="0" borderId="34" xfId="1" applyNumberFormat="1" applyFont="1" applyFill="1" applyBorder="1" applyProtection="1">
      <protection locked="0"/>
    </xf>
    <xf numFmtId="165" fontId="0" fillId="0" borderId="138" xfId="1" applyNumberFormat="1" applyFont="1" applyFill="1" applyBorder="1" applyProtection="1">
      <protection locked="0"/>
    </xf>
    <xf numFmtId="165" fontId="0" fillId="0" borderId="87" xfId="1" applyNumberFormat="1" applyFont="1" applyFill="1" applyBorder="1" applyProtection="1">
      <protection locked="0"/>
    </xf>
    <xf numFmtId="165" fontId="0" fillId="0" borderId="34" xfId="0" applyNumberFormat="1" applyBorder="1"/>
    <xf numFmtId="0" fontId="0" fillId="0" borderId="34" xfId="0" applyBorder="1"/>
    <xf numFmtId="165" fontId="0" fillId="0" borderId="13" xfId="1" applyNumberFormat="1" applyFont="1" applyFill="1" applyBorder="1" applyProtection="1">
      <protection locked="0"/>
    </xf>
    <xf numFmtId="165" fontId="0" fillId="0" borderId="35" xfId="1" applyNumberFormat="1" applyFont="1" applyFill="1" applyBorder="1" applyProtection="1">
      <protection locked="0"/>
    </xf>
    <xf numFmtId="165" fontId="0" fillId="0" borderId="128" xfId="1" applyNumberFormat="1" applyFont="1" applyFill="1" applyBorder="1" applyProtection="1">
      <protection locked="0"/>
    </xf>
    <xf numFmtId="165" fontId="0" fillId="0" borderId="89" xfId="1" applyNumberFormat="1" applyFont="1" applyFill="1" applyBorder="1" applyProtection="1">
      <protection locked="0"/>
    </xf>
    <xf numFmtId="165" fontId="0" fillId="0" borderId="129" xfId="1" applyNumberFormat="1" applyFont="1" applyFill="1" applyBorder="1" applyProtection="1">
      <protection locked="0"/>
    </xf>
    <xf numFmtId="165" fontId="0" fillId="0" borderId="132" xfId="1" applyNumberFormat="1" applyFont="1" applyFill="1" applyBorder="1" applyProtection="1">
      <protection locked="0"/>
    </xf>
    <xf numFmtId="165" fontId="0" fillId="0" borderId="13" xfId="0" applyNumberFormat="1" applyBorder="1"/>
    <xf numFmtId="165" fontId="0" fillId="0" borderId="35" xfId="0" applyNumberFormat="1" applyBorder="1"/>
    <xf numFmtId="0" fontId="0" fillId="0" borderId="13" xfId="0" applyBorder="1"/>
    <xf numFmtId="9" fontId="6" fillId="0" borderId="35" xfId="2" applyFont="1" applyBorder="1" applyAlignment="1">
      <alignment horizontal="center"/>
    </xf>
    <xf numFmtId="0" fontId="0" fillId="0" borderId="35" xfId="0" applyBorder="1"/>
    <xf numFmtId="42" fontId="8" fillId="0" borderId="35" xfId="1" quotePrefix="1" applyNumberFormat="1" applyFont="1" applyBorder="1" applyAlignment="1">
      <alignment horizontal="right"/>
    </xf>
    <xf numFmtId="42" fontId="8" fillId="0" borderId="35" xfId="0" quotePrefix="1" applyNumberFormat="1" applyFont="1" applyBorder="1" applyAlignment="1">
      <alignment horizontal="right"/>
    </xf>
    <xf numFmtId="0" fontId="10" fillId="2" borderId="128" xfId="0" applyFont="1" applyFill="1" applyBorder="1"/>
    <xf numFmtId="0" fontId="10" fillId="2" borderId="131" xfId="0" applyFont="1" applyFill="1" applyBorder="1"/>
    <xf numFmtId="42" fontId="9" fillId="2" borderId="89" xfId="1" quotePrefix="1" applyNumberFormat="1" applyFont="1" applyFill="1" applyBorder="1" applyAlignment="1">
      <alignment horizontal="right"/>
    </xf>
    <xf numFmtId="0" fontId="10" fillId="2" borderId="30" xfId="0" applyFont="1" applyFill="1" applyBorder="1"/>
    <xf numFmtId="0" fontId="10" fillId="2" borderId="31" xfId="0" applyFont="1" applyFill="1" applyBorder="1"/>
    <xf numFmtId="0" fontId="0" fillId="0" borderId="128" xfId="0" applyBorder="1"/>
    <xf numFmtId="0" fontId="0" fillId="0" borderId="131" xfId="0" applyBorder="1"/>
    <xf numFmtId="165" fontId="0" fillId="0" borderId="14" xfId="1" applyNumberFormat="1" applyFont="1" applyFill="1" applyBorder="1" applyProtection="1">
      <protection locked="0"/>
    </xf>
    <xf numFmtId="165" fontId="0" fillId="0" borderId="136" xfId="1" applyNumberFormat="1" applyFont="1" applyFill="1" applyBorder="1" applyProtection="1">
      <protection locked="0"/>
    </xf>
    <xf numFmtId="165" fontId="0" fillId="0" borderId="86" xfId="1" applyNumberFormat="1" applyFont="1" applyFill="1" applyBorder="1" applyProtection="1">
      <protection locked="0"/>
    </xf>
    <xf numFmtId="165" fontId="0" fillId="0" borderId="61" xfId="1" applyNumberFormat="1" applyFont="1" applyFill="1" applyBorder="1" applyProtection="1">
      <protection locked="0"/>
    </xf>
    <xf numFmtId="165" fontId="0" fillId="0" borderId="18" xfId="1" applyNumberFormat="1" applyFont="1" applyFill="1" applyBorder="1" applyProtection="1">
      <protection locked="0"/>
    </xf>
    <xf numFmtId="165" fontId="0" fillId="0" borderId="64" xfId="1" applyNumberFormat="1" applyFont="1" applyFill="1" applyBorder="1" applyProtection="1">
      <protection locked="0"/>
    </xf>
    <xf numFmtId="165" fontId="0" fillId="0" borderId="113" xfId="1" applyNumberFormat="1" applyFont="1" applyFill="1" applyBorder="1" applyProtection="1">
      <protection locked="0"/>
    </xf>
    <xf numFmtId="165" fontId="0" fillId="0" borderId="14" xfId="0" applyNumberFormat="1" applyBorder="1"/>
    <xf numFmtId="9" fontId="6" fillId="0" borderId="14" xfId="2" applyFont="1" applyBorder="1" applyAlignment="1">
      <alignment horizontal="center"/>
    </xf>
    <xf numFmtId="42" fontId="8" fillId="0" borderId="14" xfId="1" quotePrefix="1" applyNumberFormat="1" applyFont="1" applyBorder="1" applyAlignment="1">
      <alignment horizontal="right"/>
    </xf>
    <xf numFmtId="42" fontId="8" fillId="0" borderId="14" xfId="0" quotePrefix="1" applyNumberFormat="1" applyFont="1" applyBorder="1" applyAlignment="1">
      <alignment horizontal="right"/>
    </xf>
    <xf numFmtId="42" fontId="8" fillId="0" borderId="136" xfId="1" quotePrefix="1" applyNumberFormat="1" applyFont="1" applyBorder="1" applyAlignment="1">
      <alignment horizontal="right"/>
    </xf>
    <xf numFmtId="42" fontId="9" fillId="2" borderId="84" xfId="1" quotePrefix="1" applyNumberFormat="1" applyFont="1" applyFill="1" applyBorder="1" applyAlignment="1">
      <alignment horizontal="right"/>
    </xf>
    <xf numFmtId="0" fontId="3" fillId="0" borderId="137" xfId="0" applyFont="1" applyBorder="1" applyAlignment="1">
      <alignment horizontal="center"/>
    </xf>
    <xf numFmtId="42" fontId="0" fillId="0" borderId="34" xfId="0" applyNumberFormat="1" applyBorder="1"/>
    <xf numFmtId="44" fontId="0" fillId="0" borderId="34" xfId="0" applyNumberFormat="1" applyBorder="1"/>
    <xf numFmtId="165" fontId="0" fillId="0" borderId="34" xfId="1" applyNumberFormat="1" applyFont="1" applyBorder="1" applyAlignment="1">
      <alignment vertical="center" wrapText="1"/>
    </xf>
    <xf numFmtId="165" fontId="11" fillId="5" borderId="34" xfId="1" applyNumberFormat="1" applyFont="1" applyFill="1" applyBorder="1" applyAlignment="1">
      <alignment vertical="top" wrapText="1"/>
    </xf>
    <xf numFmtId="42" fontId="8" fillId="0" borderId="40" xfId="1" applyNumberFormat="1" applyFont="1" applyBorder="1" applyAlignment="1">
      <alignment horizontal="right"/>
    </xf>
    <xf numFmtId="165" fontId="0" fillId="7" borderId="19" xfId="1" applyNumberFormat="1" applyFont="1" applyFill="1" applyBorder="1" applyProtection="1">
      <protection locked="0"/>
    </xf>
    <xf numFmtId="165" fontId="0" fillId="7" borderId="22" xfId="1" applyNumberFormat="1" applyFont="1" applyFill="1" applyBorder="1"/>
    <xf numFmtId="165" fontId="0" fillId="7" borderId="40" xfId="1" applyNumberFormat="1" applyFont="1" applyFill="1" applyBorder="1" applyProtection="1">
      <protection locked="0"/>
    </xf>
    <xf numFmtId="42" fontId="8" fillId="0" borderId="35" xfId="1" applyNumberFormat="1" applyFont="1" applyBorder="1" applyAlignment="1">
      <alignment horizontal="right"/>
    </xf>
    <xf numFmtId="165" fontId="0" fillId="9" borderId="19" xfId="1" applyNumberFormat="1" applyFont="1" applyFill="1" applyBorder="1" applyProtection="1">
      <protection locked="0"/>
    </xf>
    <xf numFmtId="165" fontId="0" fillId="9" borderId="22" xfId="1" applyNumberFormat="1" applyFont="1" applyFill="1" applyBorder="1"/>
    <xf numFmtId="165" fontId="0" fillId="9" borderId="40" xfId="1" applyNumberFormat="1" applyFont="1" applyFill="1" applyBorder="1" applyProtection="1">
      <protection locked="0"/>
    </xf>
    <xf numFmtId="165" fontId="0" fillId="0" borderId="148" xfId="0" applyNumberFormat="1" applyBorder="1"/>
    <xf numFmtId="0" fontId="0" fillId="0" borderId="148" xfId="0" applyBorder="1"/>
    <xf numFmtId="9" fontId="6" fillId="0" borderId="148" xfId="2" applyFont="1" applyBorder="1" applyAlignment="1">
      <alignment horizontal="center"/>
    </xf>
    <xf numFmtId="9" fontId="6" fillId="0" borderId="18" xfId="2" applyFont="1" applyBorder="1" applyAlignment="1">
      <alignment horizontal="center"/>
    </xf>
    <xf numFmtId="165" fontId="0" fillId="0" borderId="99" xfId="0" applyNumberFormat="1" applyBorder="1"/>
    <xf numFmtId="0" fontId="0" fillId="0" borderId="73" xfId="0" applyBorder="1"/>
    <xf numFmtId="0" fontId="0" fillId="0" borderId="39" xfId="0" applyBorder="1"/>
    <xf numFmtId="165" fontId="0" fillId="10" borderId="19" xfId="1" applyNumberFormat="1" applyFont="1" applyFill="1" applyBorder="1" applyProtection="1">
      <protection locked="0"/>
    </xf>
    <xf numFmtId="165" fontId="0" fillId="10" borderId="22" xfId="1" applyNumberFormat="1" applyFont="1" applyFill="1" applyBorder="1"/>
    <xf numFmtId="165" fontId="0" fillId="10" borderId="40" xfId="1" applyNumberFormat="1" applyFont="1" applyFill="1" applyBorder="1" applyProtection="1">
      <protection locked="0"/>
    </xf>
    <xf numFmtId="165" fontId="0" fillId="0" borderId="18" xfId="1" applyNumberFormat="1" applyFont="1" applyBorder="1" applyProtection="1">
      <protection locked="0"/>
    </xf>
    <xf numFmtId="165" fontId="0" fillId="6" borderId="47" xfId="1" applyNumberFormat="1" applyFont="1" applyFill="1" applyBorder="1"/>
    <xf numFmtId="42" fontId="8" fillId="0" borderId="0" xfId="1" quotePrefix="1" applyNumberFormat="1" applyFont="1" applyBorder="1" applyAlignment="1">
      <alignment horizontal="right"/>
    </xf>
    <xf numFmtId="0" fontId="0" fillId="8" borderId="76" xfId="0" applyFill="1" applyBorder="1"/>
    <xf numFmtId="0" fontId="0" fillId="8" borderId="0" xfId="0" applyFill="1"/>
    <xf numFmtId="42" fontId="8" fillId="8" borderId="77" xfId="1" quotePrefix="1" applyNumberFormat="1" applyFont="1" applyFill="1" applyBorder="1" applyAlignment="1">
      <alignment horizontal="right"/>
    </xf>
    <xf numFmtId="42" fontId="8" fillId="8" borderId="0" xfId="1" quotePrefix="1" applyNumberFormat="1" applyFont="1" applyFill="1" applyBorder="1" applyAlignment="1">
      <alignment horizontal="right"/>
    </xf>
    <xf numFmtId="42" fontId="8" fillId="0" borderId="148" xfId="1" quotePrefix="1" applyNumberFormat="1" applyFont="1" applyBorder="1" applyAlignment="1">
      <alignment horizontal="right"/>
    </xf>
    <xf numFmtId="42" fontId="8" fillId="8" borderId="148" xfId="1" quotePrefix="1" applyNumberFormat="1" applyFont="1" applyFill="1" applyBorder="1" applyAlignment="1">
      <alignment horizontal="right"/>
    </xf>
    <xf numFmtId="42" fontId="0" fillId="0" borderId="2" xfId="0" applyNumberFormat="1" applyBorder="1"/>
    <xf numFmtId="165" fontId="0" fillId="8" borderId="13" xfId="1" applyNumberFormat="1" applyFont="1" applyFill="1" applyBorder="1" applyProtection="1">
      <protection locked="0"/>
    </xf>
    <xf numFmtId="165" fontId="0" fillId="8" borderId="12" xfId="1" applyNumberFormat="1" applyFont="1" applyFill="1" applyBorder="1"/>
    <xf numFmtId="165" fontId="0" fillId="8" borderId="35" xfId="1" applyNumberFormat="1" applyFont="1" applyFill="1" applyBorder="1" applyProtection="1">
      <protection locked="0"/>
    </xf>
    <xf numFmtId="0" fontId="0" fillId="8" borderId="13" xfId="0" applyFill="1" applyBorder="1"/>
    <xf numFmtId="0" fontId="0" fillId="8" borderId="12" xfId="0" applyFill="1" applyBorder="1"/>
    <xf numFmtId="42" fontId="8" fillId="8" borderId="35" xfId="1" quotePrefix="1" applyNumberFormat="1" applyFont="1" applyFill="1" applyBorder="1" applyAlignment="1">
      <alignment horizontal="right"/>
    </xf>
    <xf numFmtId="42" fontId="8" fillId="8" borderId="14" xfId="1" quotePrefix="1" applyNumberFormat="1" applyFont="1" applyFill="1" applyBorder="1" applyAlignment="1">
      <alignment horizontal="right"/>
    </xf>
    <xf numFmtId="165" fontId="0" fillId="6" borderId="155" xfId="1" applyNumberFormat="1" applyFont="1" applyFill="1" applyBorder="1" applyProtection="1">
      <protection locked="0"/>
    </xf>
    <xf numFmtId="165" fontId="0" fillId="6" borderId="154" xfId="1" applyNumberFormat="1" applyFont="1" applyFill="1" applyBorder="1" applyProtection="1">
      <protection locked="0"/>
    </xf>
    <xf numFmtId="165" fontId="0" fillId="0" borderId="61" xfId="1" applyNumberFormat="1" applyFont="1" applyBorder="1" applyProtection="1">
      <protection locked="0"/>
    </xf>
    <xf numFmtId="165" fontId="0" fillId="0" borderId="64" xfId="1" applyNumberFormat="1" applyFont="1" applyBorder="1" applyProtection="1">
      <protection locked="0"/>
    </xf>
    <xf numFmtId="42" fontId="8" fillId="0" borderId="148" xfId="1" quotePrefix="1" applyNumberFormat="1" applyFont="1" applyFill="1" applyBorder="1" applyAlignment="1">
      <alignment horizontal="right"/>
    </xf>
    <xf numFmtId="42" fontId="8" fillId="0" borderId="35" xfId="1" quotePrefix="1" applyNumberFormat="1" applyFont="1" applyFill="1" applyBorder="1" applyAlignment="1">
      <alignment horizontal="right"/>
    </xf>
    <xf numFmtId="44" fontId="0" fillId="0" borderId="0" xfId="0" applyNumberFormat="1"/>
    <xf numFmtId="165" fontId="1" fillId="0" borderId="41" xfId="1" applyNumberFormat="1" applyFont="1" applyFill="1" applyBorder="1" applyProtection="1">
      <protection locked="0"/>
    </xf>
    <xf numFmtId="165" fontId="1" fillId="0" borderId="22" xfId="1" applyNumberFormat="1" applyFont="1" applyFill="1" applyBorder="1"/>
    <xf numFmtId="165" fontId="1" fillId="0" borderId="40" xfId="1" applyNumberFormat="1" applyFont="1" applyFill="1" applyBorder="1" applyProtection="1">
      <protection locked="0"/>
    </xf>
    <xf numFmtId="165" fontId="0" fillId="11" borderId="19" xfId="1" applyNumberFormat="1" applyFont="1" applyFill="1" applyBorder="1" applyProtection="1">
      <protection locked="0"/>
    </xf>
    <xf numFmtId="165" fontId="0" fillId="11" borderId="22" xfId="1" applyNumberFormat="1" applyFont="1" applyFill="1" applyBorder="1"/>
    <xf numFmtId="165" fontId="0" fillId="11" borderId="40" xfId="1" applyNumberFormat="1" applyFont="1" applyFill="1" applyBorder="1" applyProtection="1">
      <protection locked="0"/>
    </xf>
    <xf numFmtId="0" fontId="0" fillId="12" borderId="12" xfId="0" applyFill="1" applyBorder="1"/>
    <xf numFmtId="165" fontId="0" fillId="11" borderId="13" xfId="1" applyNumberFormat="1" applyFont="1" applyFill="1" applyBorder="1" applyProtection="1">
      <protection locked="0"/>
    </xf>
    <xf numFmtId="165" fontId="0" fillId="11" borderId="12" xfId="1" applyNumberFormat="1" applyFont="1" applyFill="1" applyBorder="1"/>
    <xf numFmtId="165" fontId="0" fillId="11" borderId="35" xfId="1" applyNumberFormat="1" applyFont="1" applyFill="1" applyBorder="1" applyProtection="1">
      <protection locked="0"/>
    </xf>
    <xf numFmtId="9" fontId="0" fillId="0" borderId="0" xfId="0" applyNumberFormat="1"/>
    <xf numFmtId="165" fontId="0" fillId="13" borderId="19" xfId="1" applyNumberFormat="1" applyFont="1" applyFill="1" applyBorder="1" applyProtection="1">
      <protection locked="0"/>
    </xf>
    <xf numFmtId="165" fontId="0" fillId="13" borderId="22" xfId="1" applyNumberFormat="1" applyFont="1" applyFill="1" applyBorder="1"/>
    <xf numFmtId="0" fontId="0" fillId="13" borderId="12" xfId="0" applyFill="1" applyBorder="1"/>
    <xf numFmtId="165" fontId="0" fillId="14" borderId="19" xfId="1" applyNumberFormat="1" applyFont="1" applyFill="1" applyBorder="1" applyProtection="1">
      <protection locked="0"/>
    </xf>
    <xf numFmtId="165" fontId="0" fillId="14" borderId="22" xfId="1" applyNumberFormat="1" applyFont="1" applyFill="1" applyBorder="1"/>
    <xf numFmtId="165" fontId="0" fillId="14" borderId="40" xfId="1" applyNumberFormat="1" applyFont="1" applyFill="1" applyBorder="1" applyProtection="1">
      <protection locked="0"/>
    </xf>
    <xf numFmtId="165" fontId="0" fillId="6" borderId="17" xfId="1" applyNumberFormat="1" applyFont="1" applyFill="1" applyBorder="1"/>
    <xf numFmtId="165" fontId="0" fillId="6" borderId="38" xfId="1" applyNumberFormat="1" applyFont="1" applyFill="1" applyBorder="1" applyProtection="1">
      <protection locked="0"/>
    </xf>
    <xf numFmtId="0" fontId="0" fillId="6" borderId="12" xfId="0" applyFill="1" applyBorder="1"/>
    <xf numFmtId="42" fontId="8" fillId="0" borderId="148" xfId="1" applyNumberFormat="1" applyFont="1" applyBorder="1" applyAlignment="1">
      <alignment horizontal="right"/>
    </xf>
    <xf numFmtId="42" fontId="8" fillId="0" borderId="14" xfId="1" applyNumberFormat="1" applyFont="1" applyBorder="1" applyAlignment="1">
      <alignment horizontal="right"/>
    </xf>
    <xf numFmtId="1" fontId="0" fillId="0" borderId="0" xfId="0" applyNumberFormat="1"/>
    <xf numFmtId="165" fontId="0" fillId="0" borderId="157" xfId="0" applyNumberFormat="1" applyBorder="1"/>
    <xf numFmtId="165" fontId="0" fillId="0" borderId="158" xfId="0" applyNumberFormat="1" applyBorder="1"/>
    <xf numFmtId="165" fontId="0" fillId="0" borderId="159" xfId="0" applyNumberFormat="1" applyBorder="1"/>
    <xf numFmtId="165" fontId="0" fillId="0" borderId="160" xfId="0" applyNumberFormat="1" applyBorder="1"/>
    <xf numFmtId="165" fontId="0" fillId="0" borderId="161" xfId="0" applyNumberFormat="1" applyBorder="1"/>
    <xf numFmtId="0" fontId="0" fillId="0" borderId="160" xfId="0" applyBorder="1"/>
    <xf numFmtId="9" fontId="6" fillId="0" borderId="161" xfId="2" applyFont="1" applyBorder="1" applyAlignment="1">
      <alignment horizontal="center"/>
    </xf>
    <xf numFmtId="0" fontId="0" fillId="0" borderId="162" xfId="0" applyBorder="1"/>
    <xf numFmtId="0" fontId="0" fillId="0" borderId="163" xfId="0" applyBorder="1"/>
    <xf numFmtId="0" fontId="0" fillId="0" borderId="164" xfId="0" applyBorder="1"/>
    <xf numFmtId="165" fontId="0" fillId="0" borderId="165" xfId="0" applyNumberFormat="1" applyBorder="1"/>
    <xf numFmtId="9" fontId="6" fillId="0" borderId="165" xfId="2" applyFont="1" applyBorder="1" applyAlignment="1">
      <alignment horizontal="center"/>
    </xf>
    <xf numFmtId="0" fontId="0" fillId="0" borderId="166" xfId="0" applyBorder="1"/>
    <xf numFmtId="165" fontId="0" fillId="0" borderId="167" xfId="0" applyNumberFormat="1" applyBorder="1"/>
    <xf numFmtId="0" fontId="0" fillId="0" borderId="168" xfId="0" applyBorder="1"/>
    <xf numFmtId="165" fontId="0" fillId="11" borderId="17" xfId="1" applyNumberFormat="1" applyFont="1" applyFill="1" applyBorder="1"/>
    <xf numFmtId="165" fontId="0" fillId="11" borderId="38" xfId="1" applyNumberFormat="1" applyFont="1" applyFill="1" applyBorder="1" applyProtection="1">
      <protection locked="0"/>
    </xf>
    <xf numFmtId="165" fontId="0" fillId="11" borderId="43" xfId="1" applyNumberFormat="1" applyFont="1" applyFill="1" applyBorder="1" applyAlignment="1" applyProtection="1">
      <protection locked="0"/>
    </xf>
    <xf numFmtId="165" fontId="0" fillId="11" borderId="111" xfId="1" applyNumberFormat="1" applyFont="1" applyFill="1" applyBorder="1" applyAlignment="1"/>
    <xf numFmtId="165" fontId="0" fillId="11" borderId="44" xfId="1" applyNumberFormat="1" applyFont="1" applyFill="1" applyBorder="1" applyAlignment="1" applyProtection="1">
      <protection locked="0"/>
    </xf>
    <xf numFmtId="165" fontId="0" fillId="11" borderId="29" xfId="1" applyNumberFormat="1" applyFont="1" applyFill="1" applyBorder="1" applyProtection="1">
      <protection locked="0"/>
    </xf>
    <xf numFmtId="165" fontId="0" fillId="11" borderId="27" xfId="1" applyNumberFormat="1" applyFont="1" applyFill="1" applyBorder="1"/>
    <xf numFmtId="165" fontId="0" fillId="11" borderId="44" xfId="1" applyNumberFormat="1" applyFont="1" applyFill="1" applyBorder="1" applyProtection="1">
      <protection locked="0"/>
    </xf>
    <xf numFmtId="165" fontId="0" fillId="11" borderId="46" xfId="1" applyNumberFormat="1" applyFont="1" applyFill="1" applyBorder="1" applyProtection="1">
      <protection locked="0"/>
    </xf>
    <xf numFmtId="165" fontId="0" fillId="11" borderId="47" xfId="1" applyNumberFormat="1" applyFont="1" applyFill="1" applyBorder="1"/>
    <xf numFmtId="165" fontId="0" fillId="11" borderId="48" xfId="1" applyNumberFormat="1" applyFont="1" applyFill="1" applyBorder="1" applyProtection="1">
      <protection locked="0"/>
    </xf>
    <xf numFmtId="165" fontId="0" fillId="11" borderId="41" xfId="1" applyNumberFormat="1" applyFont="1" applyFill="1" applyBorder="1" applyProtection="1">
      <protection locked="0"/>
    </xf>
    <xf numFmtId="165" fontId="0" fillId="11" borderId="54" xfId="1" applyNumberFormat="1" applyFont="1" applyFill="1" applyBorder="1"/>
    <xf numFmtId="165" fontId="0" fillId="11" borderId="53" xfId="1" applyNumberFormat="1" applyFont="1" applyFill="1" applyBorder="1" applyProtection="1">
      <protection locked="0"/>
    </xf>
    <xf numFmtId="165" fontId="0" fillId="11" borderId="55" xfId="1" applyNumberFormat="1" applyFont="1" applyFill="1" applyBorder="1" applyProtection="1">
      <protection locked="0"/>
    </xf>
    <xf numFmtId="165" fontId="0" fillId="0" borderId="169" xfId="0" applyNumberFormat="1" applyBorder="1"/>
    <xf numFmtId="165" fontId="0" fillId="0" borderId="170" xfId="0" applyNumberFormat="1" applyBorder="1"/>
    <xf numFmtId="165" fontId="0" fillId="0" borderId="171" xfId="0" applyNumberFormat="1" applyBorder="1"/>
    <xf numFmtId="165" fontId="0" fillId="0" borderId="172" xfId="0" applyNumberFormat="1" applyBorder="1"/>
    <xf numFmtId="16" fontId="0" fillId="0" borderId="0" xfId="0" applyNumberFormat="1"/>
    <xf numFmtId="165" fontId="0" fillId="0" borderId="173" xfId="1" applyNumberFormat="1" applyFont="1" applyBorder="1" applyProtection="1">
      <protection locked="0"/>
    </xf>
    <xf numFmtId="165" fontId="0" fillId="0" borderId="174" xfId="1" applyNumberFormat="1" applyFont="1" applyBorder="1" applyProtection="1">
      <protection locked="0"/>
    </xf>
    <xf numFmtId="165" fontId="0" fillId="0" borderId="154" xfId="1" applyNumberFormat="1" applyFont="1" applyBorder="1" applyProtection="1">
      <protection locked="0"/>
    </xf>
    <xf numFmtId="165" fontId="0" fillId="0" borderId="175" xfId="1" applyNumberFormat="1" applyFont="1" applyBorder="1" applyProtection="1">
      <protection locked="0"/>
    </xf>
    <xf numFmtId="165" fontId="0" fillId="0" borderId="176" xfId="1" applyNumberFormat="1" applyFont="1" applyBorder="1"/>
    <xf numFmtId="165" fontId="0" fillId="0" borderId="177" xfId="1" applyNumberFormat="1" applyFont="1" applyBorder="1" applyProtection="1">
      <protection locked="0"/>
    </xf>
    <xf numFmtId="165" fontId="0" fillId="6" borderId="18" xfId="1" applyNumberFormat="1" applyFont="1" applyFill="1" applyBorder="1" applyProtection="1">
      <protection locked="0"/>
    </xf>
    <xf numFmtId="0" fontId="0" fillId="0" borderId="154" xfId="0" applyBorder="1"/>
    <xf numFmtId="0" fontId="0" fillId="0" borderId="177" xfId="0" applyBorder="1"/>
    <xf numFmtId="0" fontId="0" fillId="0" borderId="174" xfId="0" applyBorder="1"/>
    <xf numFmtId="165" fontId="0" fillId="6" borderId="115" xfId="1" applyNumberFormat="1" applyFont="1" applyFill="1" applyBorder="1" applyProtection="1">
      <protection locked="0"/>
    </xf>
    <xf numFmtId="165" fontId="0" fillId="0" borderId="70" xfId="1" applyNumberFormat="1" applyFont="1" applyBorder="1" applyProtection="1">
      <protection locked="0"/>
    </xf>
    <xf numFmtId="0" fontId="0" fillId="0" borderId="154" xfId="0" applyBorder="1" applyAlignment="1">
      <alignment vertical="center"/>
    </xf>
    <xf numFmtId="0" fontId="0" fillId="0" borderId="177" xfId="0" applyBorder="1" applyAlignment="1">
      <alignment vertical="center"/>
    </xf>
    <xf numFmtId="165" fontId="0" fillId="4" borderId="68" xfId="1" applyNumberFormat="1" applyFont="1" applyFill="1" applyBorder="1" applyProtection="1">
      <protection locked="0"/>
    </xf>
    <xf numFmtId="167" fontId="0" fillId="0" borderId="0" xfId="0" applyNumberFormat="1"/>
    <xf numFmtId="165" fontId="0" fillId="0" borderId="34" xfId="1" applyNumberFormat="1" applyFont="1" applyBorder="1" applyProtection="1">
      <protection locked="0"/>
    </xf>
    <xf numFmtId="42" fontId="8" fillId="0" borderId="77" xfId="1" applyNumberFormat="1" applyFont="1" applyBorder="1" applyAlignment="1">
      <alignment horizontal="right"/>
    </xf>
    <xf numFmtId="165" fontId="0" fillId="0" borderId="190" xfId="0" applyNumberFormat="1" applyBorder="1"/>
    <xf numFmtId="165" fontId="0" fillId="0" borderId="191" xfId="0" applyNumberFormat="1" applyBorder="1"/>
    <xf numFmtId="0" fontId="0" fillId="15" borderId="12" xfId="0" applyFill="1" applyBorder="1"/>
    <xf numFmtId="165" fontId="0" fillId="0" borderId="192" xfId="0" applyNumberFormat="1" applyBorder="1"/>
    <xf numFmtId="165" fontId="0" fillId="0" borderId="193" xfId="0" applyNumberFormat="1" applyBorder="1"/>
    <xf numFmtId="165" fontId="0" fillId="7" borderId="13" xfId="1" applyNumberFormat="1" applyFont="1" applyFill="1" applyBorder="1" applyProtection="1">
      <protection locked="0"/>
    </xf>
    <xf numFmtId="165" fontId="0" fillId="7" borderId="12" xfId="1" applyNumberFormat="1" applyFont="1" applyFill="1" applyBorder="1"/>
    <xf numFmtId="165" fontId="0" fillId="7" borderId="14" xfId="1" applyNumberFormat="1" applyFont="1" applyFill="1" applyBorder="1" applyProtection="1">
      <protection locked="0"/>
    </xf>
    <xf numFmtId="165" fontId="0" fillId="0" borderId="194" xfId="0" applyNumberFormat="1" applyBorder="1"/>
    <xf numFmtId="165" fontId="0" fillId="11" borderId="173" xfId="1" applyNumberFormat="1" applyFont="1" applyFill="1" applyBorder="1" applyProtection="1">
      <protection locked="0"/>
    </xf>
    <xf numFmtId="165" fontId="0" fillId="11" borderId="154" xfId="1" applyNumberFormat="1" applyFont="1" applyFill="1" applyBorder="1" applyProtection="1">
      <protection locked="0"/>
    </xf>
    <xf numFmtId="165" fontId="0" fillId="13" borderId="18" xfId="1" applyNumberFormat="1" applyFont="1" applyFill="1" applyBorder="1" applyProtection="1">
      <protection locked="0"/>
    </xf>
    <xf numFmtId="165" fontId="0" fillId="11" borderId="18" xfId="1" applyNumberFormat="1" applyFont="1" applyFill="1" applyBorder="1" applyProtection="1">
      <protection locked="0"/>
    </xf>
    <xf numFmtId="165" fontId="0" fillId="7" borderId="41" xfId="1" applyNumberFormat="1" applyFont="1" applyFill="1" applyBorder="1" applyProtection="1">
      <protection locked="0"/>
    </xf>
    <xf numFmtId="165" fontId="6" fillId="0" borderId="197" xfId="3" applyNumberFormat="1" applyFont="1" applyFill="1" applyBorder="1" applyAlignment="1">
      <alignment vertical="center"/>
    </xf>
    <xf numFmtId="165" fontId="6" fillId="0" borderId="197" xfId="1" applyNumberFormat="1" applyFont="1" applyFill="1" applyBorder="1" applyAlignment="1">
      <alignment horizontal="center" vertical="center"/>
    </xf>
    <xf numFmtId="42" fontId="0" fillId="0" borderId="148" xfId="0" applyNumberFormat="1" applyBorder="1"/>
    <xf numFmtId="0" fontId="0" fillId="16" borderId="31" xfId="0" applyFill="1" applyBorder="1"/>
    <xf numFmtId="165" fontId="0" fillId="12" borderId="41" xfId="1" applyNumberFormat="1" applyFont="1" applyFill="1" applyBorder="1" applyProtection="1">
      <protection locked="0"/>
    </xf>
    <xf numFmtId="165" fontId="0" fillId="12" borderId="13" xfId="1" applyNumberFormat="1" applyFont="1" applyFill="1" applyBorder="1" applyProtection="1">
      <protection locked="0"/>
    </xf>
    <xf numFmtId="165" fontId="1" fillId="12" borderId="41" xfId="1" applyNumberFormat="1" applyFont="1" applyFill="1" applyBorder="1" applyProtection="1">
      <protection locked="0"/>
    </xf>
    <xf numFmtId="165" fontId="0" fillId="0" borderId="173" xfId="1" applyNumberFormat="1" applyFont="1" applyFill="1" applyBorder="1" applyProtection="1">
      <protection locked="0"/>
    </xf>
    <xf numFmtId="165" fontId="0" fillId="0" borderId="154" xfId="1" applyNumberFormat="1" applyFont="1" applyFill="1" applyBorder="1" applyProtection="1">
      <protection locked="0"/>
    </xf>
    <xf numFmtId="165" fontId="0" fillId="0" borderId="155" xfId="1" applyNumberFormat="1" applyFont="1" applyFill="1" applyBorder="1" applyProtection="1">
      <protection locked="0"/>
    </xf>
    <xf numFmtId="165" fontId="0" fillId="0" borderId="175" xfId="1" applyNumberFormat="1" applyFont="1" applyFill="1" applyBorder="1" applyProtection="1">
      <protection locked="0"/>
    </xf>
    <xf numFmtId="165" fontId="0" fillId="0" borderId="176" xfId="1" applyNumberFormat="1" applyFont="1" applyFill="1" applyBorder="1"/>
    <xf numFmtId="165" fontId="0" fillId="0" borderId="177" xfId="1" applyNumberFormat="1" applyFont="1" applyFill="1" applyBorder="1" applyProtection="1">
      <protection locked="0"/>
    </xf>
    <xf numFmtId="165" fontId="0" fillId="6" borderId="68" xfId="1" applyNumberFormat="1" applyFont="1" applyFill="1" applyBorder="1" applyProtection="1">
      <protection locked="0"/>
    </xf>
    <xf numFmtId="165" fontId="0" fillId="11" borderId="68" xfId="1" applyNumberFormat="1" applyFont="1" applyFill="1" applyBorder="1" applyProtection="1">
      <protection locked="0"/>
    </xf>
    <xf numFmtId="165" fontId="0" fillId="17" borderId="19" xfId="1" applyNumberFormat="1" applyFont="1" applyFill="1" applyBorder="1" applyProtection="1">
      <protection locked="0"/>
    </xf>
    <xf numFmtId="165" fontId="0" fillId="17" borderId="22" xfId="1" applyNumberFormat="1" applyFont="1" applyFill="1" applyBorder="1"/>
    <xf numFmtId="165" fontId="0" fillId="17" borderId="40" xfId="1" applyNumberFormat="1" applyFont="1" applyFill="1" applyBorder="1" applyProtection="1">
      <protection locked="0"/>
    </xf>
    <xf numFmtId="0" fontId="0" fillId="17" borderId="12" xfId="0" applyFill="1" applyBorder="1"/>
    <xf numFmtId="165" fontId="0" fillId="13" borderId="40" xfId="1" applyNumberFormat="1" applyFont="1" applyFill="1" applyBorder="1" applyProtection="1">
      <protection locked="0"/>
    </xf>
    <xf numFmtId="165" fontId="0" fillId="18" borderId="19" xfId="1" applyNumberFormat="1" applyFont="1" applyFill="1" applyBorder="1" applyProtection="1">
      <protection locked="0"/>
    </xf>
    <xf numFmtId="165" fontId="0" fillId="18" borderId="22" xfId="1" applyNumberFormat="1" applyFont="1" applyFill="1" applyBorder="1"/>
    <xf numFmtId="165" fontId="0" fillId="18" borderId="40" xfId="1" applyNumberFormat="1" applyFont="1" applyFill="1" applyBorder="1" applyProtection="1">
      <protection locked="0"/>
    </xf>
    <xf numFmtId="165" fontId="0" fillId="15" borderId="19" xfId="1" applyNumberFormat="1" applyFont="1" applyFill="1" applyBorder="1" applyProtection="1">
      <protection locked="0"/>
    </xf>
    <xf numFmtId="165" fontId="0" fillId="15" borderId="22" xfId="1" applyNumberFormat="1" applyFont="1" applyFill="1" applyBorder="1"/>
    <xf numFmtId="165" fontId="0" fillId="15" borderId="40" xfId="1" applyNumberFormat="1" applyFont="1" applyFill="1" applyBorder="1" applyProtection="1">
      <protection locked="0"/>
    </xf>
    <xf numFmtId="165" fontId="0" fillId="0" borderId="9" xfId="0" applyNumberFormat="1" applyBorder="1"/>
    <xf numFmtId="165" fontId="0" fillId="0" borderId="10" xfId="0" applyNumberFormat="1" applyBorder="1"/>
    <xf numFmtId="165" fontId="0" fillId="0" borderId="49" xfId="0" applyNumberFormat="1" applyBorder="1"/>
    <xf numFmtId="0" fontId="0" fillId="0" borderId="89" xfId="0" applyBorder="1"/>
    <xf numFmtId="165" fontId="0" fillId="11" borderId="18" xfId="1" applyNumberFormat="1" applyFont="1" applyFill="1" applyBorder="1"/>
    <xf numFmtId="165" fontId="0" fillId="11" borderId="155" xfId="1" applyNumberFormat="1" applyFont="1" applyFill="1" applyBorder="1" applyProtection="1">
      <protection locked="0"/>
    </xf>
    <xf numFmtId="165" fontId="0" fillId="15" borderId="68" xfId="1" applyNumberFormat="1" applyFont="1" applyFill="1" applyBorder="1" applyProtection="1">
      <protection locked="0"/>
    </xf>
    <xf numFmtId="165" fontId="0" fillId="11" borderId="70" xfId="1" applyNumberFormat="1" applyFont="1" applyFill="1" applyBorder="1" applyProtection="1">
      <protection locked="0"/>
    </xf>
    <xf numFmtId="165" fontId="0" fillId="15" borderId="41" xfId="1" applyNumberFormat="1" applyFont="1" applyFill="1" applyBorder="1" applyProtection="1">
      <protection locked="0"/>
    </xf>
    <xf numFmtId="165" fontId="0" fillId="11" borderId="43" xfId="1" applyNumberFormat="1" applyFont="1" applyFill="1" applyBorder="1" applyProtection="1">
      <protection locked="0"/>
    </xf>
    <xf numFmtId="165" fontId="0" fillId="11" borderId="198" xfId="1" applyNumberFormat="1" applyFont="1" applyFill="1" applyBorder="1" applyProtection="1">
      <protection locked="0"/>
    </xf>
    <xf numFmtId="165" fontId="0" fillId="11" borderId="199" xfId="1" applyNumberFormat="1" applyFont="1" applyFill="1" applyBorder="1" applyProtection="1">
      <protection locked="0"/>
    </xf>
    <xf numFmtId="165" fontId="0" fillId="11" borderId="200" xfId="1" applyNumberFormat="1" applyFont="1" applyFill="1" applyBorder="1"/>
    <xf numFmtId="165" fontId="0" fillId="11" borderId="201" xfId="1" applyNumberFormat="1" applyFont="1" applyFill="1" applyBorder="1" applyProtection="1">
      <protection locked="0"/>
    </xf>
    <xf numFmtId="165" fontId="0" fillId="11" borderId="203" xfId="1" applyNumberFormat="1" applyFont="1" applyFill="1" applyBorder="1"/>
    <xf numFmtId="165" fontId="0" fillId="11" borderId="202" xfId="1" applyNumberFormat="1" applyFont="1" applyFill="1" applyBorder="1"/>
    <xf numFmtId="165" fontId="0" fillId="13" borderId="204" xfId="1" applyNumberFormat="1" applyFont="1" applyFill="1" applyBorder="1" applyProtection="1">
      <protection locked="0"/>
    </xf>
    <xf numFmtId="165" fontId="0" fillId="13" borderId="47" xfId="1" applyNumberFormat="1" applyFont="1" applyFill="1" applyBorder="1"/>
    <xf numFmtId="165" fontId="0" fillId="0" borderId="200" xfId="1" applyNumberFormat="1" applyFont="1" applyBorder="1"/>
    <xf numFmtId="165" fontId="0" fillId="13" borderId="154" xfId="1" applyNumberFormat="1" applyFont="1" applyFill="1" applyBorder="1" applyProtection="1">
      <protection locked="0"/>
    </xf>
    <xf numFmtId="165" fontId="0" fillId="11" borderId="205" xfId="1" applyNumberFormat="1" applyFont="1" applyFill="1" applyBorder="1" applyProtection="1">
      <protection locked="0"/>
    </xf>
    <xf numFmtId="165" fontId="0" fillId="11" borderId="207" xfId="1" applyNumberFormat="1" applyFont="1" applyFill="1" applyBorder="1" applyProtection="1">
      <protection locked="0"/>
    </xf>
    <xf numFmtId="165" fontId="0" fillId="0" borderId="206" xfId="1" applyNumberFormat="1" applyFont="1" applyBorder="1" applyProtection="1">
      <protection locked="0"/>
    </xf>
    <xf numFmtId="165" fontId="0" fillId="0" borderId="208" xfId="0" applyNumberFormat="1" applyBorder="1"/>
    <xf numFmtId="165" fontId="0" fillId="0" borderId="111" xfId="1" applyNumberFormat="1" applyFont="1" applyBorder="1"/>
    <xf numFmtId="165" fontId="1" fillId="11" borderId="41" xfId="1" applyNumberFormat="1" applyFont="1" applyFill="1" applyBorder="1" applyProtection="1">
      <protection locked="0"/>
    </xf>
    <xf numFmtId="42" fontId="9" fillId="2" borderId="44" xfId="1" applyNumberFormat="1" applyFont="1" applyFill="1" applyBorder="1" applyAlignment="1">
      <alignment horizontal="right"/>
    </xf>
    <xf numFmtId="165" fontId="0" fillId="0" borderId="34" xfId="1" applyNumberFormat="1" applyFont="1" applyFill="1" applyBorder="1"/>
    <xf numFmtId="165" fontId="0" fillId="7" borderId="47" xfId="1" applyNumberFormat="1" applyFont="1" applyFill="1" applyBorder="1"/>
    <xf numFmtId="165" fontId="0" fillId="7" borderId="154" xfId="1" applyNumberFormat="1" applyFont="1" applyFill="1" applyBorder="1" applyProtection="1">
      <protection locked="0"/>
    </xf>
    <xf numFmtId="3" fontId="0" fillId="0" borderId="0" xfId="0" applyNumberFormat="1"/>
    <xf numFmtId="165" fontId="0" fillId="7" borderId="156" xfId="1" applyNumberFormat="1" applyFont="1" applyFill="1" applyBorder="1" applyProtection="1">
      <protection locked="0"/>
    </xf>
    <xf numFmtId="168" fontId="0" fillId="0" borderId="0" xfId="0" applyNumberFormat="1"/>
    <xf numFmtId="165" fontId="0" fillId="11" borderId="14" xfId="1" applyNumberFormat="1" applyFont="1" applyFill="1" applyBorder="1" applyProtection="1">
      <protection locked="0"/>
    </xf>
    <xf numFmtId="0" fontId="0" fillId="11" borderId="14" xfId="0" applyFill="1" applyBorder="1"/>
    <xf numFmtId="165" fontId="0" fillId="11" borderId="34" xfId="1" applyNumberFormat="1" applyFont="1" applyFill="1" applyBorder="1" applyProtection="1">
      <protection locked="0"/>
    </xf>
    <xf numFmtId="165" fontId="0" fillId="11" borderId="35" xfId="0" applyNumberFormat="1" applyFill="1" applyBorder="1" applyAlignment="1">
      <alignment vertical="center"/>
    </xf>
    <xf numFmtId="0" fontId="3" fillId="11" borderId="35" xfId="0" applyFont="1" applyFill="1" applyBorder="1" applyAlignment="1">
      <alignment horizontal="center" vertical="center"/>
    </xf>
    <xf numFmtId="9" fontId="0" fillId="11" borderId="35" xfId="2" applyFont="1" applyFill="1" applyBorder="1" applyAlignment="1">
      <alignment vertical="center"/>
    </xf>
    <xf numFmtId="0" fontId="0" fillId="11" borderId="136" xfId="0" applyFill="1" applyBorder="1"/>
    <xf numFmtId="165" fontId="0" fillId="11" borderId="128" xfId="1" applyNumberFormat="1" applyFont="1" applyFill="1" applyBorder="1" applyProtection="1">
      <protection locked="0"/>
    </xf>
    <xf numFmtId="165" fontId="0" fillId="11" borderId="131" xfId="1" applyNumberFormat="1" applyFont="1" applyFill="1" applyBorder="1"/>
    <xf numFmtId="165" fontId="0" fillId="11" borderId="89" xfId="1" applyNumberFormat="1" applyFont="1" applyFill="1" applyBorder="1" applyProtection="1">
      <protection locked="0"/>
    </xf>
    <xf numFmtId="165" fontId="0" fillId="11" borderId="136" xfId="1" applyNumberFormat="1" applyFont="1" applyFill="1" applyBorder="1" applyProtection="1">
      <protection locked="0"/>
    </xf>
    <xf numFmtId="165" fontId="0" fillId="11" borderId="138" xfId="1" applyNumberFormat="1" applyFont="1" applyFill="1" applyBorder="1" applyProtection="1">
      <protection locked="0"/>
    </xf>
    <xf numFmtId="165" fontId="0" fillId="11" borderId="89" xfId="0" applyNumberFormat="1" applyFill="1" applyBorder="1" applyAlignment="1">
      <alignment vertical="center"/>
    </xf>
    <xf numFmtId="0" fontId="0" fillId="11" borderId="84" xfId="0" applyFill="1" applyBorder="1"/>
    <xf numFmtId="165" fontId="0" fillId="11" borderId="60" xfId="1" applyNumberFormat="1" applyFont="1" applyFill="1" applyBorder="1" applyProtection="1">
      <protection locked="0"/>
    </xf>
    <xf numFmtId="165" fontId="0" fillId="11" borderId="31" xfId="1" applyNumberFormat="1" applyFont="1" applyFill="1" applyBorder="1"/>
    <xf numFmtId="165" fontId="0" fillId="11" borderId="32" xfId="1" applyNumberFormat="1" applyFont="1" applyFill="1" applyBorder="1" applyProtection="1">
      <protection locked="0"/>
    </xf>
    <xf numFmtId="165" fontId="0" fillId="11" borderId="84" xfId="1" applyNumberFormat="1" applyFont="1" applyFill="1" applyBorder="1" applyProtection="1">
      <protection locked="0"/>
    </xf>
    <xf numFmtId="165" fontId="0" fillId="11" borderId="30" xfId="1" applyNumberFormat="1" applyFont="1" applyFill="1" applyBorder="1" applyProtection="1">
      <protection locked="0"/>
    </xf>
    <xf numFmtId="0" fontId="3" fillId="11" borderId="32" xfId="0" applyFont="1" applyFill="1" applyBorder="1" applyAlignment="1">
      <alignment horizontal="center"/>
    </xf>
    <xf numFmtId="9" fontId="0" fillId="0" borderId="89" xfId="2" applyFont="1" applyBorder="1" applyAlignment="1">
      <alignment vertical="center"/>
    </xf>
    <xf numFmtId="0" fontId="0" fillId="0" borderId="182"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0" fillId="0" borderId="184" xfId="0" applyBorder="1" applyAlignment="1" applyProtection="1">
      <alignment horizontal="center" vertical="center"/>
      <protection locked="0"/>
    </xf>
    <xf numFmtId="1" fontId="0" fillId="0" borderId="61" xfId="0" applyNumberFormat="1" applyBorder="1" applyAlignment="1" applyProtection="1">
      <alignment horizontal="center" vertical="center" wrapText="1"/>
      <protection locked="0"/>
    </xf>
    <xf numFmtId="1" fontId="0" fillId="0" borderId="185" xfId="0" applyNumberFormat="1" applyBorder="1" applyAlignment="1" applyProtection="1">
      <alignment horizontal="center" vertical="center" wrapText="1"/>
      <protection locked="0"/>
    </xf>
    <xf numFmtId="0" fontId="0" fillId="0" borderId="17" xfId="0" applyBorder="1" applyAlignment="1" applyProtection="1">
      <alignment horizontal="left" vertical="top" wrapText="1"/>
      <protection locked="0"/>
    </xf>
    <xf numFmtId="0" fontId="0" fillId="0" borderId="184" xfId="0" applyBorder="1" applyAlignment="1" applyProtection="1">
      <alignment horizontal="left" vertical="top" wrapText="1"/>
      <protection locked="0"/>
    </xf>
    <xf numFmtId="0" fontId="0" fillId="0" borderId="17" xfId="0" applyBorder="1" applyAlignment="1" applyProtection="1">
      <alignment horizontal="center" vertical="center" wrapText="1"/>
      <protection locked="0"/>
    </xf>
    <xf numFmtId="0" fontId="0" fillId="0" borderId="184" xfId="0" applyBorder="1" applyAlignment="1" applyProtection="1">
      <alignment horizontal="center" vertical="center" wrapText="1"/>
      <protection locked="0"/>
    </xf>
    <xf numFmtId="0" fontId="5" fillId="0" borderId="179" xfId="0" applyFont="1" applyBorder="1" applyAlignment="1">
      <alignment horizontal="center" vertical="center" wrapText="1"/>
    </xf>
    <xf numFmtId="0" fontId="5" fillId="0" borderId="181" xfId="0" applyFont="1" applyBorder="1" applyAlignment="1">
      <alignment horizontal="center" vertical="center" wrapText="1"/>
    </xf>
    <xf numFmtId="0" fontId="3" fillId="0" borderId="180"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195" xfId="0" applyFont="1" applyBorder="1" applyAlignment="1">
      <alignment horizontal="center" vertical="center" wrapText="1"/>
    </xf>
    <xf numFmtId="0" fontId="5" fillId="0" borderId="196"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9" xfId="0" applyFont="1" applyBorder="1" applyAlignment="1">
      <alignment horizontal="center" vertical="center" wrapText="1"/>
    </xf>
    <xf numFmtId="0" fontId="5" fillId="11" borderId="50"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5" fillId="11" borderId="49" xfId="0" applyFont="1" applyFill="1" applyBorder="1" applyAlignment="1">
      <alignment horizontal="center" vertical="center" wrapText="1"/>
    </xf>
    <xf numFmtId="0" fontId="3" fillId="0" borderId="186" xfId="0" applyFont="1" applyBorder="1" applyAlignment="1">
      <alignment horizontal="center" vertical="center"/>
    </xf>
    <xf numFmtId="0" fontId="3" fillId="0" borderId="181"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31" xfId="0" applyFont="1" applyBorder="1" applyAlignment="1">
      <alignment horizontal="center" vertical="center" wrapText="1"/>
    </xf>
    <xf numFmtId="0" fontId="3" fillId="0" borderId="59" xfId="0" applyFont="1" applyBorder="1" applyAlignment="1">
      <alignment horizontal="center" vertical="center" wrapText="1"/>
    </xf>
    <xf numFmtId="0" fontId="5" fillId="11" borderId="9" xfId="0" applyFont="1" applyFill="1" applyBorder="1" applyAlignment="1">
      <alignment horizontal="center" vertical="center" wrapText="1"/>
    </xf>
    <xf numFmtId="0" fontId="5" fillId="0" borderId="151" xfId="0" applyFont="1" applyBorder="1" applyAlignment="1">
      <alignment horizontal="center" vertical="center" wrapText="1"/>
    </xf>
    <xf numFmtId="0" fontId="5" fillId="0" borderId="153"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137" xfId="0" applyFont="1" applyBorder="1" applyAlignment="1">
      <alignment horizontal="center" vertical="center" wrapText="1"/>
    </xf>
    <xf numFmtId="0" fontId="3" fillId="0" borderId="150"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87" xfId="0" applyFont="1" applyBorder="1" applyAlignment="1">
      <alignment horizontal="center" vertical="center"/>
    </xf>
    <xf numFmtId="0" fontId="3" fillId="0" borderId="153" xfId="0" applyFont="1" applyBorder="1" applyAlignment="1">
      <alignment horizontal="center" vertical="center"/>
    </xf>
    <xf numFmtId="0" fontId="5" fillId="11" borderId="137" xfId="0" applyFont="1" applyFill="1" applyBorder="1" applyAlignment="1">
      <alignment horizontal="center" vertical="center" wrapText="1"/>
    </xf>
    <xf numFmtId="0" fontId="3" fillId="11" borderId="57" xfId="0" applyFont="1" applyFill="1" applyBorder="1" applyAlignment="1">
      <alignment horizontal="center" vertical="center" wrapText="1"/>
    </xf>
    <xf numFmtId="0" fontId="5" fillId="11" borderId="58" xfId="0" applyFont="1" applyFill="1" applyBorder="1" applyAlignment="1">
      <alignment horizontal="center" vertical="center" wrapText="1"/>
    </xf>
    <xf numFmtId="0" fontId="5" fillId="0" borderId="59" xfId="0" applyFont="1" applyBorder="1" applyAlignment="1">
      <alignment horizontal="center" vertical="center" wrapText="1"/>
    </xf>
    <xf numFmtId="0" fontId="0" fillId="0" borderId="188" xfId="0" applyBorder="1" applyAlignment="1" applyProtection="1">
      <alignment horizontal="left" vertical="center" wrapText="1"/>
      <protection locked="0"/>
    </xf>
    <xf numFmtId="0" fontId="0" fillId="0" borderId="37" xfId="0" applyBorder="1" applyAlignment="1" applyProtection="1">
      <alignment horizontal="center" vertical="center"/>
      <protection locked="0"/>
    </xf>
    <xf numFmtId="1" fontId="0" fillId="0" borderId="37" xfId="0" applyNumberFormat="1" applyBorder="1" applyAlignment="1" applyProtection="1">
      <alignment horizontal="center" vertical="center" wrapText="1"/>
      <protection locked="0"/>
    </xf>
    <xf numFmtId="1" fontId="0" fillId="0" borderId="184" xfId="0" applyNumberFormat="1" applyBorder="1" applyAlignment="1" applyProtection="1">
      <alignment horizontal="center" vertical="center" wrapText="1"/>
      <protection locked="0"/>
    </xf>
    <xf numFmtId="0" fontId="0" fillId="0" borderId="37" xfId="0" applyBorder="1" applyAlignment="1" applyProtection="1">
      <alignment horizontal="left" vertical="top" wrapText="1"/>
      <protection locked="0"/>
    </xf>
    <xf numFmtId="0" fontId="0" fillId="0" borderId="37" xfId="0" applyBorder="1" applyAlignment="1" applyProtection="1">
      <alignment horizontal="center" vertical="center" wrapText="1"/>
      <protection locked="0"/>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51" xfId="0" applyFont="1" applyBorder="1" applyAlignment="1">
      <alignment horizontal="center" vertical="center"/>
    </xf>
    <xf numFmtId="0" fontId="5" fillId="0" borderId="58"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135" xfId="0" applyFont="1" applyBorder="1" applyAlignment="1">
      <alignment horizontal="center" vertical="center" wrapText="1"/>
    </xf>
    <xf numFmtId="0" fontId="5" fillId="0" borderId="149" xfId="0" applyFont="1" applyBorder="1" applyAlignment="1">
      <alignment horizontal="center" vertical="center" wrapText="1"/>
    </xf>
    <xf numFmtId="0" fontId="5" fillId="0" borderId="152" xfId="0" applyFont="1" applyBorder="1" applyAlignment="1">
      <alignment horizontal="center" vertical="center" wrapText="1"/>
    </xf>
    <xf numFmtId="0" fontId="3" fillId="0" borderId="149" xfId="0" applyFont="1" applyBorder="1" applyAlignment="1">
      <alignment horizontal="center" vertical="center"/>
    </xf>
    <xf numFmtId="0" fontId="3" fillId="0" borderId="152" xfId="0" applyFont="1" applyBorder="1" applyAlignment="1">
      <alignment horizontal="center" vertical="center"/>
    </xf>
    <xf numFmtId="0" fontId="3" fillId="0" borderId="150" xfId="0" applyFont="1" applyBorder="1" applyAlignment="1">
      <alignment horizontal="center" vertical="center"/>
    </xf>
    <xf numFmtId="0" fontId="3" fillId="0" borderId="57" xfId="0" applyFont="1" applyBorder="1" applyAlignment="1">
      <alignment horizontal="center" vertical="center"/>
    </xf>
    <xf numFmtId="0" fontId="5" fillId="11" borderId="149" xfId="0" applyFont="1" applyFill="1" applyBorder="1" applyAlignment="1">
      <alignment horizontal="center" vertical="center" wrapText="1"/>
    </xf>
    <xf numFmtId="0" fontId="5" fillId="11" borderId="152" xfId="0" applyFont="1" applyFill="1" applyBorder="1" applyAlignment="1">
      <alignment horizontal="center" vertical="center" wrapText="1"/>
    </xf>
    <xf numFmtId="0" fontId="3" fillId="11" borderId="150" xfId="0" applyFont="1" applyFill="1" applyBorder="1" applyAlignment="1">
      <alignment horizontal="center" vertical="center" wrapText="1"/>
    </xf>
    <xf numFmtId="0" fontId="5" fillId="11" borderId="151" xfId="0" applyFont="1" applyFill="1" applyBorder="1" applyAlignment="1">
      <alignment horizontal="center" vertical="center" wrapText="1"/>
    </xf>
    <xf numFmtId="0" fontId="5" fillId="11" borderId="153" xfId="0" applyFont="1" applyFill="1" applyBorder="1" applyAlignment="1">
      <alignment horizontal="center" vertical="center" wrapText="1"/>
    </xf>
    <xf numFmtId="0" fontId="3" fillId="0" borderId="106" xfId="0" applyFont="1" applyBorder="1" applyAlignment="1">
      <alignment horizontal="center" vertical="center"/>
    </xf>
    <xf numFmtId="0" fontId="10" fillId="2" borderId="95" xfId="0" applyFont="1" applyFill="1" applyBorder="1" applyAlignment="1">
      <alignment horizontal="center"/>
    </xf>
    <xf numFmtId="17" fontId="8" fillId="0" borderId="0" xfId="0" quotePrefix="1" applyNumberFormat="1" applyFont="1" applyAlignment="1">
      <alignment horizontal="right" vertical="center" wrapText="1"/>
    </xf>
    <xf numFmtId="17" fontId="8" fillId="0" borderId="77" xfId="0" quotePrefix="1" applyNumberFormat="1" applyFont="1" applyBorder="1" applyAlignment="1">
      <alignment horizontal="right" vertical="center" wrapText="1"/>
    </xf>
    <xf numFmtId="17" fontId="7" fillId="3" borderId="3" xfId="0" quotePrefix="1" applyNumberFormat="1" applyFont="1" applyFill="1" applyBorder="1" applyAlignment="1">
      <alignment horizontal="center" wrapText="1"/>
    </xf>
    <xf numFmtId="17" fontId="9" fillId="2" borderId="107" xfId="0" quotePrefix="1" applyNumberFormat="1" applyFont="1" applyFill="1" applyBorder="1" applyAlignment="1">
      <alignment horizontal="center" vertical="center" wrapText="1"/>
    </xf>
    <xf numFmtId="17" fontId="8" fillId="0" borderId="4" xfId="0" quotePrefix="1" applyNumberFormat="1" applyFont="1" applyBorder="1" applyAlignment="1">
      <alignment horizontal="right" vertical="center" wrapText="1"/>
    </xf>
    <xf numFmtId="17" fontId="8" fillId="0" borderId="2" xfId="0" quotePrefix="1" applyNumberFormat="1" applyFont="1" applyBorder="1" applyAlignment="1">
      <alignment horizontal="right" vertical="center" wrapText="1"/>
    </xf>
    <xf numFmtId="17" fontId="8" fillId="0" borderId="81" xfId="0" quotePrefix="1" applyNumberFormat="1" applyFont="1" applyBorder="1" applyAlignment="1">
      <alignment horizontal="right" vertical="center" wrapText="1"/>
    </xf>
    <xf numFmtId="17" fontId="8" fillId="0" borderId="75" xfId="0" quotePrefix="1" applyNumberFormat="1" applyFont="1" applyBorder="1" applyAlignment="1">
      <alignment horizontal="right" vertical="center" wrapText="1"/>
    </xf>
    <xf numFmtId="17" fontId="7" fillId="3" borderId="5" xfId="0" quotePrefix="1" applyNumberFormat="1" applyFont="1" applyFill="1" applyBorder="1" applyAlignment="1">
      <alignment horizontal="center" wrapText="1"/>
    </xf>
    <xf numFmtId="0" fontId="2" fillId="3" borderId="80" xfId="0" applyFont="1" applyFill="1" applyBorder="1" applyAlignment="1">
      <alignment horizontal="center"/>
    </xf>
    <xf numFmtId="0" fontId="4" fillId="0" borderId="2" xfId="0" applyFont="1" applyBorder="1" applyAlignment="1">
      <alignment horizontal="center" vertical="center"/>
    </xf>
    <xf numFmtId="164" fontId="15" fillId="0" borderId="0" xfId="0" applyNumberFormat="1" applyFont="1" applyAlignment="1" applyProtection="1">
      <alignment horizontal="center" vertical="center"/>
      <protection locked="0"/>
    </xf>
    <xf numFmtId="0" fontId="3" fillId="0" borderId="5" xfId="0" applyFont="1" applyBorder="1" applyAlignment="1">
      <alignment horizontal="center" vertical="center"/>
    </xf>
    <xf numFmtId="49" fontId="0" fillId="0" borderId="17" xfId="0" applyNumberFormat="1" applyBorder="1" applyAlignment="1" applyProtection="1">
      <alignment horizontal="center" vertical="center"/>
      <protection locked="0"/>
    </xf>
    <xf numFmtId="49" fontId="0" fillId="0" borderId="184" xfId="0" applyNumberFormat="1" applyBorder="1" applyAlignment="1" applyProtection="1">
      <alignment horizontal="center" vertical="center"/>
      <protection locked="0"/>
    </xf>
    <xf numFmtId="1" fontId="0" fillId="0" borderId="17" xfId="0" applyNumberFormat="1"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0" borderId="184" xfId="0" applyBorder="1" applyAlignment="1" applyProtection="1">
      <alignment horizontal="left" vertical="center" wrapText="1"/>
      <protection locked="0"/>
    </xf>
    <xf numFmtId="0" fontId="5" fillId="0" borderId="51" xfId="0" applyFont="1" applyBorder="1" applyAlignment="1">
      <alignment horizontal="center" vertical="center" wrapText="1"/>
    </xf>
    <xf numFmtId="0" fontId="5" fillId="0" borderId="9" xfId="0" applyFont="1" applyBorder="1" applyAlignment="1">
      <alignment horizontal="center" vertical="center" wrapText="1"/>
    </xf>
    <xf numFmtId="0" fontId="3" fillId="0" borderId="90" xfId="0" applyFont="1" applyBorder="1" applyAlignment="1">
      <alignment horizontal="center" vertical="center"/>
    </xf>
    <xf numFmtId="0" fontId="0" fillId="0" borderId="62" xfId="0" applyBorder="1" applyAlignment="1" applyProtection="1">
      <alignment horizontal="left" vertical="top" wrapText="1"/>
      <protection locked="0"/>
    </xf>
    <xf numFmtId="0" fontId="0" fillId="0" borderId="189" xfId="0" applyBorder="1" applyAlignment="1" applyProtection="1">
      <alignment horizontal="left" vertical="top" wrapText="1"/>
      <protection locked="0"/>
    </xf>
    <xf numFmtId="0" fontId="5" fillId="0" borderId="50" xfId="0" applyFont="1" applyBorder="1" applyAlignment="1" applyProtection="1">
      <alignment horizontal="center" vertical="center" wrapText="1"/>
      <protection locked="0"/>
    </xf>
    <xf numFmtId="49" fontId="0" fillId="0" borderId="17" xfId="0" applyNumberFormat="1" applyBorder="1" applyAlignment="1" applyProtection="1">
      <alignment horizontal="center" vertical="center" wrapText="1"/>
      <protection locked="0"/>
    </xf>
    <xf numFmtId="49" fontId="0" fillId="0" borderId="184" xfId="0" applyNumberFormat="1" applyBorder="1" applyAlignment="1" applyProtection="1">
      <alignment horizontal="center" vertical="center" wrapText="1"/>
      <protection locked="0"/>
    </xf>
    <xf numFmtId="0" fontId="2" fillId="3" borderId="96" xfId="0" applyFont="1" applyFill="1" applyBorder="1" applyAlignment="1">
      <alignment horizontal="center"/>
    </xf>
    <xf numFmtId="17" fontId="9" fillId="2" borderId="5" xfId="0" quotePrefix="1" applyNumberFormat="1" applyFont="1" applyFill="1" applyBorder="1" applyAlignment="1">
      <alignment horizontal="center" wrapText="1"/>
    </xf>
    <xf numFmtId="0" fontId="10" fillId="2" borderId="5" xfId="0" applyFont="1" applyFill="1" applyBorder="1" applyAlignment="1">
      <alignment horizontal="center"/>
    </xf>
    <xf numFmtId="166" fontId="11" fillId="5" borderId="95" xfId="2" applyNumberFormat="1" applyFont="1" applyFill="1" applyBorder="1" applyAlignment="1">
      <alignment horizontal="center" vertical="center" wrapText="1"/>
    </xf>
    <xf numFmtId="0" fontId="5" fillId="0" borderId="11" xfId="0" applyFont="1" applyBorder="1" applyAlignment="1">
      <alignment horizontal="center" vertical="center" wrapText="1"/>
    </xf>
    <xf numFmtId="0" fontId="0" fillId="0" borderId="165" xfId="0" applyBorder="1" applyAlignment="1">
      <alignment horizontal="center"/>
    </xf>
    <xf numFmtId="0" fontId="0" fillId="0" borderId="191" xfId="0" applyBorder="1" applyAlignment="1">
      <alignment horizontal="center"/>
    </xf>
    <xf numFmtId="0" fontId="0" fillId="0" borderId="190" xfId="0" applyBorder="1" applyAlignment="1">
      <alignment horizontal="center"/>
    </xf>
    <xf numFmtId="0" fontId="0" fillId="0" borderId="148" xfId="0" applyBorder="1" applyAlignment="1">
      <alignment horizontal="center"/>
    </xf>
    <xf numFmtId="0" fontId="0" fillId="0" borderId="170" xfId="0" applyBorder="1" applyAlignment="1">
      <alignment horizontal="center"/>
    </xf>
    <xf numFmtId="42" fontId="0" fillId="0" borderId="165" xfId="0" applyNumberFormat="1" applyBorder="1" applyAlignment="1">
      <alignment horizontal="center"/>
    </xf>
    <xf numFmtId="42" fontId="0" fillId="0" borderId="191" xfId="0" applyNumberFormat="1" applyBorder="1" applyAlignment="1">
      <alignment horizontal="center"/>
    </xf>
    <xf numFmtId="42" fontId="0" fillId="0" borderId="190" xfId="0" applyNumberFormat="1" applyBorder="1" applyAlignment="1">
      <alignment horizontal="center"/>
    </xf>
    <xf numFmtId="0" fontId="4" fillId="0" borderId="0" xfId="0" applyFont="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93" xfId="0" applyFont="1" applyBorder="1" applyAlignment="1">
      <alignment horizontal="center"/>
    </xf>
    <xf numFmtId="0" fontId="5" fillId="0" borderId="35" xfId="0" applyFont="1" applyBorder="1" applyAlignment="1">
      <alignment horizontal="center" vertical="center" wrapText="1"/>
    </xf>
    <xf numFmtId="0" fontId="5" fillId="0" borderId="52" xfId="0" applyFont="1" applyBorder="1" applyAlignment="1">
      <alignment horizontal="center" vertical="center" wrapText="1"/>
    </xf>
    <xf numFmtId="0" fontId="3" fillId="0" borderId="36"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12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0" borderId="12" xfId="0" applyBorder="1" applyAlignment="1" applyProtection="1">
      <alignment horizontal="center" vertical="center"/>
      <protection locked="0"/>
    </xf>
    <xf numFmtId="0" fontId="0" fillId="0" borderId="131" xfId="0" applyBorder="1" applyAlignment="1" applyProtection="1">
      <alignment horizontal="center" vertical="center"/>
      <protection locked="0"/>
    </xf>
    <xf numFmtId="2" fontId="0" fillId="0" borderId="12" xfId="0" applyNumberFormat="1" applyBorder="1" applyAlignment="1" applyProtection="1">
      <alignment horizontal="center" vertical="center" wrapText="1"/>
      <protection locked="0"/>
    </xf>
    <xf numFmtId="2" fontId="0" fillId="0" borderId="131" xfId="0" applyNumberFormat="1" applyBorder="1" applyAlignment="1" applyProtection="1">
      <alignment horizontal="center" vertical="center" wrapText="1"/>
      <protection locked="0"/>
    </xf>
    <xf numFmtId="0" fontId="0" fillId="0" borderId="12" xfId="0" applyBorder="1" applyAlignment="1" applyProtection="1">
      <alignment horizontal="left" vertical="top" wrapText="1"/>
      <protection locked="0"/>
    </xf>
    <xf numFmtId="0" fontId="0" fillId="0" borderId="131" xfId="0" applyBorder="1" applyAlignment="1" applyProtection="1">
      <alignment horizontal="left" vertical="top" wrapText="1"/>
      <protection locked="0"/>
    </xf>
    <xf numFmtId="0" fontId="0" fillId="0" borderId="17"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3" fillId="0" borderId="58" xfId="0" applyFont="1" applyBorder="1" applyAlignment="1">
      <alignment horizontal="center" vertical="center"/>
    </xf>
    <xf numFmtId="0" fontId="3" fillId="0" borderId="32" xfId="0" applyFont="1" applyBorder="1" applyAlignment="1">
      <alignment horizontal="center" vertical="center"/>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50" xfId="0" applyFont="1" applyBorder="1" applyAlignment="1">
      <alignment horizontal="center" vertical="center"/>
    </xf>
    <xf numFmtId="0" fontId="3" fillId="0" borderId="34" xfId="0" applyFont="1" applyBorder="1" applyAlignment="1">
      <alignment horizontal="center" vertical="center"/>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0" xfId="0" applyBorder="1" applyAlignment="1" applyProtection="1">
      <alignment horizontal="center" vertical="center"/>
      <protection locked="0"/>
    </xf>
    <xf numFmtId="2" fontId="0" fillId="0" borderId="130" xfId="0" applyNumberFormat="1" applyBorder="1" applyAlignment="1" applyProtection="1">
      <alignment horizontal="center" vertical="center" wrapText="1"/>
      <protection locked="0"/>
    </xf>
    <xf numFmtId="0" fontId="0" fillId="0" borderId="130" xfId="0" applyBorder="1" applyAlignment="1" applyProtection="1">
      <alignment horizontal="left" vertical="top" wrapText="1"/>
      <protection locked="0"/>
    </xf>
    <xf numFmtId="0" fontId="5" fillId="0" borderId="34" xfId="0" applyFont="1" applyBorder="1" applyAlignment="1">
      <alignment horizontal="center" vertical="center" wrapText="1"/>
    </xf>
    <xf numFmtId="0" fontId="0" fillId="0" borderId="39"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2" xfId="0" applyFont="1" applyBorder="1" applyAlignment="1">
      <alignment horizontal="center" vertical="center" wrapText="1"/>
    </xf>
    <xf numFmtId="0" fontId="0" fillId="0" borderId="212" xfId="0" applyBorder="1" applyAlignment="1" applyProtection="1">
      <alignment horizontal="left" vertical="center" wrapText="1"/>
      <protection locked="0"/>
    </xf>
    <xf numFmtId="0" fontId="0" fillId="0" borderId="213" xfId="0" applyBorder="1" applyAlignment="1" applyProtection="1">
      <alignment horizontal="left" vertical="center" wrapText="1"/>
      <protection locked="0"/>
    </xf>
    <xf numFmtId="0" fontId="0" fillId="0" borderId="214"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114"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2" fontId="0" fillId="0" borderId="130" xfId="0" applyNumberFormat="1" applyBorder="1" applyAlignment="1" applyProtection="1">
      <alignment horizontal="center" vertical="center"/>
      <protection locked="0"/>
    </xf>
    <xf numFmtId="2" fontId="0" fillId="0" borderId="114" xfId="0" applyNumberFormat="1" applyBorder="1" applyAlignment="1" applyProtection="1">
      <alignment horizontal="center" vertical="center"/>
      <protection locked="0"/>
    </xf>
    <xf numFmtId="2" fontId="0" fillId="0" borderId="147" xfId="0" applyNumberFormat="1" applyBorder="1" applyAlignment="1" applyProtection="1">
      <alignment horizontal="center" vertical="center"/>
      <protection locked="0"/>
    </xf>
    <xf numFmtId="0" fontId="0" fillId="0" borderId="209" xfId="0" applyBorder="1" applyAlignment="1" applyProtection="1">
      <alignment horizontal="left" vertical="top" wrapText="1"/>
      <protection locked="0"/>
    </xf>
    <xf numFmtId="0" fontId="0" fillId="0" borderId="210" xfId="0"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61"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39"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0" borderId="142" xfId="0" applyBorder="1" applyAlignment="1" applyProtection="1">
      <alignment horizontal="left" vertical="center" wrapText="1"/>
      <protection locked="0"/>
    </xf>
    <xf numFmtId="0" fontId="0" fillId="0" borderId="143"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6" xfId="0" applyBorder="1" applyAlignment="1" applyProtection="1">
      <alignment horizontal="center" vertical="center"/>
      <protection locked="0"/>
    </xf>
    <xf numFmtId="2" fontId="0" fillId="0" borderId="143" xfId="0" applyNumberFormat="1" applyBorder="1" applyAlignment="1" applyProtection="1">
      <alignment horizontal="center" vertical="center"/>
      <protection locked="0"/>
    </xf>
    <xf numFmtId="2" fontId="0" fillId="0" borderId="144" xfId="0" applyNumberFormat="1" applyBorder="1" applyAlignment="1" applyProtection="1">
      <alignment horizontal="center" vertical="center"/>
      <protection locked="0"/>
    </xf>
    <xf numFmtId="2" fontId="0" fillId="0" borderId="146" xfId="0" applyNumberFormat="1" applyBorder="1" applyAlignment="1" applyProtection="1">
      <alignment horizontal="center" vertical="center"/>
      <protection locked="0"/>
    </xf>
    <xf numFmtId="0" fontId="0" fillId="0" borderId="63"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4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0" borderId="145" xfId="0" applyBorder="1" applyAlignment="1" applyProtection="1">
      <alignment horizontal="center" vertical="center"/>
      <protection locked="0"/>
    </xf>
    <xf numFmtId="2" fontId="0" fillId="0" borderId="145" xfId="0" applyNumberFormat="1" applyBorder="1" applyAlignment="1" applyProtection="1">
      <alignment horizontal="center" vertical="center"/>
      <protection locked="0"/>
    </xf>
    <xf numFmtId="0" fontId="0" fillId="0" borderId="65" xfId="0" applyBorder="1" applyAlignment="1" applyProtection="1">
      <alignment horizontal="left" vertical="top" wrapText="1"/>
      <protection locked="0"/>
    </xf>
    <xf numFmtId="17" fontId="7" fillId="3" borderId="1" xfId="0" quotePrefix="1" applyNumberFormat="1" applyFont="1" applyFill="1" applyBorder="1" applyAlignment="1">
      <alignment horizontal="center" wrapText="1"/>
    </xf>
    <xf numFmtId="17" fontId="7" fillId="3" borderId="2" xfId="0" quotePrefix="1" applyNumberFormat="1" applyFont="1" applyFill="1" applyBorder="1" applyAlignment="1">
      <alignment horizontal="center" wrapText="1"/>
    </xf>
    <xf numFmtId="17" fontId="7" fillId="3" borderId="75" xfId="0" quotePrefix="1" applyNumberFormat="1" applyFont="1" applyFill="1" applyBorder="1" applyAlignment="1">
      <alignment horizont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17" fontId="8" fillId="0" borderId="6" xfId="0" quotePrefix="1" applyNumberFormat="1" applyFont="1" applyBorder="1" applyAlignment="1">
      <alignment horizontal="right" vertical="center" wrapText="1"/>
    </xf>
    <xf numFmtId="17" fontId="8" fillId="0" borderId="7" xfId="0" quotePrefix="1" applyNumberFormat="1" applyFont="1" applyBorder="1" applyAlignment="1">
      <alignment horizontal="right" vertical="center" wrapText="1"/>
    </xf>
    <xf numFmtId="17" fontId="7" fillId="3" borderId="6" xfId="0" quotePrefix="1" applyNumberFormat="1" applyFont="1" applyFill="1" applyBorder="1" applyAlignment="1">
      <alignment horizontal="center" wrapText="1"/>
    </xf>
    <xf numFmtId="17" fontId="7" fillId="3" borderId="7" xfId="0" quotePrefix="1" applyNumberFormat="1" applyFont="1" applyFill="1" applyBorder="1" applyAlignment="1">
      <alignment horizontal="center" wrapText="1"/>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2" borderId="85" xfId="0" applyFont="1" applyFill="1" applyBorder="1" applyAlignment="1">
      <alignment horizontal="center"/>
    </xf>
    <xf numFmtId="17" fontId="8" fillId="0" borderId="83" xfId="0" quotePrefix="1" applyNumberFormat="1" applyFont="1" applyBorder="1" applyAlignment="1">
      <alignment horizontal="right" vertical="center" wrapText="1"/>
    </xf>
    <xf numFmtId="17" fontId="9" fillId="2" borderId="108" xfId="0" quotePrefix="1" applyNumberFormat="1" applyFont="1" applyFill="1" applyBorder="1" applyAlignment="1">
      <alignment horizontal="center" vertical="center" wrapText="1"/>
    </xf>
    <xf numFmtId="17" fontId="9" fillId="2" borderId="109" xfId="0" quotePrefix="1" applyNumberFormat="1" applyFont="1" applyFill="1" applyBorder="1" applyAlignment="1">
      <alignment horizontal="center" vertical="center" wrapText="1"/>
    </xf>
    <xf numFmtId="166" fontId="11" fillId="5" borderId="5" xfId="2" applyNumberFormat="1" applyFont="1" applyFill="1" applyBorder="1" applyAlignment="1">
      <alignment horizontal="center" vertical="center" wrapText="1"/>
    </xf>
    <xf numFmtId="166" fontId="11" fillId="5" borderId="7" xfId="2" applyNumberFormat="1" applyFont="1" applyFill="1" applyBorder="1" applyAlignment="1">
      <alignment horizontal="center" vertical="center" wrapText="1"/>
    </xf>
    <xf numFmtId="17" fontId="9" fillId="2" borderId="6" xfId="0" quotePrefix="1" applyNumberFormat="1" applyFont="1" applyFill="1" applyBorder="1" applyAlignment="1">
      <alignment horizontal="center" wrapText="1"/>
    </xf>
    <xf numFmtId="17" fontId="9" fillId="2" borderId="7" xfId="0" quotePrefix="1" applyNumberFormat="1" applyFont="1" applyFill="1" applyBorder="1" applyAlignment="1">
      <alignment horizontal="center" wrapText="1"/>
    </xf>
    <xf numFmtId="0" fontId="3" fillId="0" borderId="49" xfId="0" applyFont="1" applyBorder="1" applyAlignment="1">
      <alignment horizontal="center" vertical="center" wrapText="1"/>
    </xf>
    <xf numFmtId="0" fontId="3"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60" xfId="0" applyFont="1" applyBorder="1" applyAlignment="1">
      <alignment horizontal="center" vertical="center"/>
    </xf>
    <xf numFmtId="0" fontId="3" fillId="0" borderId="13" xfId="0" applyFont="1" applyBorder="1" applyAlignment="1">
      <alignment horizontal="center" vertical="center"/>
    </xf>
    <xf numFmtId="0" fontId="0" fillId="0" borderId="16"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 fillId="0" borderId="9" xfId="0" applyFont="1" applyBorder="1" applyAlignment="1">
      <alignment horizontal="center" vertical="center"/>
    </xf>
    <xf numFmtId="0" fontId="3" fillId="0" borderId="56"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11" borderId="31"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131" xfId="0" applyFill="1" applyBorder="1" applyAlignment="1" applyProtection="1">
      <alignment horizontal="left" vertical="center" wrapText="1"/>
      <protection locked="0"/>
    </xf>
    <xf numFmtId="0" fontId="0" fillId="0" borderId="219" xfId="0" applyBorder="1" applyAlignment="1" applyProtection="1">
      <alignment horizontal="left" vertical="center" wrapText="1"/>
      <protection locked="0"/>
    </xf>
    <xf numFmtId="0" fontId="0" fillId="0" borderId="220" xfId="0" applyBorder="1" applyAlignment="1" applyProtection="1">
      <alignment horizontal="left" vertical="center" wrapText="1"/>
      <protection locked="0"/>
    </xf>
    <xf numFmtId="2" fontId="0" fillId="0" borderId="114" xfId="0" applyNumberFormat="1" applyBorder="1" applyAlignment="1" applyProtection="1">
      <alignment horizontal="center" vertical="center" wrapText="1"/>
      <protection locked="0"/>
    </xf>
    <xf numFmtId="2" fontId="0" fillId="0" borderId="147" xfId="0" applyNumberFormat="1" applyBorder="1" applyAlignment="1" applyProtection="1">
      <alignment horizontal="center" vertical="center" wrapText="1"/>
      <protection locked="0"/>
    </xf>
    <xf numFmtId="0" fontId="0" fillId="0" borderId="114"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3" fillId="0" borderId="56"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32" xfId="0" applyFont="1" applyBorder="1" applyAlignment="1">
      <alignment horizontal="center" vertical="center" wrapText="1"/>
    </xf>
    <xf numFmtId="166" fontId="11" fillId="5" borderId="34" xfId="2" applyNumberFormat="1" applyFont="1" applyFill="1" applyBorder="1" applyAlignment="1">
      <alignment horizontal="center" vertical="center" wrapText="1"/>
    </xf>
    <xf numFmtId="166" fontId="11" fillId="5" borderId="12" xfId="2" applyNumberFormat="1" applyFont="1" applyFill="1" applyBorder="1" applyAlignment="1">
      <alignment horizontal="center" vertical="center" wrapText="1"/>
    </xf>
    <xf numFmtId="17" fontId="7" fillId="3" borderId="13" xfId="0" quotePrefix="1" applyNumberFormat="1" applyFont="1" applyFill="1" applyBorder="1" applyAlignment="1">
      <alignment horizontal="center" wrapText="1"/>
    </xf>
    <xf numFmtId="17" fontId="7" fillId="3" borderId="12" xfId="0" quotePrefix="1" applyNumberFormat="1" applyFont="1" applyFill="1" applyBorder="1" applyAlignment="1">
      <alignment horizontal="center" wrapText="1"/>
    </xf>
    <xf numFmtId="17" fontId="7" fillId="3" borderId="14" xfId="0" quotePrefix="1" applyNumberFormat="1" applyFont="1" applyFill="1" applyBorder="1" applyAlignment="1">
      <alignment horizontal="center" wrapText="1"/>
    </xf>
    <xf numFmtId="17" fontId="7" fillId="3" borderId="35" xfId="0" quotePrefix="1" applyNumberFormat="1" applyFont="1" applyFill="1" applyBorder="1" applyAlignment="1">
      <alignment horizontal="center" wrapText="1"/>
    </xf>
    <xf numFmtId="0" fontId="2" fillId="3" borderId="34" xfId="0" applyFont="1" applyFill="1" applyBorder="1" applyAlignment="1">
      <alignment horizontal="center"/>
    </xf>
    <xf numFmtId="0" fontId="2" fillId="3" borderId="12" xfId="0" applyFont="1" applyFill="1" applyBorder="1" applyAlignment="1">
      <alignment horizontal="center"/>
    </xf>
    <xf numFmtId="0" fontId="10" fillId="2" borderId="13" xfId="0" applyFont="1" applyFill="1" applyBorder="1" applyAlignment="1">
      <alignment horizontal="center"/>
    </xf>
    <xf numFmtId="0" fontId="10" fillId="2" borderId="12" xfId="0" applyFont="1" applyFill="1" applyBorder="1" applyAlignment="1">
      <alignment horizontal="center"/>
    </xf>
    <xf numFmtId="0" fontId="10" fillId="2" borderId="35" xfId="0" applyFont="1" applyFill="1" applyBorder="1" applyAlignment="1">
      <alignment horizontal="center"/>
    </xf>
    <xf numFmtId="165" fontId="0" fillId="0" borderId="124" xfId="0" applyNumberFormat="1" applyBorder="1" applyAlignment="1">
      <alignment horizontal="center" vertical="center"/>
    </xf>
    <xf numFmtId="165" fontId="0" fillId="0" borderId="126" xfId="0" applyNumberFormat="1" applyBorder="1" applyAlignment="1">
      <alignment horizontal="center" vertical="center"/>
    </xf>
    <xf numFmtId="166" fontId="0" fillId="0" borderId="124" xfId="2" applyNumberFormat="1" applyFont="1" applyFill="1" applyBorder="1" applyAlignment="1">
      <alignment horizontal="center" vertical="center"/>
    </xf>
    <xf numFmtId="166" fontId="0" fillId="0" borderId="127" xfId="2" applyNumberFormat="1" applyFont="1" applyFill="1" applyBorder="1" applyAlignment="1">
      <alignment horizontal="center" vertical="center"/>
    </xf>
    <xf numFmtId="0" fontId="10" fillId="2" borderId="14" xfId="0" applyFont="1" applyFill="1" applyBorder="1" applyAlignment="1">
      <alignment horizontal="center"/>
    </xf>
    <xf numFmtId="17" fontId="8" fillId="0" borderId="1" xfId="0" quotePrefix="1" applyNumberFormat="1" applyFont="1" applyBorder="1" applyAlignment="1">
      <alignment horizontal="right" vertical="center" wrapText="1"/>
    </xf>
    <xf numFmtId="17" fontId="8" fillId="8" borderId="76" xfId="0" quotePrefix="1" applyNumberFormat="1" applyFont="1" applyFill="1" applyBorder="1" applyAlignment="1">
      <alignment horizontal="right" vertical="center" wrapText="1"/>
    </xf>
    <xf numFmtId="17" fontId="8" fillId="8" borderId="77" xfId="0" quotePrefix="1" applyNumberFormat="1" applyFont="1" applyFill="1" applyBorder="1" applyAlignment="1">
      <alignment horizontal="right" vertical="center" wrapText="1"/>
    </xf>
    <xf numFmtId="17" fontId="8" fillId="0" borderId="76" xfId="0" quotePrefix="1" applyNumberFormat="1" applyFont="1" applyBorder="1" applyAlignment="1">
      <alignment horizontal="right" vertical="center" wrapText="1"/>
    </xf>
    <xf numFmtId="0" fontId="5" fillId="0" borderId="84" xfId="0" applyFont="1" applyBorder="1" applyAlignment="1">
      <alignment horizontal="center" vertical="center" wrapText="1"/>
    </xf>
    <xf numFmtId="17" fontId="8" fillId="0" borderId="82" xfId="0" quotePrefix="1" applyNumberFormat="1" applyFont="1" applyBorder="1" applyAlignment="1">
      <alignment horizontal="right" vertical="center" wrapText="1"/>
    </xf>
    <xf numFmtId="17" fontId="9" fillId="2" borderId="133" xfId="0" quotePrefix="1" applyNumberFormat="1" applyFont="1" applyFill="1" applyBorder="1" applyAlignment="1">
      <alignment horizontal="center" vertical="center" wrapText="1"/>
    </xf>
    <xf numFmtId="17" fontId="9" fillId="2" borderId="134" xfId="0" quotePrefix="1" applyNumberFormat="1" applyFont="1" applyFill="1" applyBorder="1" applyAlignment="1">
      <alignment horizontal="center" vertical="center" wrapText="1"/>
    </xf>
    <xf numFmtId="17" fontId="8" fillId="0" borderId="78" xfId="0" quotePrefix="1" applyNumberFormat="1" applyFont="1" applyBorder="1" applyAlignment="1">
      <alignment horizontal="right" vertical="center" wrapText="1"/>
    </xf>
    <xf numFmtId="17" fontId="8" fillId="0" borderId="79" xfId="0" quotePrefix="1" applyNumberFormat="1" applyFont="1" applyBorder="1" applyAlignment="1">
      <alignment horizontal="right" vertical="center" wrapText="1"/>
    </xf>
    <xf numFmtId="0" fontId="2" fillId="3" borderId="13" xfId="0" applyFont="1" applyFill="1" applyBorder="1" applyAlignment="1">
      <alignment horizontal="center"/>
    </xf>
    <xf numFmtId="0" fontId="2" fillId="3" borderId="35" xfId="0" applyFont="1" applyFill="1" applyBorder="1" applyAlignment="1">
      <alignment horizontal="center"/>
    </xf>
    <xf numFmtId="0" fontId="3" fillId="0" borderId="33" xfId="0" applyFont="1" applyBorder="1" applyAlignment="1">
      <alignment horizontal="center" vertical="center" wrapText="1"/>
    </xf>
    <xf numFmtId="0" fontId="5" fillId="0" borderId="30" xfId="0" applyFont="1" applyBorder="1" applyAlignment="1">
      <alignment horizontal="center" vertical="center" wrapText="1"/>
    </xf>
    <xf numFmtId="0" fontId="3" fillId="0" borderId="84" xfId="0" applyFont="1" applyBorder="1" applyAlignment="1">
      <alignment horizontal="center" vertical="center"/>
    </xf>
    <xf numFmtId="166" fontId="0" fillId="0" borderId="33" xfId="2" applyNumberFormat="1" applyFont="1" applyFill="1" applyBorder="1" applyAlignment="1">
      <alignment horizontal="center" vertical="center"/>
    </xf>
    <xf numFmtId="0" fontId="5" fillId="0" borderId="75"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3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2" fontId="0" fillId="0" borderId="37" xfId="0" applyNumberFormat="1" applyBorder="1" applyAlignment="1" applyProtection="1">
      <alignment horizontal="center" vertical="center"/>
      <protection locked="0"/>
    </xf>
    <xf numFmtId="2" fontId="0" fillId="0" borderId="39" xfId="0" applyNumberFormat="1" applyBorder="1" applyAlignment="1" applyProtection="1">
      <alignment horizontal="center" vertical="center"/>
      <protection locked="0"/>
    </xf>
    <xf numFmtId="2" fontId="0" fillId="0" borderId="42" xfId="0" applyNumberFormat="1" applyBorder="1" applyAlignment="1" applyProtection="1">
      <alignment horizontal="center" vertical="center"/>
      <protection locked="0"/>
    </xf>
    <xf numFmtId="0" fontId="0" fillId="0" borderId="39" xfId="0" applyBorder="1" applyAlignment="1" applyProtection="1">
      <alignment horizontal="left" vertical="top" wrapText="1"/>
      <protection locked="0"/>
    </xf>
    <xf numFmtId="0" fontId="3" fillId="0" borderId="135" xfId="0" applyFont="1" applyBorder="1" applyAlignment="1">
      <alignment horizontal="center" vertical="center"/>
    </xf>
    <xf numFmtId="0" fontId="0" fillId="0" borderId="22"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2" fontId="0" fillId="0" borderId="37" xfId="0" applyNumberFormat="1" applyBorder="1" applyAlignment="1" applyProtection="1">
      <alignment horizontal="center" vertical="center" wrapText="1"/>
      <protection locked="0"/>
    </xf>
    <xf numFmtId="2" fontId="0" fillId="0" borderId="39" xfId="0" applyNumberFormat="1" applyBorder="1" applyAlignment="1" applyProtection="1">
      <alignment horizontal="center" vertical="center" wrapText="1"/>
      <protection locked="0"/>
    </xf>
    <xf numFmtId="2" fontId="0" fillId="0" borderId="42" xfId="0" applyNumberFormat="1" applyBorder="1" applyAlignment="1" applyProtection="1">
      <alignment horizontal="center" vertical="center" wrapText="1"/>
      <protection locked="0"/>
    </xf>
    <xf numFmtId="0" fontId="0" fillId="0" borderId="22"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166" fontId="0" fillId="0" borderId="125" xfId="2" applyNumberFormat="1" applyFont="1" applyFill="1" applyBorder="1" applyAlignment="1">
      <alignment horizontal="center" vertical="center"/>
    </xf>
    <xf numFmtId="0" fontId="3" fillId="0" borderId="103" xfId="0" applyFont="1" applyBorder="1" applyAlignment="1">
      <alignment horizontal="center" vertical="center" wrapText="1"/>
    </xf>
    <xf numFmtId="2" fontId="0" fillId="0" borderId="17" xfId="0" applyNumberFormat="1" applyBorder="1" applyAlignment="1" applyProtection="1">
      <alignment horizontal="center" vertical="center"/>
      <protection locked="0"/>
    </xf>
    <xf numFmtId="2" fontId="0" fillId="0" borderId="22" xfId="0" applyNumberFormat="1" applyBorder="1" applyAlignment="1" applyProtection="1">
      <alignment horizontal="center" vertical="center"/>
      <protection locked="0"/>
    </xf>
    <xf numFmtId="2" fontId="0" fillId="0" borderId="27" xfId="0" applyNumberFormat="1" applyBorder="1" applyAlignment="1" applyProtection="1">
      <alignment horizontal="center" vertical="center"/>
      <protection locked="0"/>
    </xf>
    <xf numFmtId="0" fontId="3" fillId="0" borderId="88" xfId="0" applyFont="1" applyBorder="1" applyAlignment="1">
      <alignment horizontal="center" vertical="center"/>
    </xf>
    <xf numFmtId="0" fontId="0" fillId="11" borderId="60"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8" xfId="0" applyFill="1" applyBorder="1" applyAlignment="1" applyProtection="1">
      <alignment horizontal="left" vertical="center" wrapText="1"/>
      <protection locked="0"/>
    </xf>
    <xf numFmtId="0" fontId="0" fillId="11" borderId="31" xfId="0" applyFill="1" applyBorder="1" applyAlignment="1" applyProtection="1">
      <alignment horizontal="center" vertical="center"/>
      <protection locked="0"/>
    </xf>
    <xf numFmtId="0" fontId="0" fillId="11" borderId="12" xfId="0" applyFill="1" applyBorder="1" applyAlignment="1" applyProtection="1">
      <alignment horizontal="center" vertical="center"/>
      <protection locked="0"/>
    </xf>
    <xf numFmtId="0" fontId="0" fillId="11" borderId="131" xfId="0" applyFill="1" applyBorder="1" applyAlignment="1" applyProtection="1">
      <alignment horizontal="center" vertical="center"/>
      <protection locked="0"/>
    </xf>
    <xf numFmtId="2" fontId="0" fillId="11" borderId="31" xfId="0" applyNumberFormat="1" applyFill="1" applyBorder="1" applyAlignment="1" applyProtection="1">
      <alignment horizontal="center" vertical="center"/>
      <protection locked="0"/>
    </xf>
    <xf numFmtId="2" fontId="0" fillId="11" borderId="12" xfId="0" applyNumberFormat="1" applyFill="1" applyBorder="1" applyAlignment="1" applyProtection="1">
      <alignment horizontal="center" vertical="center"/>
      <protection locked="0"/>
    </xf>
    <xf numFmtId="2" fontId="0" fillId="11" borderId="131" xfId="0" applyNumberFormat="1" applyFill="1" applyBorder="1" applyAlignment="1" applyProtection="1">
      <alignment horizontal="center" vertical="center"/>
      <protection locked="0"/>
    </xf>
    <xf numFmtId="0" fontId="0" fillId="11" borderId="31" xfId="0" applyFill="1" applyBorder="1" applyAlignment="1" applyProtection="1">
      <alignment horizontal="left" vertical="top" wrapText="1"/>
      <protection locked="0"/>
    </xf>
    <xf numFmtId="0" fontId="0" fillId="11" borderId="12" xfId="0" applyFill="1" applyBorder="1" applyAlignment="1" applyProtection="1">
      <alignment horizontal="left" vertical="top" wrapText="1"/>
      <protection locked="0"/>
    </xf>
    <xf numFmtId="0" fontId="0" fillId="11" borderId="131" xfId="0" applyFill="1" applyBorder="1" applyAlignment="1" applyProtection="1">
      <alignment horizontal="left" vertical="top" wrapText="1"/>
      <protection locked="0"/>
    </xf>
    <xf numFmtId="2" fontId="0" fillId="0" borderId="12" xfId="0" applyNumberFormat="1" applyBorder="1" applyAlignment="1" applyProtection="1">
      <alignment horizontal="center" vertical="center"/>
      <protection locked="0"/>
    </xf>
    <xf numFmtId="2" fontId="0" fillId="0" borderId="131" xfId="0" applyNumberFormat="1" applyBorder="1" applyAlignment="1" applyProtection="1">
      <alignment horizontal="center" vertical="center"/>
      <protection locked="0"/>
    </xf>
    <xf numFmtId="165" fontId="0" fillId="0" borderId="35" xfId="0" applyNumberFormat="1" applyBorder="1" applyAlignment="1">
      <alignment horizontal="center" vertical="center"/>
    </xf>
    <xf numFmtId="166" fontId="0" fillId="0" borderId="35" xfId="2" applyNumberFormat="1" applyFont="1" applyFill="1" applyBorder="1" applyAlignment="1">
      <alignment horizontal="center" vertical="center"/>
    </xf>
    <xf numFmtId="165" fontId="0" fillId="0" borderId="89" xfId="0" applyNumberFormat="1" applyBorder="1" applyAlignment="1">
      <alignment horizontal="center" vertical="center"/>
    </xf>
    <xf numFmtId="9" fontId="0" fillId="0" borderId="35" xfId="2" applyFont="1" applyFill="1" applyBorder="1" applyAlignment="1">
      <alignment horizontal="center" vertical="center"/>
    </xf>
    <xf numFmtId="9" fontId="0" fillId="0" borderId="132" xfId="2" applyFont="1" applyFill="1" applyBorder="1" applyAlignment="1">
      <alignment horizontal="center" vertical="center"/>
    </xf>
    <xf numFmtId="166" fontId="0" fillId="0" borderId="132" xfId="2" applyNumberFormat="1" applyFont="1" applyFill="1" applyBorder="1" applyAlignment="1">
      <alignment horizontal="center" vertical="center"/>
    </xf>
    <xf numFmtId="0" fontId="0" fillId="0" borderId="35" xfId="0" applyBorder="1" applyAlignment="1">
      <alignment horizontal="center" vertical="center"/>
    </xf>
    <xf numFmtId="0" fontId="5" fillId="0" borderId="49"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5" fillId="0" borderId="0" xfId="0" applyFont="1" applyAlignment="1">
      <alignment horizontal="center" vertical="center"/>
    </xf>
    <xf numFmtId="0" fontId="3" fillId="0" borderId="56" xfId="0" applyFont="1" applyBorder="1" applyAlignment="1">
      <alignment horizontal="center"/>
    </xf>
    <xf numFmtId="0" fontId="3" fillId="0" borderId="57" xfId="0" applyFont="1" applyBorder="1" applyAlignment="1">
      <alignment horizontal="center"/>
    </xf>
    <xf numFmtId="0" fontId="3" fillId="0" borderId="135" xfId="0" applyFont="1" applyBorder="1" applyAlignment="1">
      <alignment horizontal="center"/>
    </xf>
    <xf numFmtId="0" fontId="3" fillId="0" borderId="58" xfId="0" applyFont="1" applyBorder="1" applyAlignment="1">
      <alignment horizontal="center"/>
    </xf>
    <xf numFmtId="0" fontId="3" fillId="0" borderId="135" xfId="0" applyFont="1" applyBorder="1" applyAlignment="1">
      <alignment horizontal="center" vertical="center" wrapText="1"/>
    </xf>
    <xf numFmtId="0" fontId="3" fillId="0" borderId="84" xfId="0" applyFont="1" applyBorder="1" applyAlignment="1">
      <alignment horizontal="center" vertical="center" wrapText="1"/>
    </xf>
    <xf numFmtId="17" fontId="8" fillId="8" borderId="6" xfId="0" quotePrefix="1" applyNumberFormat="1" applyFont="1" applyFill="1" applyBorder="1" applyAlignment="1">
      <alignment horizontal="right" vertical="center" wrapText="1"/>
    </xf>
    <xf numFmtId="17" fontId="8" fillId="8" borderId="7" xfId="0" quotePrefix="1" applyNumberFormat="1" applyFont="1" applyFill="1" applyBorder="1" applyAlignment="1">
      <alignment horizontal="right" vertical="center" wrapText="1"/>
    </xf>
    <xf numFmtId="0" fontId="10" fillId="2" borderId="6" xfId="0" applyFont="1" applyFill="1" applyBorder="1" applyAlignment="1">
      <alignment horizontal="center"/>
    </xf>
    <xf numFmtId="0" fontId="10" fillId="2" borderId="7" xfId="0" applyFont="1" applyFill="1" applyBorder="1" applyAlignment="1">
      <alignment horizontal="center"/>
    </xf>
    <xf numFmtId="0" fontId="5" fillId="0" borderId="5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2" fontId="0" fillId="0" borderId="143" xfId="0" applyNumberFormat="1" applyBorder="1" applyAlignment="1" applyProtection="1">
      <alignment horizontal="center" vertical="center" wrapText="1"/>
      <protection locked="0"/>
    </xf>
    <xf numFmtId="2" fontId="0" fillId="0" borderId="144" xfId="0" applyNumberFormat="1" applyBorder="1" applyAlignment="1" applyProtection="1">
      <alignment horizontal="center" vertical="center" wrapText="1"/>
      <protection locked="0"/>
    </xf>
    <xf numFmtId="2" fontId="0" fillId="0" borderId="145" xfId="0" applyNumberFormat="1" applyBorder="1" applyAlignment="1" applyProtection="1">
      <alignment horizontal="center" vertical="center" wrapText="1"/>
      <protection locked="0"/>
    </xf>
    <xf numFmtId="0" fontId="3" fillId="0" borderId="137" xfId="0" applyFont="1" applyBorder="1" applyAlignment="1">
      <alignment horizontal="center" vertical="center"/>
    </xf>
    <xf numFmtId="0" fontId="3" fillId="0" borderId="30" xfId="0" applyFont="1" applyBorder="1" applyAlignment="1">
      <alignment horizontal="center" vertical="center"/>
    </xf>
    <xf numFmtId="0" fontId="5" fillId="0" borderId="217" xfId="0" applyFont="1" applyBorder="1" applyAlignment="1">
      <alignment horizontal="center" vertical="center" wrapText="1"/>
    </xf>
    <xf numFmtId="0" fontId="5" fillId="0" borderId="21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9" xfId="0" applyFont="1" applyBorder="1" applyAlignment="1">
      <alignment horizontal="center"/>
    </xf>
    <xf numFmtId="0" fontId="3" fillId="0" borderId="120" xfId="0" applyFont="1" applyBorder="1" applyAlignment="1">
      <alignment horizontal="center"/>
    </xf>
    <xf numFmtId="0" fontId="3" fillId="0" borderId="121" xfId="0" applyFont="1" applyBorder="1" applyAlignment="1">
      <alignment horizontal="center"/>
    </xf>
    <xf numFmtId="0" fontId="5" fillId="0" borderId="215" xfId="0" applyFont="1" applyBorder="1" applyAlignment="1">
      <alignment horizontal="center" vertical="center" wrapText="1"/>
    </xf>
    <xf numFmtId="0" fontId="5" fillId="0" borderId="216" xfId="0" applyFont="1" applyBorder="1" applyAlignment="1">
      <alignment horizontal="center" vertical="center" wrapText="1"/>
    </xf>
  </cellXfs>
  <cellStyles count="4">
    <cellStyle name="Currency" xfId="1" builtinId="4"/>
    <cellStyle name="Currency 2" xfId="3" xr:uid="{0CFBD435-C927-4FD5-A1FF-A38D10003100}"/>
    <cellStyle name="Normal" xfId="0" builtinId="0"/>
    <cellStyle name="Percent" xfId="2" builtinId="5"/>
  </cellStyles>
  <dxfs count="0"/>
  <tableStyles count="0" defaultTableStyle="TableStyleMedium2" defaultPivotStyle="PivotStyleLight16"/>
  <colors>
    <mruColors>
      <color rgb="FF0066FF"/>
      <color rgb="FFFFFFCC"/>
      <color rgb="FFEFD7FC"/>
      <color rgb="FFDBD8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Nick Vail" id="{BA058FD9-A59A-49DA-B47A-EC061BC9A01E}" userId="S::nick.vail@kipda.org::3fc3d1d1-ce14-4334-b6d7-2cf7d170386a" providerId="AD"/>
  <person displayName="Chris Nicolas" id="{B3D7FD0B-EA74-419A-B55E-2943987B78AF}" userId="S::chris.nicolas@kipda.org::e076d712-4e36-4e4e-9506-3887f561153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247" dT="2022-09-13T13:40:33.01" personId="{BA058FD9-A59A-49DA-B47A-EC061BC9A01E}" id="{1E1B9F61-A392-4744-98B0-2E9BA4B05ECE}">
    <text>Includes $876,427 in FY22 additional IIJA funds</text>
  </threadedComment>
  <threadedComment ref="AA247" dT="2023-05-23T13:45:19.87" personId="{B3D7FD0B-EA74-419A-B55E-2943987B78AF}" id="{81AD66ED-687C-4B70-BBD6-B209D921154D}" parentId="{1E1B9F61-A392-4744-98B0-2E9BA4B05ECE}">
    <text>Also includes $134,029 in additional FY23 funds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E4A8-756D-4182-9C94-F98BEC9E87F1}">
  <sheetPr>
    <tabColor theme="6" tint="0.59999389629810485"/>
    <pageSetUpPr fitToPage="1"/>
  </sheetPr>
  <dimension ref="A1:AU268"/>
  <sheetViews>
    <sheetView view="pageBreakPreview" zoomScale="90" zoomScaleNormal="80" zoomScaleSheetLayoutView="90" workbookViewId="0">
      <pane xSplit="6" ySplit="4" topLeftCell="X5" activePane="bottomRight" state="frozen"/>
      <selection pane="bottomRight" activeCell="E39" sqref="E39"/>
      <selection pane="bottomLeft" activeCell="AA255" sqref="AA255"/>
      <selection pane="topRight" activeCell="BC299" sqref="BC299"/>
    </sheetView>
  </sheetViews>
  <sheetFormatPr defaultColWidth="9.140625" defaultRowHeight="15"/>
  <cols>
    <col min="1" max="1" width="23.42578125" customWidth="1"/>
    <col min="2" max="2" width="12.140625" bestFit="1" customWidth="1"/>
    <col min="3" max="3" width="13.85546875" customWidth="1"/>
    <col min="4" max="4" width="30.42578125" customWidth="1"/>
    <col min="5" max="5" width="13.5703125" style="1" bestFit="1" customWidth="1"/>
    <col min="6" max="6" width="21.5703125" bestFit="1" customWidth="1"/>
    <col min="7" max="7" width="19.140625" customWidth="1"/>
    <col min="8" max="8" width="12.28515625" customWidth="1"/>
    <col min="9" max="9" width="18.28515625" customWidth="1"/>
    <col min="10" max="10" width="19.140625" customWidth="1"/>
    <col min="11" max="11" width="12.28515625" customWidth="1"/>
    <col min="12" max="12" width="18.85546875" customWidth="1"/>
    <col min="13" max="13" width="19.7109375" customWidth="1"/>
    <col min="14" max="14" width="12.28515625" customWidth="1"/>
    <col min="15" max="15" width="18.85546875" customWidth="1"/>
    <col min="16" max="16" width="19.7109375" customWidth="1"/>
    <col min="17" max="17" width="18.5703125" customWidth="1"/>
    <col min="18" max="18" width="19.85546875" customWidth="1"/>
    <col min="19" max="19" width="19.7109375" customWidth="1"/>
    <col min="20" max="20" width="18.5703125" customWidth="1"/>
    <col min="21" max="21" width="18.85546875" customWidth="1"/>
    <col min="22" max="22" width="19.7109375" customWidth="1"/>
    <col min="23" max="23" width="18" customWidth="1"/>
    <col min="24" max="24" width="18.85546875" customWidth="1"/>
    <col min="25" max="25" width="19.140625" bestFit="1" customWidth="1"/>
    <col min="26" max="26" width="18" bestFit="1" customWidth="1"/>
    <col min="27" max="27" width="18.85546875" customWidth="1"/>
    <col min="28" max="28" width="19.140625" bestFit="1" customWidth="1"/>
    <col min="29" max="29" width="18" bestFit="1" customWidth="1"/>
    <col min="30" max="30" width="18.85546875" customWidth="1"/>
    <col min="31" max="31" width="19.140625" bestFit="1" customWidth="1"/>
    <col min="32" max="32" width="18" bestFit="1" customWidth="1"/>
    <col min="33" max="33" width="18.85546875" customWidth="1"/>
    <col min="34" max="34" width="19.140625" bestFit="1" customWidth="1"/>
    <col min="35" max="35" width="18" bestFit="1" customWidth="1"/>
    <col min="36" max="36" width="18.85546875" bestFit="1" customWidth="1"/>
    <col min="37" max="37" width="19.140625" customWidth="1"/>
    <col min="38" max="38" width="18" customWidth="1"/>
    <col min="39" max="39" width="18.85546875" customWidth="1"/>
    <col min="40" max="40" width="19.140625" customWidth="1"/>
    <col min="41" max="41" width="18" customWidth="1"/>
    <col min="42" max="42" width="18.85546875" customWidth="1"/>
    <col min="43" max="44" width="15.42578125" customWidth="1"/>
    <col min="45" max="45" width="21.28515625" bestFit="1" customWidth="1"/>
    <col min="46" max="46" width="15.42578125" customWidth="1"/>
    <col min="47" max="47" width="15.42578125" bestFit="1" customWidth="1"/>
  </cols>
  <sheetData>
    <row r="1" spans="1:47" ht="12.75" customHeight="1" thickBot="1">
      <c r="A1" s="502" t="s">
        <v>0</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row>
    <row r="2" spans="1:47" ht="12.75" customHeight="1">
      <c r="A2" s="502"/>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row>
    <row r="3" spans="1:47" ht="28.9" customHeight="1" thickBot="1">
      <c r="A3" s="503" t="s">
        <v>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4" spans="1:47">
      <c r="A4" s="504" t="s">
        <v>2</v>
      </c>
      <c r="B4" s="504"/>
      <c r="C4" s="504"/>
      <c r="D4" s="504"/>
      <c r="E4" s="504"/>
      <c r="F4" s="504"/>
      <c r="G4" s="512" t="s">
        <v>3</v>
      </c>
      <c r="H4" s="512"/>
      <c r="I4" s="512"/>
      <c r="J4" s="490" t="s">
        <v>4</v>
      </c>
      <c r="K4" s="490"/>
      <c r="L4" s="490"/>
      <c r="M4" s="490" t="s">
        <v>5</v>
      </c>
      <c r="N4" s="490"/>
      <c r="O4" s="490"/>
      <c r="P4" s="490" t="s">
        <v>6</v>
      </c>
      <c r="Q4" s="490"/>
      <c r="R4" s="490"/>
      <c r="S4" s="490" t="s">
        <v>7</v>
      </c>
      <c r="T4" s="490"/>
      <c r="U4" s="490"/>
      <c r="V4" s="490" t="s">
        <v>8</v>
      </c>
      <c r="W4" s="490"/>
      <c r="X4" s="490"/>
      <c r="Y4" s="490" t="s">
        <v>9</v>
      </c>
      <c r="Z4" s="490"/>
      <c r="AA4" s="490"/>
      <c r="AB4" s="490" t="s">
        <v>10</v>
      </c>
      <c r="AC4" s="490"/>
      <c r="AD4" s="490"/>
      <c r="AE4" s="490" t="s">
        <v>11</v>
      </c>
      <c r="AF4" s="490"/>
      <c r="AG4" s="490"/>
      <c r="AH4" s="490" t="s">
        <v>12</v>
      </c>
      <c r="AI4" s="490"/>
      <c r="AJ4" s="490"/>
      <c r="AK4" s="490" t="s">
        <v>13</v>
      </c>
      <c r="AL4" s="490"/>
      <c r="AM4" s="490"/>
      <c r="AN4" s="490" t="s">
        <v>14</v>
      </c>
      <c r="AO4" s="490"/>
      <c r="AP4" s="490"/>
      <c r="AQ4" s="490" t="s">
        <v>15</v>
      </c>
      <c r="AR4" s="490"/>
      <c r="AS4" s="490"/>
      <c r="AT4" s="51" t="s">
        <v>16</v>
      </c>
      <c r="AU4" s="52"/>
    </row>
    <row r="5" spans="1:47" ht="15" customHeight="1">
      <c r="A5" s="473" t="s">
        <v>17</v>
      </c>
      <c r="B5" s="474" t="s">
        <v>18</v>
      </c>
      <c r="C5" s="439" t="s">
        <v>19</v>
      </c>
      <c r="D5" s="474" t="s">
        <v>20</v>
      </c>
      <c r="E5" s="439" t="s">
        <v>21</v>
      </c>
      <c r="F5" s="475" t="s">
        <v>22</v>
      </c>
      <c r="G5" s="443" t="s">
        <v>23</v>
      </c>
      <c r="H5" s="440" t="s">
        <v>24</v>
      </c>
      <c r="I5" s="444" t="s">
        <v>25</v>
      </c>
      <c r="J5" s="443" t="s">
        <v>23</v>
      </c>
      <c r="K5" s="440" t="s">
        <v>24</v>
      </c>
      <c r="L5" s="444" t="s">
        <v>25</v>
      </c>
      <c r="M5" s="443" t="s">
        <v>23</v>
      </c>
      <c r="N5" s="440" t="s">
        <v>24</v>
      </c>
      <c r="O5" s="444" t="s">
        <v>25</v>
      </c>
      <c r="P5" s="443" t="s">
        <v>23</v>
      </c>
      <c r="Q5" s="440" t="s">
        <v>24</v>
      </c>
      <c r="R5" s="444" t="s">
        <v>25</v>
      </c>
      <c r="S5" s="443" t="s">
        <v>23</v>
      </c>
      <c r="T5" s="440" t="s">
        <v>24</v>
      </c>
      <c r="U5" s="444" t="s">
        <v>25</v>
      </c>
      <c r="V5" s="443" t="s">
        <v>23</v>
      </c>
      <c r="W5" s="440" t="s">
        <v>24</v>
      </c>
      <c r="X5" s="444" t="s">
        <v>25</v>
      </c>
      <c r="Y5" s="443" t="s">
        <v>23</v>
      </c>
      <c r="Z5" s="440" t="s">
        <v>24</v>
      </c>
      <c r="AA5" s="444" t="s">
        <v>25</v>
      </c>
      <c r="AB5" s="443" t="s">
        <v>23</v>
      </c>
      <c r="AC5" s="440" t="s">
        <v>24</v>
      </c>
      <c r="AD5" s="444" t="s">
        <v>25</v>
      </c>
      <c r="AE5" s="443" t="s">
        <v>23</v>
      </c>
      <c r="AF5" s="440" t="s">
        <v>24</v>
      </c>
      <c r="AG5" s="444" t="s">
        <v>25</v>
      </c>
      <c r="AH5" s="443" t="s">
        <v>23</v>
      </c>
      <c r="AI5" s="440" t="s">
        <v>24</v>
      </c>
      <c r="AJ5" s="444" t="s">
        <v>25</v>
      </c>
      <c r="AK5" s="443" t="s">
        <v>23</v>
      </c>
      <c r="AL5" s="440" t="s">
        <v>24</v>
      </c>
      <c r="AM5" s="444" t="s">
        <v>25</v>
      </c>
      <c r="AN5" s="443" t="s">
        <v>23</v>
      </c>
      <c r="AO5" s="440" t="s">
        <v>24</v>
      </c>
      <c r="AP5" s="444" t="s">
        <v>25</v>
      </c>
      <c r="AQ5" s="443" t="s">
        <v>23</v>
      </c>
      <c r="AR5" s="440" t="s">
        <v>24</v>
      </c>
      <c r="AS5" s="444" t="s">
        <v>25</v>
      </c>
      <c r="AT5" s="443" t="s">
        <v>23</v>
      </c>
      <c r="AU5" s="453" t="s">
        <v>26</v>
      </c>
    </row>
    <row r="6" spans="1:47" ht="15" customHeight="1">
      <c r="A6" s="449"/>
      <c r="B6" s="451"/>
      <c r="C6" s="440"/>
      <c r="D6" s="451"/>
      <c r="E6" s="440"/>
      <c r="F6" s="462"/>
      <c r="G6" s="443"/>
      <c r="H6" s="440"/>
      <c r="I6" s="444"/>
      <c r="J6" s="443"/>
      <c r="K6" s="440"/>
      <c r="L6" s="444"/>
      <c r="M6" s="443"/>
      <c r="N6" s="440"/>
      <c r="O6" s="444"/>
      <c r="P6" s="443"/>
      <c r="Q6" s="440"/>
      <c r="R6" s="444"/>
      <c r="S6" s="443"/>
      <c r="T6" s="440"/>
      <c r="U6" s="444"/>
      <c r="V6" s="443"/>
      <c r="W6" s="440"/>
      <c r="X6" s="444"/>
      <c r="Y6" s="443"/>
      <c r="Z6" s="440"/>
      <c r="AA6" s="444"/>
      <c r="AB6" s="443"/>
      <c r="AC6" s="440"/>
      <c r="AD6" s="444"/>
      <c r="AE6" s="443"/>
      <c r="AF6" s="440"/>
      <c r="AG6" s="444"/>
      <c r="AH6" s="443"/>
      <c r="AI6" s="440"/>
      <c r="AJ6" s="444"/>
      <c r="AK6" s="443"/>
      <c r="AL6" s="440"/>
      <c r="AM6" s="444"/>
      <c r="AN6" s="443"/>
      <c r="AO6" s="440"/>
      <c r="AP6" s="444"/>
      <c r="AQ6" s="443"/>
      <c r="AR6" s="440"/>
      <c r="AS6" s="444"/>
      <c r="AT6" s="443"/>
      <c r="AU6" s="453"/>
    </row>
    <row r="7" spans="1:47" ht="15" customHeight="1">
      <c r="A7" s="427" t="s">
        <v>27</v>
      </c>
      <c r="B7" s="429">
        <v>370</v>
      </c>
      <c r="C7" s="431">
        <v>2100002</v>
      </c>
      <c r="D7" s="433" t="s">
        <v>28</v>
      </c>
      <c r="E7" s="435" t="s">
        <v>29</v>
      </c>
      <c r="F7" s="327" t="s">
        <v>30</v>
      </c>
      <c r="G7" s="80"/>
      <c r="H7" s="54">
        <f t="shared" ref="H7:H15" si="0">G7-I7</f>
        <v>0</v>
      </c>
      <c r="I7" s="55"/>
      <c r="J7" s="53"/>
      <c r="K7" s="54">
        <f t="shared" ref="K7:K15" si="1">J7-L7</f>
        <v>0</v>
      </c>
      <c r="L7" s="55"/>
      <c r="M7" s="53"/>
      <c r="N7" s="54">
        <f t="shared" ref="N7:N15" si="2">M7-O7</f>
        <v>0</v>
      </c>
      <c r="O7" s="55"/>
      <c r="P7" s="53"/>
      <c r="Q7" s="54">
        <f t="shared" ref="Q7:Q15" si="3">P7-R7</f>
        <v>0</v>
      </c>
      <c r="R7" s="55"/>
      <c r="S7" s="53"/>
      <c r="T7" s="54">
        <f t="shared" ref="T7:T15" si="4">S7-U7</f>
        <v>0</v>
      </c>
      <c r="U7" s="55"/>
      <c r="V7" s="53"/>
      <c r="W7" s="54">
        <f t="shared" ref="W7:W15" si="5">V7-X7</f>
        <v>0</v>
      </c>
      <c r="X7" s="55"/>
      <c r="Y7" s="53"/>
      <c r="Z7" s="54">
        <f t="shared" ref="Z7:Z15" si="6">Y7-AA7</f>
        <v>0</v>
      </c>
      <c r="AA7" s="55"/>
      <c r="AB7" s="53"/>
      <c r="AC7" s="54">
        <f t="shared" ref="AC7:AC15" si="7">AB7-AD7</f>
        <v>0</v>
      </c>
      <c r="AD7" s="55"/>
      <c r="AE7" s="53"/>
      <c r="AF7" s="54">
        <f t="shared" ref="AF7:AF15" si="8">AE7-AG7</f>
        <v>0</v>
      </c>
      <c r="AG7" s="55"/>
      <c r="AH7" s="53"/>
      <c r="AI7" s="54">
        <f t="shared" ref="AI7:AI15" si="9">AH7-AJ7</f>
        <v>0</v>
      </c>
      <c r="AJ7" s="55"/>
      <c r="AK7" s="53"/>
      <c r="AL7" s="54">
        <f t="shared" ref="AL7:AL15" si="10">AK7-AM7</f>
        <v>0</v>
      </c>
      <c r="AM7" s="55"/>
      <c r="AN7" s="53"/>
      <c r="AO7" s="54">
        <f t="shared" ref="AO7:AO15" si="11">AN7-AP7</f>
        <v>0</v>
      </c>
      <c r="AP7" s="55"/>
      <c r="AQ7" s="53"/>
      <c r="AR7" s="54">
        <f t="shared" ref="AR7:AR15" si="12">AQ7-AS7</f>
        <v>0</v>
      </c>
      <c r="AS7" s="55"/>
      <c r="AT7" s="53"/>
      <c r="AU7" s="4" t="s">
        <v>31</v>
      </c>
    </row>
    <row r="8" spans="1:47">
      <c r="A8" s="427"/>
      <c r="B8" s="429"/>
      <c r="C8" s="431"/>
      <c r="D8" s="433"/>
      <c r="E8" s="435"/>
      <c r="F8" s="327" t="s">
        <v>32</v>
      </c>
      <c r="G8" s="80"/>
      <c r="H8" s="56">
        <f t="shared" si="0"/>
        <v>0</v>
      </c>
      <c r="I8" s="57"/>
      <c r="J8" s="53"/>
      <c r="K8" s="56">
        <f t="shared" si="1"/>
        <v>0</v>
      </c>
      <c r="L8" s="57"/>
      <c r="M8" s="53"/>
      <c r="N8" s="56">
        <f t="shared" si="2"/>
        <v>0</v>
      </c>
      <c r="O8" s="57"/>
      <c r="P8" s="53"/>
      <c r="Q8" s="56">
        <f t="shared" si="3"/>
        <v>0</v>
      </c>
      <c r="R8" s="57"/>
      <c r="S8" s="53"/>
      <c r="T8" s="56">
        <f t="shared" si="4"/>
        <v>0</v>
      </c>
      <c r="U8" s="57"/>
      <c r="V8" s="53"/>
      <c r="W8" s="56">
        <f t="shared" si="5"/>
        <v>0</v>
      </c>
      <c r="X8" s="57"/>
      <c r="Y8" s="53"/>
      <c r="Z8" s="56">
        <f t="shared" si="6"/>
        <v>0</v>
      </c>
      <c r="AA8" s="57"/>
      <c r="AB8" s="53"/>
      <c r="AC8" s="56">
        <f t="shared" si="7"/>
        <v>0</v>
      </c>
      <c r="AD8" s="57"/>
      <c r="AE8" s="53"/>
      <c r="AF8" s="56">
        <f t="shared" si="8"/>
        <v>0</v>
      </c>
      <c r="AG8" s="57"/>
      <c r="AH8" s="53"/>
      <c r="AI8" s="56">
        <f t="shared" si="9"/>
        <v>0</v>
      </c>
      <c r="AJ8" s="57"/>
      <c r="AK8" s="53"/>
      <c r="AL8" s="56">
        <f t="shared" si="10"/>
        <v>0</v>
      </c>
      <c r="AM8" s="57"/>
      <c r="AN8" s="53"/>
      <c r="AO8" s="56">
        <f t="shared" si="11"/>
        <v>0</v>
      </c>
      <c r="AP8" s="57"/>
      <c r="AQ8" s="53"/>
      <c r="AR8" s="56">
        <f t="shared" si="12"/>
        <v>0</v>
      </c>
      <c r="AS8" s="57"/>
      <c r="AT8" s="53"/>
      <c r="AU8" s="117">
        <f>SUM(G7:G15,J7:J15,M7:M15,P7:P15,S7:S15,V7:V15,Y7:Y15,AB7:AB15,AE7:AE15)</f>
        <v>1800000</v>
      </c>
    </row>
    <row r="9" spans="1:47">
      <c r="A9" s="427"/>
      <c r="B9" s="429"/>
      <c r="C9" s="431"/>
      <c r="D9" s="433"/>
      <c r="E9" s="435"/>
      <c r="F9" s="327" t="s">
        <v>33</v>
      </c>
      <c r="G9" s="80"/>
      <c r="H9" s="56">
        <f t="shared" si="0"/>
        <v>0</v>
      </c>
      <c r="I9" s="57"/>
      <c r="J9" s="53"/>
      <c r="K9" s="56">
        <f t="shared" si="1"/>
        <v>0</v>
      </c>
      <c r="L9" s="57"/>
      <c r="M9" s="53"/>
      <c r="N9" s="56">
        <f t="shared" si="2"/>
        <v>0</v>
      </c>
      <c r="O9" s="57"/>
      <c r="P9" s="53"/>
      <c r="Q9" s="56">
        <f t="shared" si="3"/>
        <v>0</v>
      </c>
      <c r="R9" s="57"/>
      <c r="S9" s="53"/>
      <c r="T9" s="56">
        <f t="shared" si="4"/>
        <v>0</v>
      </c>
      <c r="U9" s="57"/>
      <c r="V9" s="53"/>
      <c r="W9" s="56">
        <f t="shared" si="5"/>
        <v>0</v>
      </c>
      <c r="X9" s="57"/>
      <c r="Y9" s="53"/>
      <c r="Z9" s="56">
        <f t="shared" si="6"/>
        <v>0</v>
      </c>
      <c r="AA9" s="57"/>
      <c r="AB9" s="53"/>
      <c r="AC9" s="56">
        <f t="shared" si="7"/>
        <v>0</v>
      </c>
      <c r="AD9" s="57"/>
      <c r="AE9" s="53"/>
      <c r="AF9" s="56">
        <f t="shared" si="8"/>
        <v>0</v>
      </c>
      <c r="AG9" s="57"/>
      <c r="AH9" s="53"/>
      <c r="AI9" s="56">
        <f t="shared" si="9"/>
        <v>0</v>
      </c>
      <c r="AJ9" s="57"/>
      <c r="AK9" s="53"/>
      <c r="AL9" s="56">
        <f t="shared" si="10"/>
        <v>0</v>
      </c>
      <c r="AM9" s="57"/>
      <c r="AN9" s="53"/>
      <c r="AO9" s="56">
        <f t="shared" si="11"/>
        <v>0</v>
      </c>
      <c r="AP9" s="57"/>
      <c r="AQ9" s="53"/>
      <c r="AR9" s="56">
        <f t="shared" si="12"/>
        <v>0</v>
      </c>
      <c r="AS9" s="57"/>
      <c r="AT9" s="53"/>
      <c r="AU9" s="7" t="s">
        <v>34</v>
      </c>
    </row>
    <row r="10" spans="1:47">
      <c r="A10" s="427"/>
      <c r="B10" s="429"/>
      <c r="C10" s="431"/>
      <c r="D10" s="433"/>
      <c r="E10" s="435"/>
      <c r="F10" s="327" t="s">
        <v>35</v>
      </c>
      <c r="G10" s="80"/>
      <c r="H10" s="56">
        <f t="shared" si="0"/>
        <v>0</v>
      </c>
      <c r="I10" s="57"/>
      <c r="J10" s="53"/>
      <c r="K10" s="56">
        <f t="shared" si="1"/>
        <v>0</v>
      </c>
      <c r="L10" s="57"/>
      <c r="M10" s="53"/>
      <c r="N10" s="56">
        <f t="shared" si="2"/>
        <v>0</v>
      </c>
      <c r="O10" s="57"/>
      <c r="P10" s="53"/>
      <c r="Q10" s="56">
        <f t="shared" si="3"/>
        <v>0</v>
      </c>
      <c r="R10" s="57"/>
      <c r="S10" s="53"/>
      <c r="T10" s="56">
        <f t="shared" si="4"/>
        <v>0</v>
      </c>
      <c r="U10" s="57"/>
      <c r="V10" s="53"/>
      <c r="W10" s="56">
        <f t="shared" si="5"/>
        <v>0</v>
      </c>
      <c r="X10" s="57"/>
      <c r="Y10" s="53"/>
      <c r="Z10" s="56">
        <f t="shared" si="6"/>
        <v>0</v>
      </c>
      <c r="AA10" s="57"/>
      <c r="AB10" s="53"/>
      <c r="AC10" s="56">
        <f t="shared" si="7"/>
        <v>0</v>
      </c>
      <c r="AD10" s="57"/>
      <c r="AE10" s="53"/>
      <c r="AF10" s="56">
        <f t="shared" si="8"/>
        <v>0</v>
      </c>
      <c r="AG10" s="57"/>
      <c r="AH10" s="53"/>
      <c r="AI10" s="56">
        <f t="shared" si="9"/>
        <v>0</v>
      </c>
      <c r="AJ10" s="57"/>
      <c r="AK10" s="53"/>
      <c r="AL10" s="56">
        <f t="shared" si="10"/>
        <v>0</v>
      </c>
      <c r="AM10" s="57"/>
      <c r="AN10" s="53"/>
      <c r="AO10" s="56">
        <f t="shared" si="11"/>
        <v>0</v>
      </c>
      <c r="AP10" s="57"/>
      <c r="AQ10" s="53"/>
      <c r="AR10" s="56">
        <f t="shared" si="12"/>
        <v>0</v>
      </c>
      <c r="AS10" s="57"/>
      <c r="AT10" s="53"/>
      <c r="AU10" s="117">
        <f>SUM(H7:H15,K7:K15,N7:N15,Q7:Q15,T7:T15,W7:W15,Z7:Z15,AC7:AC15,Z7:Z15,AF7:AF15)</f>
        <v>400000</v>
      </c>
    </row>
    <row r="11" spans="1:47">
      <c r="A11" s="427"/>
      <c r="B11" s="429"/>
      <c r="C11" s="431"/>
      <c r="D11" s="433"/>
      <c r="E11" s="435"/>
      <c r="F11" s="327" t="s">
        <v>36</v>
      </c>
      <c r="G11" s="80"/>
      <c r="H11" s="56">
        <f t="shared" si="0"/>
        <v>0</v>
      </c>
      <c r="I11" s="57"/>
      <c r="J11" s="53"/>
      <c r="K11" s="56">
        <f t="shared" si="1"/>
        <v>0</v>
      </c>
      <c r="L11" s="57"/>
      <c r="M11" s="53"/>
      <c r="N11" s="56">
        <f t="shared" si="2"/>
        <v>0</v>
      </c>
      <c r="O11" s="57"/>
      <c r="P11" s="53"/>
      <c r="Q11" s="56">
        <f t="shared" si="3"/>
        <v>0</v>
      </c>
      <c r="R11" s="57"/>
      <c r="S11" s="53"/>
      <c r="T11" s="56">
        <f t="shared" si="4"/>
        <v>0</v>
      </c>
      <c r="U11" s="57"/>
      <c r="V11" s="53"/>
      <c r="W11" s="56">
        <f t="shared" si="5"/>
        <v>0</v>
      </c>
      <c r="X11" s="57"/>
      <c r="Y11" s="53"/>
      <c r="Z11" s="56">
        <f t="shared" si="6"/>
        <v>0</v>
      </c>
      <c r="AA11" s="57"/>
      <c r="AB11" s="53"/>
      <c r="AC11" s="56">
        <f t="shared" si="7"/>
        <v>0</v>
      </c>
      <c r="AD11" s="57"/>
      <c r="AE11" s="53"/>
      <c r="AF11" s="56">
        <f t="shared" si="8"/>
        <v>0</v>
      </c>
      <c r="AG11" s="57"/>
      <c r="AH11" s="53"/>
      <c r="AI11" s="56">
        <f t="shared" si="9"/>
        <v>0</v>
      </c>
      <c r="AJ11" s="57"/>
      <c r="AK11" s="53"/>
      <c r="AL11" s="56">
        <f t="shared" si="10"/>
        <v>0</v>
      </c>
      <c r="AM11" s="57"/>
      <c r="AN11" s="53"/>
      <c r="AO11" s="56">
        <f t="shared" si="11"/>
        <v>0</v>
      </c>
      <c r="AP11" s="57"/>
      <c r="AQ11" s="53"/>
      <c r="AR11" s="56">
        <f t="shared" si="12"/>
        <v>0</v>
      </c>
      <c r="AS11" s="57"/>
      <c r="AT11" s="53"/>
      <c r="AU11" s="7" t="s">
        <v>37</v>
      </c>
    </row>
    <row r="12" spans="1:47">
      <c r="A12" s="427"/>
      <c r="B12" s="429"/>
      <c r="C12" s="431"/>
      <c r="D12" s="433"/>
      <c r="E12" s="435"/>
      <c r="F12" s="327" t="s">
        <v>38</v>
      </c>
      <c r="G12" s="80"/>
      <c r="H12" s="56">
        <f t="shared" si="0"/>
        <v>0</v>
      </c>
      <c r="I12" s="57"/>
      <c r="J12" s="53"/>
      <c r="K12" s="56">
        <f t="shared" si="1"/>
        <v>0</v>
      </c>
      <c r="L12" s="57"/>
      <c r="M12" s="53"/>
      <c r="N12" s="56">
        <f t="shared" si="2"/>
        <v>0</v>
      </c>
      <c r="O12" s="57"/>
      <c r="P12" s="53"/>
      <c r="Q12" s="56">
        <f t="shared" si="3"/>
        <v>0</v>
      </c>
      <c r="R12" s="57"/>
      <c r="S12" s="53"/>
      <c r="T12" s="56">
        <f t="shared" si="4"/>
        <v>0</v>
      </c>
      <c r="U12" s="57"/>
      <c r="V12" s="53"/>
      <c r="W12" s="56">
        <f t="shared" si="5"/>
        <v>0</v>
      </c>
      <c r="X12" s="57"/>
      <c r="Y12" s="53"/>
      <c r="Z12" s="56">
        <f t="shared" si="6"/>
        <v>0</v>
      </c>
      <c r="AA12" s="57"/>
      <c r="AB12" s="53"/>
      <c r="AC12" s="56">
        <f t="shared" si="7"/>
        <v>0</v>
      </c>
      <c r="AD12" s="57"/>
      <c r="AE12" s="53"/>
      <c r="AF12" s="56">
        <f t="shared" si="8"/>
        <v>0</v>
      </c>
      <c r="AG12" s="57"/>
      <c r="AH12" s="53"/>
      <c r="AI12" s="56">
        <f t="shared" si="9"/>
        <v>0</v>
      </c>
      <c r="AJ12" s="57"/>
      <c r="AK12" s="53"/>
      <c r="AL12" s="56">
        <f t="shared" si="10"/>
        <v>0</v>
      </c>
      <c r="AM12" s="57"/>
      <c r="AN12" s="53"/>
      <c r="AO12" s="56">
        <f t="shared" si="11"/>
        <v>0</v>
      </c>
      <c r="AP12" s="57"/>
      <c r="AQ12" s="53"/>
      <c r="AR12" s="56">
        <f t="shared" si="12"/>
        <v>0</v>
      </c>
      <c r="AS12" s="57"/>
      <c r="AT12" s="53"/>
      <c r="AU12" s="117">
        <f>SUM(I7:I15,L7:L15,O7:O15,R7:R15,U7:U15,X7:X15,AA7:AA15,AD7:AD15,AG7:AG15)</f>
        <v>1400000</v>
      </c>
    </row>
    <row r="13" spans="1:47" ht="15.75" thickBot="1">
      <c r="A13" s="427"/>
      <c r="B13" s="429"/>
      <c r="C13" s="431"/>
      <c r="D13" s="433"/>
      <c r="E13" s="435"/>
      <c r="F13" s="327" t="s">
        <v>39</v>
      </c>
      <c r="G13" s="329">
        <v>200000</v>
      </c>
      <c r="H13" s="65">
        <f t="shared" si="0"/>
        <v>0</v>
      </c>
      <c r="I13" s="66">
        <v>200000</v>
      </c>
      <c r="J13" s="64">
        <v>200000</v>
      </c>
      <c r="K13" s="65">
        <f t="shared" si="1"/>
        <v>0</v>
      </c>
      <c r="L13" s="66">
        <v>200000</v>
      </c>
      <c r="M13" s="64">
        <v>200000</v>
      </c>
      <c r="N13" s="65">
        <f t="shared" si="2"/>
        <v>0</v>
      </c>
      <c r="O13" s="66">
        <v>200000</v>
      </c>
      <c r="P13" s="64">
        <v>200000</v>
      </c>
      <c r="Q13" s="65">
        <f t="shared" si="3"/>
        <v>0</v>
      </c>
      <c r="R13" s="66">
        <v>200000</v>
      </c>
      <c r="S13" s="64">
        <v>200000</v>
      </c>
      <c r="T13" s="65">
        <f t="shared" si="4"/>
        <v>0</v>
      </c>
      <c r="U13" s="66">
        <v>200000</v>
      </c>
      <c r="V13" s="64">
        <v>200000</v>
      </c>
      <c r="W13" s="65">
        <f t="shared" si="5"/>
        <v>0</v>
      </c>
      <c r="X13" s="66">
        <v>200000</v>
      </c>
      <c r="Y13" s="64">
        <v>200000</v>
      </c>
      <c r="Z13" s="65">
        <f t="shared" si="6"/>
        <v>0</v>
      </c>
      <c r="AA13" s="66">
        <v>200000</v>
      </c>
      <c r="AB13" s="64">
        <v>200000</v>
      </c>
      <c r="AC13" s="65">
        <f t="shared" si="7"/>
        <v>200000</v>
      </c>
      <c r="AD13" s="66"/>
      <c r="AE13" s="64">
        <v>200000</v>
      </c>
      <c r="AF13" s="65">
        <f t="shared" si="8"/>
        <v>200000</v>
      </c>
      <c r="AG13" s="66"/>
      <c r="AH13" s="64">
        <v>200000</v>
      </c>
      <c r="AI13" s="65">
        <f>AH13-AJ13</f>
        <v>200000</v>
      </c>
      <c r="AJ13" s="66"/>
      <c r="AK13" s="64">
        <v>200000</v>
      </c>
      <c r="AL13" s="65">
        <f>AK13-AM13</f>
        <v>200000</v>
      </c>
      <c r="AM13" s="66"/>
      <c r="AN13" s="64">
        <v>200000</v>
      </c>
      <c r="AO13" s="65">
        <f>AN13-AP13</f>
        <v>200000</v>
      </c>
      <c r="AP13" s="66"/>
      <c r="AQ13" s="64">
        <v>200000</v>
      </c>
      <c r="AR13" s="65">
        <f>AQ13-AS13</f>
        <v>200000</v>
      </c>
      <c r="AS13" s="66"/>
      <c r="AT13" s="53"/>
      <c r="AU13" s="7" t="s">
        <v>40</v>
      </c>
    </row>
    <row r="14" spans="1:47">
      <c r="A14" s="427"/>
      <c r="B14" s="429"/>
      <c r="C14" s="431"/>
      <c r="D14" s="433"/>
      <c r="E14" s="435"/>
      <c r="F14" s="327" t="s">
        <v>41</v>
      </c>
      <c r="G14" s="80"/>
      <c r="H14" s="56">
        <f t="shared" si="0"/>
        <v>0</v>
      </c>
      <c r="I14" s="57"/>
      <c r="J14" s="53"/>
      <c r="K14" s="56">
        <f t="shared" si="1"/>
        <v>0</v>
      </c>
      <c r="L14" s="57"/>
      <c r="M14" s="53"/>
      <c r="N14" s="56">
        <f t="shared" si="2"/>
        <v>0</v>
      </c>
      <c r="O14" s="57"/>
      <c r="P14" s="53"/>
      <c r="Q14" s="56">
        <f t="shared" si="3"/>
        <v>0</v>
      </c>
      <c r="R14" s="57"/>
      <c r="S14" s="53"/>
      <c r="T14" s="56">
        <f t="shared" si="4"/>
        <v>0</v>
      </c>
      <c r="U14" s="57"/>
      <c r="V14" s="53"/>
      <c r="W14" s="56">
        <f t="shared" si="5"/>
        <v>0</v>
      </c>
      <c r="X14" s="57"/>
      <c r="Y14" s="53"/>
      <c r="Z14" s="56">
        <f t="shared" si="6"/>
        <v>0</v>
      </c>
      <c r="AA14" s="57"/>
      <c r="AB14" s="53"/>
      <c r="AC14" s="56">
        <f t="shared" si="7"/>
        <v>0</v>
      </c>
      <c r="AD14" s="57"/>
      <c r="AE14" s="53"/>
      <c r="AF14" s="56">
        <f t="shared" si="8"/>
        <v>0</v>
      </c>
      <c r="AG14" s="57"/>
      <c r="AH14" s="53"/>
      <c r="AI14" s="56">
        <f t="shared" si="9"/>
        <v>0</v>
      </c>
      <c r="AJ14" s="57"/>
      <c r="AK14" s="53"/>
      <c r="AL14" s="56">
        <f t="shared" si="10"/>
        <v>0</v>
      </c>
      <c r="AM14" s="57"/>
      <c r="AN14" s="53"/>
      <c r="AO14" s="56">
        <f t="shared" si="11"/>
        <v>0</v>
      </c>
      <c r="AP14" s="57"/>
      <c r="AQ14" s="53"/>
      <c r="AR14" s="56">
        <f t="shared" si="12"/>
        <v>0</v>
      </c>
      <c r="AS14" s="57"/>
      <c r="AT14" s="53"/>
      <c r="AU14" s="118">
        <f>AU12/AU8</f>
        <v>0.77777777777777779</v>
      </c>
    </row>
    <row r="15" spans="1:47" ht="15.6" customHeight="1">
      <c r="A15" s="428"/>
      <c r="B15" s="430"/>
      <c r="C15" s="432"/>
      <c r="D15" s="434"/>
      <c r="E15" s="436"/>
      <c r="F15" s="328" t="s">
        <v>42</v>
      </c>
      <c r="G15" s="131"/>
      <c r="H15" s="68">
        <f t="shared" si="0"/>
        <v>0</v>
      </c>
      <c r="I15" s="69"/>
      <c r="J15" s="67"/>
      <c r="K15" s="68">
        <f t="shared" si="1"/>
        <v>0</v>
      </c>
      <c r="L15" s="69"/>
      <c r="M15" s="67"/>
      <c r="N15" s="68">
        <f t="shared" si="2"/>
        <v>0</v>
      </c>
      <c r="O15" s="69"/>
      <c r="P15" s="119"/>
      <c r="Q15" s="120">
        <f t="shared" si="3"/>
        <v>0</v>
      </c>
      <c r="R15" s="121"/>
      <c r="S15" s="122"/>
      <c r="T15" s="123">
        <f t="shared" si="4"/>
        <v>0</v>
      </c>
      <c r="U15" s="124"/>
      <c r="V15" s="125"/>
      <c r="W15" s="123">
        <f t="shared" si="5"/>
        <v>0</v>
      </c>
      <c r="X15" s="124"/>
      <c r="Y15" s="125"/>
      <c r="Z15" s="123">
        <f t="shared" si="6"/>
        <v>0</v>
      </c>
      <c r="AA15" s="124"/>
      <c r="AB15" s="125"/>
      <c r="AC15" s="123">
        <f t="shared" si="7"/>
        <v>0</v>
      </c>
      <c r="AD15" s="124"/>
      <c r="AE15" s="125"/>
      <c r="AF15" s="123">
        <f t="shared" si="8"/>
        <v>0</v>
      </c>
      <c r="AG15" s="124"/>
      <c r="AH15" s="125"/>
      <c r="AI15" s="123">
        <f t="shared" si="9"/>
        <v>0</v>
      </c>
      <c r="AJ15" s="124"/>
      <c r="AK15" s="125"/>
      <c r="AL15" s="123">
        <f t="shared" si="10"/>
        <v>0</v>
      </c>
      <c r="AM15" s="124"/>
      <c r="AN15" s="125"/>
      <c r="AO15" s="123">
        <f t="shared" si="11"/>
        <v>0</v>
      </c>
      <c r="AP15" s="124"/>
      <c r="AQ15" s="125"/>
      <c r="AR15" s="123">
        <f t="shared" si="12"/>
        <v>0</v>
      </c>
      <c r="AS15" s="124"/>
      <c r="AT15" s="126"/>
      <c r="AU15" s="127"/>
    </row>
    <row r="16" spans="1:47" ht="15" customHeight="1">
      <c r="A16" s="473" t="s">
        <v>17</v>
      </c>
      <c r="B16" s="474" t="s">
        <v>18</v>
      </c>
      <c r="C16" s="439" t="s">
        <v>19</v>
      </c>
      <c r="D16" s="474" t="s">
        <v>20</v>
      </c>
      <c r="E16" s="439" t="s">
        <v>21</v>
      </c>
      <c r="F16" s="475" t="s">
        <v>22</v>
      </c>
      <c r="G16" s="443" t="s">
        <v>23</v>
      </c>
      <c r="H16" s="440" t="s">
        <v>24</v>
      </c>
      <c r="I16" s="444" t="s">
        <v>25</v>
      </c>
      <c r="J16" s="443" t="s">
        <v>23</v>
      </c>
      <c r="K16" s="440" t="s">
        <v>24</v>
      </c>
      <c r="L16" s="444" t="s">
        <v>25</v>
      </c>
      <c r="M16" s="443" t="s">
        <v>23</v>
      </c>
      <c r="N16" s="440" t="s">
        <v>24</v>
      </c>
      <c r="O16" s="444" t="s">
        <v>25</v>
      </c>
      <c r="P16" s="443" t="s">
        <v>23</v>
      </c>
      <c r="Q16" s="440" t="s">
        <v>24</v>
      </c>
      <c r="R16" s="444" t="s">
        <v>25</v>
      </c>
      <c r="S16" s="443" t="s">
        <v>23</v>
      </c>
      <c r="T16" s="440" t="s">
        <v>24</v>
      </c>
      <c r="U16" s="444" t="s">
        <v>25</v>
      </c>
      <c r="V16" s="443" t="s">
        <v>23</v>
      </c>
      <c r="W16" s="440" t="s">
        <v>24</v>
      </c>
      <c r="X16" s="444" t="s">
        <v>25</v>
      </c>
      <c r="Y16" s="443" t="s">
        <v>23</v>
      </c>
      <c r="Z16" s="440" t="s">
        <v>24</v>
      </c>
      <c r="AA16" s="444" t="s">
        <v>25</v>
      </c>
      <c r="AB16" s="443" t="s">
        <v>23</v>
      </c>
      <c r="AC16" s="440" t="s">
        <v>24</v>
      </c>
      <c r="AD16" s="444" t="s">
        <v>25</v>
      </c>
      <c r="AE16" s="443" t="s">
        <v>23</v>
      </c>
      <c r="AF16" s="440" t="s">
        <v>24</v>
      </c>
      <c r="AG16" s="444" t="s">
        <v>25</v>
      </c>
      <c r="AH16" s="445" t="s">
        <v>23</v>
      </c>
      <c r="AI16" s="446" t="s">
        <v>24</v>
      </c>
      <c r="AJ16" s="447" t="s">
        <v>25</v>
      </c>
      <c r="AK16" s="445" t="s">
        <v>23</v>
      </c>
      <c r="AL16" s="446" t="s">
        <v>24</v>
      </c>
      <c r="AM16" s="447" t="s">
        <v>25</v>
      </c>
      <c r="AN16" s="445" t="s">
        <v>23</v>
      </c>
      <c r="AO16" s="446" t="s">
        <v>24</v>
      </c>
      <c r="AP16" s="447" t="s">
        <v>25</v>
      </c>
      <c r="AQ16" s="445" t="s">
        <v>23</v>
      </c>
      <c r="AR16" s="446" t="s">
        <v>24</v>
      </c>
      <c r="AS16" s="447" t="s">
        <v>25</v>
      </c>
      <c r="AT16" s="443" t="s">
        <v>23</v>
      </c>
      <c r="AU16" s="453" t="s">
        <v>26</v>
      </c>
    </row>
    <row r="17" spans="1:47" ht="15" customHeight="1">
      <c r="A17" s="449"/>
      <c r="B17" s="451"/>
      <c r="C17" s="440"/>
      <c r="D17" s="451"/>
      <c r="E17" s="440"/>
      <c r="F17" s="462"/>
      <c r="G17" s="443"/>
      <c r="H17" s="440"/>
      <c r="I17" s="444"/>
      <c r="J17" s="443"/>
      <c r="K17" s="440"/>
      <c r="L17" s="444"/>
      <c r="M17" s="443"/>
      <c r="N17" s="440"/>
      <c r="O17" s="444"/>
      <c r="P17" s="443"/>
      <c r="Q17" s="440"/>
      <c r="R17" s="444"/>
      <c r="S17" s="443"/>
      <c r="T17" s="440"/>
      <c r="U17" s="444"/>
      <c r="V17" s="443"/>
      <c r="W17" s="440"/>
      <c r="X17" s="444"/>
      <c r="Y17" s="443"/>
      <c r="Z17" s="440"/>
      <c r="AA17" s="444"/>
      <c r="AB17" s="443"/>
      <c r="AC17" s="440"/>
      <c r="AD17" s="444"/>
      <c r="AE17" s="443"/>
      <c r="AF17" s="440"/>
      <c r="AG17" s="444"/>
      <c r="AH17" s="445"/>
      <c r="AI17" s="446"/>
      <c r="AJ17" s="447"/>
      <c r="AK17" s="445"/>
      <c r="AL17" s="446"/>
      <c r="AM17" s="447"/>
      <c r="AN17" s="445"/>
      <c r="AO17" s="446"/>
      <c r="AP17" s="447"/>
      <c r="AQ17" s="445"/>
      <c r="AR17" s="446"/>
      <c r="AS17" s="447"/>
      <c r="AT17" s="443"/>
      <c r="AU17" s="453"/>
    </row>
    <row r="18" spans="1:47" ht="15" customHeight="1">
      <c r="A18" s="467" t="s">
        <v>43</v>
      </c>
      <c r="B18" s="468">
        <v>2128</v>
      </c>
      <c r="C18" s="469">
        <v>1400550</v>
      </c>
      <c r="D18" s="471" t="s">
        <v>44</v>
      </c>
      <c r="E18" s="472" t="s">
        <v>45</v>
      </c>
      <c r="F18" s="327" t="s">
        <v>30</v>
      </c>
      <c r="G18" s="80"/>
      <c r="H18" s="54">
        <f t="shared" ref="H18:H26" si="13">G18-I18</f>
        <v>0</v>
      </c>
      <c r="I18" s="55"/>
      <c r="J18" s="53"/>
      <c r="K18" s="54">
        <f t="shared" ref="K18:K26" si="14">J18-L18</f>
        <v>0</v>
      </c>
      <c r="L18" s="55"/>
      <c r="M18" s="53"/>
      <c r="N18" s="54">
        <f t="shared" ref="N18:N26" si="15">M18-O18</f>
        <v>0</v>
      </c>
      <c r="O18" s="55"/>
      <c r="P18" s="53"/>
      <c r="Q18" s="54">
        <f t="shared" ref="Q18:Q26" si="16">P18-R18</f>
        <v>0</v>
      </c>
      <c r="R18" s="55"/>
      <c r="S18" s="53"/>
      <c r="T18" s="54">
        <f t="shared" ref="T18:T26" si="17">S18-U18</f>
        <v>0</v>
      </c>
      <c r="U18" s="55"/>
      <c r="V18" s="53"/>
      <c r="W18" s="54">
        <f t="shared" ref="W18:W26" si="18">V18-X18</f>
        <v>0</v>
      </c>
      <c r="X18" s="55"/>
      <c r="Y18" s="53"/>
      <c r="Z18" s="54">
        <f t="shared" ref="Z18:Z26" si="19">Y18-AA18</f>
        <v>0</v>
      </c>
      <c r="AA18" s="55"/>
      <c r="AB18" s="53"/>
      <c r="AC18" s="54">
        <f t="shared" ref="AC18:AC26" si="20">AB18-AD18</f>
        <v>0</v>
      </c>
      <c r="AD18" s="55"/>
      <c r="AE18" s="53"/>
      <c r="AF18" s="54">
        <f t="shared" ref="AF18:AF26" si="21">AE18-AG18</f>
        <v>0</v>
      </c>
      <c r="AG18" s="55"/>
      <c r="AH18" s="260"/>
      <c r="AI18" s="295">
        <f t="shared" ref="AI18:AI26" si="22">AH18-AJ18</f>
        <v>0</v>
      </c>
      <c r="AJ18" s="296"/>
      <c r="AK18" s="260"/>
      <c r="AL18" s="295">
        <f t="shared" ref="AL18:AL26" si="23">AK18-AM18</f>
        <v>0</v>
      </c>
      <c r="AM18" s="296"/>
      <c r="AN18" s="260"/>
      <c r="AO18" s="295">
        <f t="shared" ref="AO18:AO26" si="24">AN18-AP18</f>
        <v>0</v>
      </c>
      <c r="AP18" s="296"/>
      <c r="AQ18" s="260"/>
      <c r="AR18" s="295">
        <f t="shared" ref="AR18:AR26" si="25">AQ18-AS18</f>
        <v>0</v>
      </c>
      <c r="AS18" s="296"/>
      <c r="AT18" s="53"/>
      <c r="AU18" s="4" t="s">
        <v>31</v>
      </c>
    </row>
    <row r="19" spans="1:47">
      <c r="A19" s="467"/>
      <c r="B19" s="468"/>
      <c r="C19" s="469"/>
      <c r="D19" s="471"/>
      <c r="E19" s="472"/>
      <c r="F19" s="327" t="s">
        <v>32</v>
      </c>
      <c r="G19" s="80"/>
      <c r="H19" s="56">
        <f t="shared" si="13"/>
        <v>0</v>
      </c>
      <c r="I19" s="57"/>
      <c r="J19" s="53"/>
      <c r="K19" s="56">
        <f t="shared" si="14"/>
        <v>0</v>
      </c>
      <c r="L19" s="57"/>
      <c r="M19" s="53"/>
      <c r="N19" s="56">
        <f t="shared" si="15"/>
        <v>0</v>
      </c>
      <c r="O19" s="57"/>
      <c r="P19" s="53"/>
      <c r="Q19" s="56">
        <f t="shared" si="16"/>
        <v>0</v>
      </c>
      <c r="R19" s="57"/>
      <c r="S19" s="53"/>
      <c r="T19" s="56">
        <f t="shared" si="17"/>
        <v>0</v>
      </c>
      <c r="U19" s="57"/>
      <c r="V19" s="53"/>
      <c r="W19" s="56">
        <f t="shared" si="18"/>
        <v>0</v>
      </c>
      <c r="X19" s="57"/>
      <c r="Y19" s="53"/>
      <c r="Z19" s="56">
        <f t="shared" si="19"/>
        <v>0</v>
      </c>
      <c r="AA19" s="57"/>
      <c r="AB19" s="53"/>
      <c r="AC19" s="56">
        <f t="shared" si="20"/>
        <v>0</v>
      </c>
      <c r="AD19" s="57"/>
      <c r="AE19" s="53"/>
      <c r="AF19" s="56">
        <f t="shared" si="21"/>
        <v>0</v>
      </c>
      <c r="AG19" s="57"/>
      <c r="AH19" s="260"/>
      <c r="AI19" s="261">
        <f t="shared" si="22"/>
        <v>0</v>
      </c>
      <c r="AJ19" s="262"/>
      <c r="AK19" s="260"/>
      <c r="AL19" s="261">
        <f t="shared" si="23"/>
        <v>0</v>
      </c>
      <c r="AM19" s="262"/>
      <c r="AN19" s="260"/>
      <c r="AO19" s="261">
        <f t="shared" si="24"/>
        <v>0</v>
      </c>
      <c r="AP19" s="262"/>
      <c r="AQ19" s="260"/>
      <c r="AR19" s="261">
        <f t="shared" si="25"/>
        <v>0</v>
      </c>
      <c r="AS19" s="262"/>
      <c r="AT19" s="53"/>
      <c r="AU19" s="117">
        <f>SUM(G18:G26,J18:J26,M18:M26,P18:P26,S18:S26,V18:V26,Y18:Y26,AB18:AB26,AE18:AE26)</f>
        <v>1930089</v>
      </c>
    </row>
    <row r="20" spans="1:47">
      <c r="A20" s="467"/>
      <c r="B20" s="468"/>
      <c r="C20" s="469"/>
      <c r="D20" s="471"/>
      <c r="E20" s="472"/>
      <c r="F20" s="327" t="s">
        <v>33</v>
      </c>
      <c r="G20" s="80"/>
      <c r="H20" s="56">
        <f t="shared" si="13"/>
        <v>0</v>
      </c>
      <c r="I20" s="57"/>
      <c r="J20" s="53"/>
      <c r="K20" s="56">
        <f t="shared" si="14"/>
        <v>0</v>
      </c>
      <c r="L20" s="57"/>
      <c r="M20" s="53">
        <v>0</v>
      </c>
      <c r="N20" s="56">
        <f t="shared" si="15"/>
        <v>0</v>
      </c>
      <c r="O20" s="57"/>
      <c r="P20" s="53"/>
      <c r="Q20" s="56">
        <f t="shared" si="16"/>
        <v>0</v>
      </c>
      <c r="R20" s="57"/>
      <c r="S20" s="53"/>
      <c r="T20" s="56">
        <f t="shared" si="17"/>
        <v>0</v>
      </c>
      <c r="U20" s="57"/>
      <c r="V20" s="53"/>
      <c r="W20" s="56">
        <f t="shared" si="18"/>
        <v>0</v>
      </c>
      <c r="X20" s="57"/>
      <c r="Y20" s="53"/>
      <c r="Z20" s="56">
        <f t="shared" si="19"/>
        <v>0</v>
      </c>
      <c r="AA20" s="57"/>
      <c r="AB20" s="53"/>
      <c r="AC20" s="56">
        <f t="shared" si="20"/>
        <v>0</v>
      </c>
      <c r="AD20" s="57"/>
      <c r="AE20" s="53"/>
      <c r="AF20" s="56">
        <f t="shared" si="21"/>
        <v>0</v>
      </c>
      <c r="AG20" s="57"/>
      <c r="AH20" s="260"/>
      <c r="AI20" s="261">
        <f t="shared" si="22"/>
        <v>0</v>
      </c>
      <c r="AJ20" s="262"/>
      <c r="AK20" s="260"/>
      <c r="AL20" s="261">
        <f t="shared" si="23"/>
        <v>0</v>
      </c>
      <c r="AM20" s="262"/>
      <c r="AN20" s="260"/>
      <c r="AO20" s="261">
        <f t="shared" si="24"/>
        <v>0</v>
      </c>
      <c r="AP20" s="262"/>
      <c r="AQ20" s="260"/>
      <c r="AR20" s="261">
        <f t="shared" si="25"/>
        <v>0</v>
      </c>
      <c r="AS20" s="262"/>
      <c r="AT20" s="53"/>
      <c r="AU20" s="7" t="s">
        <v>34</v>
      </c>
    </row>
    <row r="21" spans="1:47">
      <c r="A21" s="467"/>
      <c r="B21" s="468"/>
      <c r="C21" s="469"/>
      <c r="D21" s="471"/>
      <c r="E21" s="472"/>
      <c r="F21" s="327" t="s">
        <v>35</v>
      </c>
      <c r="G21" s="80"/>
      <c r="H21" s="56">
        <f t="shared" si="13"/>
        <v>0</v>
      </c>
      <c r="I21" s="57"/>
      <c r="J21" s="53"/>
      <c r="K21" s="56">
        <f t="shared" si="14"/>
        <v>0</v>
      </c>
      <c r="L21" s="57"/>
      <c r="M21" s="53"/>
      <c r="N21" s="56">
        <f t="shared" si="15"/>
        <v>0</v>
      </c>
      <c r="O21" s="57"/>
      <c r="P21" s="64">
        <v>384147</v>
      </c>
      <c r="Q21" s="65">
        <f t="shared" si="16"/>
        <v>76830</v>
      </c>
      <c r="R21" s="66">
        <v>307317</v>
      </c>
      <c r="S21" s="230">
        <v>300000</v>
      </c>
      <c r="T21" s="231">
        <f t="shared" si="17"/>
        <v>0</v>
      </c>
      <c r="U21" s="232">
        <v>300000</v>
      </c>
      <c r="V21" s="53"/>
      <c r="W21" s="56">
        <f t="shared" si="18"/>
        <v>0</v>
      </c>
      <c r="X21" s="57"/>
      <c r="Y21" s="64">
        <f>SUM(97465+52535)</f>
        <v>150000</v>
      </c>
      <c r="Z21" s="65">
        <f>Y21-AA21</f>
        <v>0</v>
      </c>
      <c r="AA21" s="66">
        <v>150000</v>
      </c>
      <c r="AB21" s="53"/>
      <c r="AC21" s="56">
        <f t="shared" si="20"/>
        <v>0</v>
      </c>
      <c r="AD21" s="57"/>
      <c r="AE21" s="53"/>
      <c r="AF21" s="56">
        <f t="shared" si="21"/>
        <v>0</v>
      </c>
      <c r="AG21" s="57"/>
      <c r="AH21" s="260"/>
      <c r="AI21" s="261">
        <f t="shared" si="22"/>
        <v>0</v>
      </c>
      <c r="AJ21" s="262"/>
      <c r="AK21" s="260"/>
      <c r="AL21" s="261">
        <f t="shared" si="23"/>
        <v>0</v>
      </c>
      <c r="AM21" s="262"/>
      <c r="AN21" s="260"/>
      <c r="AO21" s="261">
        <f t="shared" si="24"/>
        <v>0</v>
      </c>
      <c r="AP21" s="262"/>
      <c r="AQ21" s="260"/>
      <c r="AR21" s="261">
        <f t="shared" si="25"/>
        <v>0</v>
      </c>
      <c r="AS21" s="262"/>
      <c r="AT21" s="53"/>
      <c r="AU21" s="117">
        <f>SUM(H18:H26,K18:K26,N18:N26,Q18:Q26,T18:T26,W18:W26,Z18:Z26,AC18:AC26,Z18:Z26,AF18:AF26)</f>
        <v>1172772</v>
      </c>
    </row>
    <row r="22" spans="1:47">
      <c r="A22" s="467"/>
      <c r="B22" s="468"/>
      <c r="C22" s="469"/>
      <c r="D22" s="471"/>
      <c r="E22" s="472"/>
      <c r="F22" s="327" t="s">
        <v>36</v>
      </c>
      <c r="G22" s="80"/>
      <c r="H22" s="56">
        <f t="shared" si="13"/>
        <v>0</v>
      </c>
      <c r="I22" s="57"/>
      <c r="J22" s="53"/>
      <c r="K22" s="56">
        <f t="shared" si="14"/>
        <v>0</v>
      </c>
      <c r="L22" s="57"/>
      <c r="M22" s="53"/>
      <c r="N22" s="56">
        <f t="shared" si="15"/>
        <v>0</v>
      </c>
      <c r="O22" s="57"/>
      <c r="P22" s="53"/>
      <c r="Q22" s="56">
        <f t="shared" si="16"/>
        <v>0</v>
      </c>
      <c r="R22" s="57"/>
      <c r="S22" s="3"/>
      <c r="T22" s="11">
        <f t="shared" si="17"/>
        <v>0</v>
      </c>
      <c r="U22" s="12"/>
      <c r="V22" s="53"/>
      <c r="W22" s="56">
        <f t="shared" si="18"/>
        <v>0</v>
      </c>
      <c r="X22" s="57"/>
      <c r="Y22" s="53"/>
      <c r="Z22" s="56">
        <f t="shared" si="19"/>
        <v>0</v>
      </c>
      <c r="AA22" s="57"/>
      <c r="AB22" s="53"/>
      <c r="AC22" s="56">
        <f t="shared" si="20"/>
        <v>0</v>
      </c>
      <c r="AD22" s="57"/>
      <c r="AE22" s="53"/>
      <c r="AF22" s="56">
        <f t="shared" si="21"/>
        <v>0</v>
      </c>
      <c r="AG22" s="57"/>
      <c r="AH22" s="260"/>
      <c r="AI22" s="261">
        <f t="shared" si="22"/>
        <v>0</v>
      </c>
      <c r="AJ22" s="262"/>
      <c r="AK22" s="260"/>
      <c r="AL22" s="261">
        <f t="shared" si="23"/>
        <v>0</v>
      </c>
      <c r="AM22" s="262"/>
      <c r="AN22" s="260"/>
      <c r="AO22" s="261">
        <f t="shared" si="24"/>
        <v>0</v>
      </c>
      <c r="AP22" s="262"/>
      <c r="AQ22" s="260"/>
      <c r="AR22" s="261">
        <f t="shared" si="25"/>
        <v>0</v>
      </c>
      <c r="AS22" s="262"/>
      <c r="AT22" s="53"/>
      <c r="AU22" s="7" t="s">
        <v>37</v>
      </c>
    </row>
    <row r="23" spans="1:47">
      <c r="A23" s="467"/>
      <c r="B23" s="468"/>
      <c r="C23" s="469"/>
      <c r="D23" s="471"/>
      <c r="E23" s="472"/>
      <c r="F23" s="327" t="s">
        <v>38</v>
      </c>
      <c r="G23" s="80"/>
      <c r="H23" s="56">
        <f t="shared" si="13"/>
        <v>0</v>
      </c>
      <c r="I23" s="57"/>
      <c r="J23" s="53"/>
      <c r="K23" s="56">
        <f t="shared" si="14"/>
        <v>0</v>
      </c>
      <c r="L23" s="57"/>
      <c r="M23" s="53"/>
      <c r="N23" s="56">
        <f t="shared" si="15"/>
        <v>0</v>
      </c>
      <c r="O23" s="57"/>
      <c r="P23" s="53"/>
      <c r="Q23" s="56">
        <f t="shared" si="16"/>
        <v>0</v>
      </c>
      <c r="R23" s="57"/>
      <c r="S23" s="53"/>
      <c r="T23" s="56">
        <f t="shared" si="17"/>
        <v>0</v>
      </c>
      <c r="U23" s="57"/>
      <c r="V23" s="53"/>
      <c r="W23" s="56">
        <f t="shared" si="18"/>
        <v>0</v>
      </c>
      <c r="X23" s="57"/>
      <c r="Y23" s="216"/>
      <c r="Z23" s="217">
        <f t="shared" si="19"/>
        <v>0</v>
      </c>
      <c r="AA23" s="218"/>
      <c r="AB23" s="230">
        <v>1095942</v>
      </c>
      <c r="AC23" s="231">
        <f t="shared" si="20"/>
        <v>1095942</v>
      </c>
      <c r="AD23" s="232"/>
      <c r="AE23" s="53"/>
      <c r="AF23" s="56">
        <f t="shared" si="21"/>
        <v>0</v>
      </c>
      <c r="AG23" s="57"/>
      <c r="AH23" s="260"/>
      <c r="AI23" s="261">
        <f t="shared" si="22"/>
        <v>0</v>
      </c>
      <c r="AJ23" s="262"/>
      <c r="AK23" s="260"/>
      <c r="AL23" s="261">
        <f t="shared" si="23"/>
        <v>0</v>
      </c>
      <c r="AM23" s="262"/>
      <c r="AN23" s="260"/>
      <c r="AO23" s="261">
        <f t="shared" si="24"/>
        <v>0</v>
      </c>
      <c r="AP23" s="262"/>
      <c r="AQ23" s="260"/>
      <c r="AR23" s="261">
        <f t="shared" si="25"/>
        <v>0</v>
      </c>
      <c r="AS23" s="262"/>
      <c r="AT23" s="53"/>
      <c r="AU23" s="117">
        <f>SUM(I18:I26,L18:L26,O18:O26,R18:R26,U18:U26,X18:X26,AA18:AA26,AD18:AD26,AG18:AG26)</f>
        <v>757317</v>
      </c>
    </row>
    <row r="24" spans="1:47">
      <c r="A24" s="467"/>
      <c r="B24" s="468"/>
      <c r="C24" s="469"/>
      <c r="D24" s="471"/>
      <c r="E24" s="472"/>
      <c r="F24" s="327" t="s">
        <v>39</v>
      </c>
      <c r="G24" s="80"/>
      <c r="H24" s="56">
        <f t="shared" si="13"/>
        <v>0</v>
      </c>
      <c r="I24" s="57"/>
      <c r="J24" s="53"/>
      <c r="K24" s="56">
        <f t="shared" si="14"/>
        <v>0</v>
      </c>
      <c r="L24" s="57"/>
      <c r="M24" s="53"/>
      <c r="N24" s="56">
        <f t="shared" si="15"/>
        <v>0</v>
      </c>
      <c r="O24" s="57"/>
      <c r="P24" s="53"/>
      <c r="Q24" s="56">
        <f t="shared" si="16"/>
        <v>0</v>
      </c>
      <c r="R24" s="57"/>
      <c r="S24" s="53"/>
      <c r="T24" s="56">
        <f t="shared" si="17"/>
        <v>0</v>
      </c>
      <c r="U24" s="57"/>
      <c r="V24" s="53"/>
      <c r="W24" s="56">
        <f t="shared" si="18"/>
        <v>0</v>
      </c>
      <c r="X24" s="57"/>
      <c r="Y24" s="53"/>
      <c r="Z24" s="56">
        <f t="shared" si="19"/>
        <v>0</v>
      </c>
      <c r="AA24" s="57"/>
      <c r="AB24" s="53"/>
      <c r="AC24" s="56">
        <f t="shared" si="20"/>
        <v>0</v>
      </c>
      <c r="AD24" s="57"/>
      <c r="AE24" s="53"/>
      <c r="AF24" s="56">
        <f t="shared" si="21"/>
        <v>0</v>
      </c>
      <c r="AG24" s="57"/>
      <c r="AH24" s="260"/>
      <c r="AI24" s="261">
        <f t="shared" si="22"/>
        <v>0</v>
      </c>
      <c r="AJ24" s="262"/>
      <c r="AK24" s="260"/>
      <c r="AL24" s="261">
        <f t="shared" si="23"/>
        <v>0</v>
      </c>
      <c r="AM24" s="262"/>
      <c r="AN24" s="260"/>
      <c r="AO24" s="261">
        <f t="shared" si="24"/>
        <v>0</v>
      </c>
      <c r="AP24" s="262"/>
      <c r="AQ24" s="260"/>
      <c r="AR24" s="261">
        <f t="shared" si="25"/>
        <v>0</v>
      </c>
      <c r="AS24" s="262"/>
      <c r="AT24" s="53"/>
      <c r="AU24" s="7" t="s">
        <v>40</v>
      </c>
    </row>
    <row r="25" spans="1:47">
      <c r="A25" s="467"/>
      <c r="B25" s="468"/>
      <c r="C25" s="469"/>
      <c r="D25" s="471"/>
      <c r="E25" s="472"/>
      <c r="F25" s="327" t="s">
        <v>41</v>
      </c>
      <c r="G25" s="80"/>
      <c r="H25" s="56">
        <f t="shared" si="13"/>
        <v>0</v>
      </c>
      <c r="I25" s="57"/>
      <c r="J25" s="53"/>
      <c r="K25" s="56">
        <f t="shared" si="14"/>
        <v>0</v>
      </c>
      <c r="L25" s="57"/>
      <c r="M25" s="53"/>
      <c r="N25" s="56">
        <f t="shared" si="15"/>
        <v>0</v>
      </c>
      <c r="O25" s="57"/>
      <c r="P25" s="53"/>
      <c r="Q25" s="56">
        <f t="shared" si="16"/>
        <v>0</v>
      </c>
      <c r="R25" s="57"/>
      <c r="S25" s="53"/>
      <c r="T25" s="56">
        <f t="shared" si="17"/>
        <v>0</v>
      </c>
      <c r="U25" s="57"/>
      <c r="V25" s="53"/>
      <c r="W25" s="56">
        <f t="shared" si="18"/>
        <v>0</v>
      </c>
      <c r="X25" s="57"/>
      <c r="Y25" s="53"/>
      <c r="Z25" s="56">
        <f t="shared" si="19"/>
        <v>0</v>
      </c>
      <c r="AA25" s="57"/>
      <c r="AB25" s="53"/>
      <c r="AC25" s="56">
        <f t="shared" si="20"/>
        <v>0</v>
      </c>
      <c r="AD25" s="57"/>
      <c r="AE25" s="53"/>
      <c r="AF25" s="56">
        <f t="shared" si="21"/>
        <v>0</v>
      </c>
      <c r="AG25" s="57"/>
      <c r="AH25" s="260"/>
      <c r="AI25" s="261">
        <f t="shared" si="22"/>
        <v>0</v>
      </c>
      <c r="AJ25" s="262"/>
      <c r="AK25" s="260"/>
      <c r="AL25" s="261">
        <f t="shared" si="23"/>
        <v>0</v>
      </c>
      <c r="AM25" s="262"/>
      <c r="AN25" s="260"/>
      <c r="AO25" s="261">
        <f t="shared" si="24"/>
        <v>0</v>
      </c>
      <c r="AP25" s="262"/>
      <c r="AQ25" s="260"/>
      <c r="AR25" s="261">
        <f t="shared" si="25"/>
        <v>0</v>
      </c>
      <c r="AS25" s="262"/>
      <c r="AT25" s="53"/>
      <c r="AU25" s="118">
        <f>AU23/AU19</f>
        <v>0.39237413404252341</v>
      </c>
    </row>
    <row r="26" spans="1:47">
      <c r="A26" s="428"/>
      <c r="B26" s="430"/>
      <c r="C26" s="470"/>
      <c r="D26" s="434"/>
      <c r="E26" s="436"/>
      <c r="F26" s="328" t="s">
        <v>42</v>
      </c>
      <c r="G26" s="131"/>
      <c r="H26" s="68">
        <f t="shared" si="13"/>
        <v>0</v>
      </c>
      <c r="I26" s="69"/>
      <c r="J26" s="67"/>
      <c r="K26" s="68">
        <f t="shared" si="14"/>
        <v>0</v>
      </c>
      <c r="L26" s="69"/>
      <c r="M26" s="67"/>
      <c r="N26" s="68">
        <f t="shared" si="15"/>
        <v>0</v>
      </c>
      <c r="O26" s="69"/>
      <c r="P26" s="125"/>
      <c r="Q26" s="123">
        <f t="shared" si="16"/>
        <v>0</v>
      </c>
      <c r="R26" s="124"/>
      <c r="S26" s="125"/>
      <c r="T26" s="123">
        <f t="shared" si="17"/>
        <v>0</v>
      </c>
      <c r="U26" s="124"/>
      <c r="V26" s="125"/>
      <c r="W26" s="123">
        <f t="shared" si="18"/>
        <v>0</v>
      </c>
      <c r="X26" s="124"/>
      <c r="Y26" s="125"/>
      <c r="Z26" s="123">
        <f t="shared" si="19"/>
        <v>0</v>
      </c>
      <c r="AA26" s="124"/>
      <c r="AB26" s="125"/>
      <c r="AC26" s="123">
        <f t="shared" si="20"/>
        <v>0</v>
      </c>
      <c r="AD26" s="124"/>
      <c r="AE26" s="125"/>
      <c r="AF26" s="123">
        <f t="shared" si="21"/>
        <v>0</v>
      </c>
      <c r="AG26" s="124"/>
      <c r="AH26" s="297"/>
      <c r="AI26" s="298">
        <f t="shared" si="22"/>
        <v>0</v>
      </c>
      <c r="AJ26" s="299"/>
      <c r="AK26" s="297"/>
      <c r="AL26" s="298">
        <f t="shared" si="23"/>
        <v>0</v>
      </c>
      <c r="AM26" s="299"/>
      <c r="AN26" s="297"/>
      <c r="AO26" s="298">
        <f t="shared" si="24"/>
        <v>0</v>
      </c>
      <c r="AP26" s="299"/>
      <c r="AQ26" s="297"/>
      <c r="AR26" s="298">
        <f t="shared" si="25"/>
        <v>0</v>
      </c>
      <c r="AS26" s="299"/>
      <c r="AT26" s="126"/>
      <c r="AU26" s="129"/>
    </row>
    <row r="27" spans="1:47" s="50" customFormat="1" ht="13.5" customHeight="1">
      <c r="A27" s="473" t="s">
        <v>17</v>
      </c>
      <c r="B27" s="474" t="s">
        <v>18</v>
      </c>
      <c r="C27" s="439" t="s">
        <v>19</v>
      </c>
      <c r="D27" s="474" t="s">
        <v>20</v>
      </c>
      <c r="E27" s="439" t="s">
        <v>21</v>
      </c>
      <c r="F27" s="475" t="s">
        <v>22</v>
      </c>
      <c r="G27" s="443" t="s">
        <v>23</v>
      </c>
      <c r="H27" s="440" t="s">
        <v>24</v>
      </c>
      <c r="I27" s="444" t="s">
        <v>25</v>
      </c>
      <c r="J27" s="443" t="s">
        <v>23</v>
      </c>
      <c r="K27" s="440" t="s">
        <v>24</v>
      </c>
      <c r="L27" s="444" t="s">
        <v>25</v>
      </c>
      <c r="M27" s="443" t="s">
        <v>23</v>
      </c>
      <c r="N27" s="440" t="s">
        <v>24</v>
      </c>
      <c r="O27" s="444" t="s">
        <v>25</v>
      </c>
      <c r="P27" s="443" t="s">
        <v>23</v>
      </c>
      <c r="Q27" s="440" t="s">
        <v>24</v>
      </c>
      <c r="R27" s="444" t="s">
        <v>25</v>
      </c>
      <c r="S27" s="443" t="s">
        <v>23</v>
      </c>
      <c r="T27" s="440" t="s">
        <v>24</v>
      </c>
      <c r="U27" s="444" t="s">
        <v>25</v>
      </c>
      <c r="V27" s="443" t="s">
        <v>23</v>
      </c>
      <c r="W27" s="440" t="s">
        <v>24</v>
      </c>
      <c r="X27" s="444" t="s">
        <v>25</v>
      </c>
      <c r="Y27" s="443" t="s">
        <v>23</v>
      </c>
      <c r="Z27" s="440" t="s">
        <v>24</v>
      </c>
      <c r="AA27" s="444" t="s">
        <v>25</v>
      </c>
      <c r="AB27" s="443" t="s">
        <v>23</v>
      </c>
      <c r="AC27" s="440" t="s">
        <v>24</v>
      </c>
      <c r="AD27" s="444" t="s">
        <v>25</v>
      </c>
      <c r="AE27" s="443" t="s">
        <v>23</v>
      </c>
      <c r="AF27" s="440" t="s">
        <v>24</v>
      </c>
      <c r="AG27" s="444" t="s">
        <v>25</v>
      </c>
      <c r="AH27" s="445" t="s">
        <v>23</v>
      </c>
      <c r="AI27" s="446" t="s">
        <v>24</v>
      </c>
      <c r="AJ27" s="447" t="s">
        <v>25</v>
      </c>
      <c r="AK27" s="445" t="s">
        <v>23</v>
      </c>
      <c r="AL27" s="446" t="s">
        <v>24</v>
      </c>
      <c r="AM27" s="447" t="s">
        <v>25</v>
      </c>
      <c r="AN27" s="445" t="s">
        <v>23</v>
      </c>
      <c r="AO27" s="446" t="s">
        <v>24</v>
      </c>
      <c r="AP27" s="447" t="s">
        <v>25</v>
      </c>
      <c r="AQ27" s="445" t="s">
        <v>23</v>
      </c>
      <c r="AR27" s="446" t="s">
        <v>24</v>
      </c>
      <c r="AS27" s="447" t="s">
        <v>25</v>
      </c>
      <c r="AT27" s="443" t="s">
        <v>23</v>
      </c>
      <c r="AU27" s="453" t="s">
        <v>26</v>
      </c>
    </row>
    <row r="28" spans="1:47" s="50" customFormat="1" ht="13.5" customHeight="1">
      <c r="A28" s="449"/>
      <c r="B28" s="451"/>
      <c r="C28" s="440"/>
      <c r="D28" s="451"/>
      <c r="E28" s="440"/>
      <c r="F28" s="462"/>
      <c r="G28" s="443"/>
      <c r="H28" s="440"/>
      <c r="I28" s="444"/>
      <c r="J28" s="443"/>
      <c r="K28" s="440"/>
      <c r="L28" s="444"/>
      <c r="M28" s="443"/>
      <c r="N28" s="440"/>
      <c r="O28" s="444"/>
      <c r="P28" s="443"/>
      <c r="Q28" s="440"/>
      <c r="R28" s="444"/>
      <c r="S28" s="443"/>
      <c r="T28" s="440"/>
      <c r="U28" s="444"/>
      <c r="V28" s="443"/>
      <c r="W28" s="440"/>
      <c r="X28" s="444"/>
      <c r="Y28" s="443"/>
      <c r="Z28" s="440"/>
      <c r="AA28" s="444"/>
      <c r="AB28" s="443"/>
      <c r="AC28" s="440"/>
      <c r="AD28" s="444"/>
      <c r="AE28" s="443"/>
      <c r="AF28" s="440"/>
      <c r="AG28" s="444"/>
      <c r="AH28" s="445"/>
      <c r="AI28" s="446"/>
      <c r="AJ28" s="447"/>
      <c r="AK28" s="445"/>
      <c r="AL28" s="446"/>
      <c r="AM28" s="447"/>
      <c r="AN28" s="445"/>
      <c r="AO28" s="446"/>
      <c r="AP28" s="447"/>
      <c r="AQ28" s="445"/>
      <c r="AR28" s="446"/>
      <c r="AS28" s="447"/>
      <c r="AT28" s="443"/>
      <c r="AU28" s="453"/>
    </row>
    <row r="29" spans="1:47" s="50" customFormat="1">
      <c r="A29" s="427" t="s">
        <v>46</v>
      </c>
      <c r="B29" s="429">
        <v>2549</v>
      </c>
      <c r="C29" s="431">
        <v>1802805</v>
      </c>
      <c r="D29" s="433" t="s">
        <v>47</v>
      </c>
      <c r="E29" s="435" t="s">
        <v>48</v>
      </c>
      <c r="F29" s="322" t="s">
        <v>30</v>
      </c>
      <c r="G29" s="80"/>
      <c r="H29" s="54">
        <f t="shared" ref="H29:H36" si="26">G29-I29</f>
        <v>0</v>
      </c>
      <c r="I29" s="55"/>
      <c r="J29" s="53"/>
      <c r="K29" s="54">
        <f t="shared" ref="K29:K36" si="27">J29-L29</f>
        <v>0</v>
      </c>
      <c r="L29" s="55"/>
      <c r="M29" s="53"/>
      <c r="N29" s="54">
        <f t="shared" ref="N29:N36" si="28">M29-O29</f>
        <v>0</v>
      </c>
      <c r="O29" s="55"/>
      <c r="P29" s="53"/>
      <c r="Q29" s="54">
        <f t="shared" ref="Q29:Q36" si="29">P29-R29</f>
        <v>0</v>
      </c>
      <c r="R29" s="55"/>
      <c r="S29" s="53"/>
      <c r="T29" s="54">
        <f t="shared" ref="T29:T36" si="30">S29-U29</f>
        <v>0</v>
      </c>
      <c r="U29" s="55"/>
      <c r="V29" s="53"/>
      <c r="W29" s="54">
        <f t="shared" ref="W29:W36" si="31">V29-X29</f>
        <v>0</v>
      </c>
      <c r="X29" s="55"/>
      <c r="Y29" s="53"/>
      <c r="Z29" s="54">
        <f t="shared" ref="Z29:Z34" si="32">Y29-AA29</f>
        <v>0</v>
      </c>
      <c r="AA29" s="55"/>
      <c r="AB29" s="53"/>
      <c r="AC29" s="54">
        <f t="shared" ref="AC29:AC32" si="33">AB29-AD29</f>
        <v>0</v>
      </c>
      <c r="AD29" s="55"/>
      <c r="AE29" s="53"/>
      <c r="AF29" s="54">
        <f t="shared" ref="AF29:AF36" si="34">AE29-AG29</f>
        <v>0</v>
      </c>
      <c r="AG29" s="55"/>
      <c r="AH29" s="260"/>
      <c r="AI29" s="295">
        <f t="shared" ref="AI29:AI33" si="35">AH29-AJ29</f>
        <v>0</v>
      </c>
      <c r="AJ29" s="296"/>
      <c r="AK29" s="260"/>
      <c r="AL29" s="295">
        <f t="shared" ref="AL29:AL36" si="36">AK29-AM29</f>
        <v>0</v>
      </c>
      <c r="AM29" s="296"/>
      <c r="AN29" s="260"/>
      <c r="AO29" s="295">
        <f t="shared" ref="AO29:AO36" si="37">AN29-AP29</f>
        <v>0</v>
      </c>
      <c r="AP29" s="296"/>
      <c r="AQ29" s="260"/>
      <c r="AR29" s="295">
        <f t="shared" ref="AR29:AR36" si="38">AQ29-AS29</f>
        <v>0</v>
      </c>
      <c r="AS29" s="296"/>
      <c r="AT29" s="53"/>
      <c r="AU29" s="4" t="s">
        <v>31</v>
      </c>
    </row>
    <row r="30" spans="1:47" s="50" customFormat="1" ht="13.5" customHeight="1">
      <c r="A30" s="427"/>
      <c r="B30" s="429"/>
      <c r="C30" s="431"/>
      <c r="D30" s="433"/>
      <c r="E30" s="435"/>
      <c r="F30" s="322" t="s">
        <v>32</v>
      </c>
      <c r="G30" s="80"/>
      <c r="H30" s="56">
        <f t="shared" si="26"/>
        <v>0</v>
      </c>
      <c r="I30" s="57"/>
      <c r="J30" s="53"/>
      <c r="K30" s="56">
        <f t="shared" si="27"/>
        <v>0</v>
      </c>
      <c r="L30" s="57"/>
      <c r="M30" s="53"/>
      <c r="N30" s="56">
        <f t="shared" si="28"/>
        <v>0</v>
      </c>
      <c r="O30" s="57"/>
      <c r="P30" s="362">
        <v>283500</v>
      </c>
      <c r="Q30" s="363">
        <f t="shared" si="29"/>
        <v>0</v>
      </c>
      <c r="R30" s="364">
        <v>283500</v>
      </c>
      <c r="S30" s="53"/>
      <c r="T30" s="56">
        <f t="shared" si="30"/>
        <v>0</v>
      </c>
      <c r="U30" s="57"/>
      <c r="V30" s="53"/>
      <c r="W30" s="56">
        <f t="shared" si="31"/>
        <v>0</v>
      </c>
      <c r="X30" s="57"/>
      <c r="Y30" s="53"/>
      <c r="Z30" s="56">
        <f t="shared" si="32"/>
        <v>0</v>
      </c>
      <c r="AA30" s="57"/>
      <c r="AB30" s="53"/>
      <c r="AC30" s="56">
        <f t="shared" si="33"/>
        <v>0</v>
      </c>
      <c r="AD30" s="57"/>
      <c r="AE30" s="53"/>
      <c r="AF30" s="56">
        <f t="shared" si="34"/>
        <v>0</v>
      </c>
      <c r="AG30" s="57"/>
      <c r="AH30" s="260"/>
      <c r="AI30" s="261">
        <f t="shared" si="35"/>
        <v>0</v>
      </c>
      <c r="AJ30" s="262"/>
      <c r="AK30" s="260"/>
      <c r="AL30" s="261">
        <f t="shared" si="36"/>
        <v>0</v>
      </c>
      <c r="AM30" s="262"/>
      <c r="AN30" s="260"/>
      <c r="AO30" s="261">
        <f t="shared" si="37"/>
        <v>0</v>
      </c>
      <c r="AP30" s="262"/>
      <c r="AQ30" s="260"/>
      <c r="AR30" s="261">
        <f t="shared" si="38"/>
        <v>0</v>
      </c>
      <c r="AS30" s="262"/>
      <c r="AT30" s="53"/>
      <c r="AU30" s="117">
        <f>SUM(G29:G36,J29:J36,M29:M36,P29:P36,S29:S36,V29:V36,Y29:Y36,AB29:AB36,AE29:AE36)</f>
        <v>2636984</v>
      </c>
    </row>
    <row r="31" spans="1:47" s="50" customFormat="1" ht="13.5" customHeight="1">
      <c r="A31" s="427"/>
      <c r="B31" s="429"/>
      <c r="C31" s="431"/>
      <c r="D31" s="433"/>
      <c r="E31" s="435"/>
      <c r="F31" s="322" t="s">
        <v>33</v>
      </c>
      <c r="G31" s="80"/>
      <c r="H31" s="56">
        <f t="shared" si="26"/>
        <v>0</v>
      </c>
      <c r="I31" s="57"/>
      <c r="J31" s="53"/>
      <c r="K31" s="56">
        <f t="shared" si="27"/>
        <v>0</v>
      </c>
      <c r="L31" s="57"/>
      <c r="M31" s="53"/>
      <c r="N31" s="56">
        <f t="shared" si="28"/>
        <v>0</v>
      </c>
      <c r="O31" s="57"/>
      <c r="P31" s="53"/>
      <c r="Q31" s="56">
        <f t="shared" si="29"/>
        <v>0</v>
      </c>
      <c r="R31" s="57"/>
      <c r="S31" s="53"/>
      <c r="T31" s="56">
        <f t="shared" si="30"/>
        <v>0</v>
      </c>
      <c r="U31" s="57"/>
      <c r="V31" s="53"/>
      <c r="W31" s="56">
        <f t="shared" si="31"/>
        <v>0</v>
      </c>
      <c r="X31" s="57"/>
      <c r="Y31" s="53"/>
      <c r="Z31" s="56">
        <f t="shared" si="32"/>
        <v>0</v>
      </c>
      <c r="AA31" s="57"/>
      <c r="AB31" s="53"/>
      <c r="AC31" s="56">
        <f t="shared" si="33"/>
        <v>0</v>
      </c>
      <c r="AD31" s="57"/>
      <c r="AE31" s="53"/>
      <c r="AF31" s="56">
        <f t="shared" si="34"/>
        <v>0</v>
      </c>
      <c r="AG31" s="57"/>
      <c r="AH31" s="260"/>
      <c r="AI31" s="261">
        <f t="shared" si="35"/>
        <v>0</v>
      </c>
      <c r="AJ31" s="262"/>
      <c r="AK31" s="260"/>
      <c r="AL31" s="261">
        <f t="shared" si="36"/>
        <v>0</v>
      </c>
      <c r="AM31" s="262"/>
      <c r="AN31" s="260"/>
      <c r="AO31" s="261">
        <f t="shared" si="37"/>
        <v>0</v>
      </c>
      <c r="AP31" s="262"/>
      <c r="AQ31" s="260"/>
      <c r="AR31" s="261">
        <f t="shared" si="38"/>
        <v>0</v>
      </c>
      <c r="AS31" s="262"/>
      <c r="AT31" s="53"/>
      <c r="AU31" s="7" t="s">
        <v>34</v>
      </c>
    </row>
    <row r="32" spans="1:47" s="50" customFormat="1" ht="13.5" customHeight="1">
      <c r="A32" s="427"/>
      <c r="B32" s="429"/>
      <c r="C32" s="431"/>
      <c r="D32" s="433"/>
      <c r="E32" s="435"/>
      <c r="F32" s="322" t="s">
        <v>35</v>
      </c>
      <c r="G32" s="80"/>
      <c r="H32" s="56">
        <f t="shared" si="26"/>
        <v>0</v>
      </c>
      <c r="I32" s="57"/>
      <c r="J32" s="53"/>
      <c r="K32" s="56">
        <f t="shared" si="27"/>
        <v>0</v>
      </c>
      <c r="L32" s="57"/>
      <c r="M32" s="53"/>
      <c r="N32" s="56">
        <f t="shared" si="28"/>
        <v>0</v>
      </c>
      <c r="O32" s="57"/>
      <c r="P32" s="53"/>
      <c r="Q32" s="56">
        <f t="shared" si="29"/>
        <v>0</v>
      </c>
      <c r="R32" s="57"/>
      <c r="S32" s="53"/>
      <c r="T32" s="56">
        <f t="shared" si="30"/>
        <v>0</v>
      </c>
      <c r="U32" s="57"/>
      <c r="V32" s="362">
        <v>71720</v>
      </c>
      <c r="W32" s="363">
        <f t="shared" si="31"/>
        <v>0</v>
      </c>
      <c r="X32" s="364">
        <v>71720</v>
      </c>
      <c r="Y32" s="53"/>
      <c r="Z32" s="56">
        <f t="shared" si="32"/>
        <v>0</v>
      </c>
      <c r="AA32" s="57"/>
      <c r="AB32" s="53"/>
      <c r="AC32" s="56">
        <f t="shared" si="33"/>
        <v>0</v>
      </c>
      <c r="AD32" s="57"/>
      <c r="AE32" s="53"/>
      <c r="AF32" s="56">
        <f t="shared" si="34"/>
        <v>0</v>
      </c>
      <c r="AG32" s="57"/>
      <c r="AH32" s="260"/>
      <c r="AI32" s="261">
        <f t="shared" si="35"/>
        <v>0</v>
      </c>
      <c r="AJ32" s="262"/>
      <c r="AK32" s="260"/>
      <c r="AL32" s="261">
        <f t="shared" si="36"/>
        <v>0</v>
      </c>
      <c r="AM32" s="262"/>
      <c r="AN32" s="260"/>
      <c r="AO32" s="261">
        <f t="shared" si="37"/>
        <v>0</v>
      </c>
      <c r="AP32" s="262"/>
      <c r="AQ32" s="260"/>
      <c r="AR32" s="261">
        <f t="shared" si="38"/>
        <v>0</v>
      </c>
      <c r="AS32" s="262"/>
      <c r="AT32" s="53"/>
      <c r="AU32" s="117">
        <f>SUM(H29:H36,K29:K36,N29:N36,Q29:Q36,T29:T36,W29:W36,Z29:Z36,AC29:AC36,Z29:Z36,AF29:AF36)</f>
        <v>2281764</v>
      </c>
    </row>
    <row r="33" spans="1:47" ht="13.5" customHeight="1">
      <c r="A33" s="427"/>
      <c r="B33" s="429"/>
      <c r="C33" s="431"/>
      <c r="D33" s="433"/>
      <c r="E33" s="435"/>
      <c r="F33" s="322" t="s">
        <v>36</v>
      </c>
      <c r="G33" s="80"/>
      <c r="H33" s="56">
        <f t="shared" si="26"/>
        <v>0</v>
      </c>
      <c r="I33" s="57"/>
      <c r="J33" s="53"/>
      <c r="K33" s="56">
        <f t="shared" si="27"/>
        <v>0</v>
      </c>
      <c r="L33" s="57"/>
      <c r="M33" s="53"/>
      <c r="N33" s="56">
        <f t="shared" si="28"/>
        <v>0</v>
      </c>
      <c r="O33" s="57"/>
      <c r="P33" s="53"/>
      <c r="Q33" s="56">
        <f t="shared" si="29"/>
        <v>0</v>
      </c>
      <c r="R33" s="57"/>
      <c r="S33" s="53"/>
      <c r="T33" s="56">
        <f t="shared" si="30"/>
        <v>0</v>
      </c>
      <c r="U33" s="57"/>
      <c r="V33" s="53"/>
      <c r="W33" s="56">
        <f t="shared" si="31"/>
        <v>0</v>
      </c>
      <c r="X33" s="57"/>
      <c r="Y33" s="53"/>
      <c r="Z33" s="11">
        <f t="shared" si="32"/>
        <v>0</v>
      </c>
      <c r="AA33" s="12"/>
      <c r="AB33" s="362">
        <v>134029</v>
      </c>
      <c r="AC33" s="363">
        <f>AB33-AD33</f>
        <v>134029</v>
      </c>
      <c r="AD33" s="364"/>
      <c r="AE33" s="53"/>
      <c r="AF33" s="56">
        <f>AE33-AG33</f>
        <v>0</v>
      </c>
      <c r="AG33" s="57"/>
      <c r="AH33" s="260"/>
      <c r="AI33" s="261">
        <f t="shared" si="35"/>
        <v>0</v>
      </c>
      <c r="AJ33" s="262"/>
      <c r="AK33" s="260"/>
      <c r="AL33" s="261">
        <f t="shared" si="36"/>
        <v>0</v>
      </c>
      <c r="AM33" s="262"/>
      <c r="AN33" s="260"/>
      <c r="AO33" s="261">
        <f t="shared" si="37"/>
        <v>0</v>
      </c>
      <c r="AP33" s="262"/>
      <c r="AQ33" s="260"/>
      <c r="AR33" s="261">
        <f t="shared" si="38"/>
        <v>0</v>
      </c>
      <c r="AS33" s="262"/>
      <c r="AT33" s="53"/>
      <c r="AU33" s="7" t="s">
        <v>37</v>
      </c>
    </row>
    <row r="34" spans="1:47" ht="13.5" customHeight="1">
      <c r="A34" s="427"/>
      <c r="B34" s="429"/>
      <c r="C34" s="431"/>
      <c r="D34" s="433"/>
      <c r="E34" s="435"/>
      <c r="F34" s="322" t="s">
        <v>38</v>
      </c>
      <c r="G34" s="80"/>
      <c r="H34" s="56">
        <f t="shared" si="26"/>
        <v>0</v>
      </c>
      <c r="I34" s="57"/>
      <c r="J34" s="53"/>
      <c r="K34" s="56">
        <f t="shared" si="27"/>
        <v>0</v>
      </c>
      <c r="L34" s="57"/>
      <c r="M34" s="53"/>
      <c r="N34" s="56">
        <f t="shared" si="28"/>
        <v>0</v>
      </c>
      <c r="O34" s="57"/>
      <c r="P34" s="53"/>
      <c r="Q34" s="56">
        <f t="shared" si="29"/>
        <v>0</v>
      </c>
      <c r="R34" s="57"/>
      <c r="S34" s="53"/>
      <c r="T34" s="56">
        <f t="shared" si="30"/>
        <v>0</v>
      </c>
      <c r="U34" s="57"/>
      <c r="V34" s="53"/>
      <c r="W34" s="56">
        <f t="shared" si="31"/>
        <v>0</v>
      </c>
      <c r="X34" s="57"/>
      <c r="Y34" s="403"/>
      <c r="Z34" s="11">
        <f t="shared" si="32"/>
        <v>0</v>
      </c>
      <c r="AB34" s="362">
        <v>2147735</v>
      </c>
      <c r="AC34" s="363">
        <f>AB34-AD34</f>
        <v>2147735</v>
      </c>
      <c r="AD34" s="364"/>
      <c r="AE34" s="53"/>
      <c r="AF34" s="56">
        <f t="shared" si="34"/>
        <v>0</v>
      </c>
      <c r="AG34" s="57"/>
      <c r="AH34" s="260"/>
      <c r="AI34" s="261">
        <f>AH34-AJ34</f>
        <v>0</v>
      </c>
      <c r="AJ34" s="262"/>
      <c r="AK34" s="260"/>
      <c r="AL34" s="261">
        <f t="shared" si="36"/>
        <v>0</v>
      </c>
      <c r="AM34" s="262"/>
      <c r="AN34" s="260"/>
      <c r="AO34" s="261">
        <f t="shared" si="37"/>
        <v>0</v>
      </c>
      <c r="AP34" s="262"/>
      <c r="AQ34" s="260"/>
      <c r="AR34" s="261">
        <f t="shared" si="38"/>
        <v>0</v>
      </c>
      <c r="AS34" s="262"/>
      <c r="AT34" s="53"/>
      <c r="AU34" s="117">
        <f>SUM(I29:I36,L29:L36,O29:O36,R29:R36,U29:U36,X29:X36,AA29:AA36,AD29:AD36,AG29:AG36)</f>
        <v>355220</v>
      </c>
    </row>
    <row r="35" spans="1:47" ht="13.5" customHeight="1">
      <c r="A35" s="427"/>
      <c r="B35" s="429"/>
      <c r="C35" s="431"/>
      <c r="D35" s="433"/>
      <c r="E35" s="435"/>
      <c r="F35" s="322" t="s">
        <v>41</v>
      </c>
      <c r="G35" s="80"/>
      <c r="H35" s="56">
        <f t="shared" si="26"/>
        <v>0</v>
      </c>
      <c r="I35" s="57"/>
      <c r="J35" s="53"/>
      <c r="K35" s="56">
        <f t="shared" si="27"/>
        <v>0</v>
      </c>
      <c r="L35" s="57"/>
      <c r="M35" s="53"/>
      <c r="N35" s="56">
        <f t="shared" si="28"/>
        <v>0</v>
      </c>
      <c r="O35" s="57"/>
      <c r="P35" s="53"/>
      <c r="Q35" s="56">
        <f t="shared" si="29"/>
        <v>0</v>
      </c>
      <c r="R35" s="57"/>
      <c r="S35" s="53"/>
      <c r="T35" s="56">
        <f t="shared" si="30"/>
        <v>0</v>
      </c>
      <c r="U35" s="57"/>
      <c r="V35" s="53"/>
      <c r="W35" s="56">
        <f t="shared" si="31"/>
        <v>0</v>
      </c>
      <c r="X35" s="57"/>
      <c r="Y35" s="53"/>
      <c r="Z35" s="56">
        <f t="shared" ref="Z35:Z36" si="39">Y35-AA35</f>
        <v>0</v>
      </c>
      <c r="AA35" s="57"/>
      <c r="AB35" s="53"/>
      <c r="AC35" s="56">
        <f t="shared" ref="AC35:AC36" si="40">AB35-AD35</f>
        <v>0</v>
      </c>
      <c r="AD35" s="57"/>
      <c r="AE35" s="53"/>
      <c r="AF35" s="56">
        <f t="shared" si="34"/>
        <v>0</v>
      </c>
      <c r="AG35" s="57"/>
      <c r="AH35" s="260"/>
      <c r="AI35" s="261">
        <f t="shared" ref="AI35:AI36" si="41">AH35-AJ35</f>
        <v>0</v>
      </c>
      <c r="AJ35" s="262"/>
      <c r="AK35" s="260"/>
      <c r="AL35" s="261">
        <f t="shared" si="36"/>
        <v>0</v>
      </c>
      <c r="AM35" s="262"/>
      <c r="AN35" s="260"/>
      <c r="AO35" s="261">
        <f t="shared" si="37"/>
        <v>0</v>
      </c>
      <c r="AP35" s="262"/>
      <c r="AQ35" s="260"/>
      <c r="AR35" s="261">
        <f t="shared" si="38"/>
        <v>0</v>
      </c>
      <c r="AS35" s="262"/>
      <c r="AT35" s="53"/>
      <c r="AU35" s="118">
        <f>AU34/AU30</f>
        <v>0.13470692275721052</v>
      </c>
    </row>
    <row r="36" spans="1:47" ht="13.5" customHeight="1" thickBot="1">
      <c r="A36" s="428"/>
      <c r="B36" s="430"/>
      <c r="C36" s="432"/>
      <c r="D36" s="434"/>
      <c r="E36" s="436"/>
      <c r="F36" s="323" t="s">
        <v>42</v>
      </c>
      <c r="G36" s="131"/>
      <c r="H36" s="68">
        <f t="shared" si="26"/>
        <v>0</v>
      </c>
      <c r="I36" s="69"/>
      <c r="J36" s="67"/>
      <c r="K36" s="68">
        <f t="shared" si="27"/>
        <v>0</v>
      </c>
      <c r="L36" s="69"/>
      <c r="M36" s="67"/>
      <c r="N36" s="68">
        <f t="shared" si="28"/>
        <v>0</v>
      </c>
      <c r="O36" s="69"/>
      <c r="P36" s="67"/>
      <c r="Q36" s="68">
        <f t="shared" si="29"/>
        <v>0</v>
      </c>
      <c r="R36" s="69"/>
      <c r="S36" s="67"/>
      <c r="T36" s="68">
        <f t="shared" si="30"/>
        <v>0</v>
      </c>
      <c r="U36" s="69"/>
      <c r="V36" s="67"/>
      <c r="W36" s="68">
        <f t="shared" si="31"/>
        <v>0</v>
      </c>
      <c r="X36" s="69"/>
      <c r="Y36" s="67"/>
      <c r="Z36" s="68">
        <f t="shared" si="39"/>
        <v>0</v>
      </c>
      <c r="AA36" s="69"/>
      <c r="AB36" s="67"/>
      <c r="AC36" s="68">
        <f t="shared" si="40"/>
        <v>0</v>
      </c>
      <c r="AD36" s="69"/>
      <c r="AE36" s="67"/>
      <c r="AF36" s="68">
        <f t="shared" si="34"/>
        <v>0</v>
      </c>
      <c r="AG36" s="69"/>
      <c r="AH36" s="300"/>
      <c r="AI36" s="301">
        <f t="shared" si="41"/>
        <v>0</v>
      </c>
      <c r="AJ36" s="302"/>
      <c r="AK36" s="300"/>
      <c r="AL36" s="301">
        <f t="shared" si="36"/>
        <v>0</v>
      </c>
      <c r="AM36" s="302"/>
      <c r="AN36" s="300"/>
      <c r="AO36" s="301">
        <f t="shared" si="37"/>
        <v>0</v>
      </c>
      <c r="AP36" s="302"/>
      <c r="AQ36" s="300"/>
      <c r="AR36" s="301">
        <f t="shared" si="38"/>
        <v>0</v>
      </c>
      <c r="AS36" s="302"/>
      <c r="AT36" s="67"/>
      <c r="AU36" s="127"/>
    </row>
    <row r="37" spans="1:47" s="50" customFormat="1" ht="13.5" customHeight="1" thickBot="1">
      <c r="A37" s="473" t="s">
        <v>17</v>
      </c>
      <c r="B37" s="474" t="s">
        <v>18</v>
      </c>
      <c r="C37" s="439" t="s">
        <v>19</v>
      </c>
      <c r="D37" s="474" t="s">
        <v>20</v>
      </c>
      <c r="E37" s="439" t="s">
        <v>21</v>
      </c>
      <c r="F37" s="475" t="s">
        <v>22</v>
      </c>
      <c r="G37" s="443" t="s">
        <v>23</v>
      </c>
      <c r="H37" s="440" t="s">
        <v>24</v>
      </c>
      <c r="I37" s="444" t="s">
        <v>25</v>
      </c>
      <c r="J37" s="443" t="s">
        <v>23</v>
      </c>
      <c r="K37" s="440" t="s">
        <v>24</v>
      </c>
      <c r="L37" s="444" t="s">
        <v>25</v>
      </c>
      <c r="M37" s="443" t="s">
        <v>23</v>
      </c>
      <c r="N37" s="440" t="s">
        <v>24</v>
      </c>
      <c r="O37" s="444" t="s">
        <v>25</v>
      </c>
      <c r="P37" s="443" t="s">
        <v>23</v>
      </c>
      <c r="Q37" s="440" t="s">
        <v>24</v>
      </c>
      <c r="R37" s="444" t="s">
        <v>25</v>
      </c>
      <c r="S37" s="443" t="s">
        <v>23</v>
      </c>
      <c r="T37" s="440" t="s">
        <v>24</v>
      </c>
      <c r="U37" s="444" t="s">
        <v>25</v>
      </c>
      <c r="V37" s="443" t="s">
        <v>23</v>
      </c>
      <c r="W37" s="440" t="s">
        <v>24</v>
      </c>
      <c r="X37" s="444" t="s">
        <v>25</v>
      </c>
      <c r="Y37" s="443" t="s">
        <v>23</v>
      </c>
      <c r="Z37" s="440" t="s">
        <v>24</v>
      </c>
      <c r="AA37" s="444" t="s">
        <v>25</v>
      </c>
      <c r="AB37" s="443" t="s">
        <v>23</v>
      </c>
      <c r="AC37" s="440" t="s">
        <v>24</v>
      </c>
      <c r="AD37" s="444" t="s">
        <v>25</v>
      </c>
      <c r="AE37" s="443" t="s">
        <v>23</v>
      </c>
      <c r="AF37" s="440" t="s">
        <v>24</v>
      </c>
      <c r="AG37" s="444" t="s">
        <v>25</v>
      </c>
      <c r="AH37" s="445" t="s">
        <v>23</v>
      </c>
      <c r="AI37" s="446" t="s">
        <v>24</v>
      </c>
      <c r="AJ37" s="447" t="s">
        <v>25</v>
      </c>
      <c r="AK37" s="445" t="s">
        <v>23</v>
      </c>
      <c r="AL37" s="446" t="s">
        <v>24</v>
      </c>
      <c r="AM37" s="447" t="s">
        <v>25</v>
      </c>
      <c r="AN37" s="445" t="s">
        <v>23</v>
      </c>
      <c r="AO37" s="446" t="s">
        <v>24</v>
      </c>
      <c r="AP37" s="447" t="s">
        <v>25</v>
      </c>
      <c r="AQ37" s="445" t="s">
        <v>23</v>
      </c>
      <c r="AR37" s="446" t="s">
        <v>24</v>
      </c>
      <c r="AS37" s="447" t="s">
        <v>25</v>
      </c>
      <c r="AT37" s="443" t="s">
        <v>23</v>
      </c>
      <c r="AU37" s="453" t="s">
        <v>26</v>
      </c>
    </row>
    <row r="38" spans="1:47" s="50" customFormat="1" ht="13.5" customHeight="1">
      <c r="A38" s="449"/>
      <c r="B38" s="451"/>
      <c r="C38" s="440"/>
      <c r="D38" s="451"/>
      <c r="E38" s="440"/>
      <c r="F38" s="462"/>
      <c r="G38" s="443"/>
      <c r="H38" s="440"/>
      <c r="I38" s="444"/>
      <c r="J38" s="443"/>
      <c r="K38" s="440"/>
      <c r="L38" s="444"/>
      <c r="M38" s="443"/>
      <c r="N38" s="440"/>
      <c r="O38" s="444"/>
      <c r="P38" s="443"/>
      <c r="Q38" s="440"/>
      <c r="R38" s="444"/>
      <c r="S38" s="443"/>
      <c r="T38" s="440"/>
      <c r="U38" s="444"/>
      <c r="V38" s="443"/>
      <c r="W38" s="440"/>
      <c r="X38" s="444"/>
      <c r="Y38" s="443"/>
      <c r="Z38" s="440"/>
      <c r="AA38" s="444"/>
      <c r="AB38" s="443"/>
      <c r="AC38" s="440"/>
      <c r="AD38" s="444"/>
      <c r="AE38" s="443"/>
      <c r="AF38" s="440"/>
      <c r="AG38" s="444"/>
      <c r="AH38" s="445"/>
      <c r="AI38" s="446"/>
      <c r="AJ38" s="447"/>
      <c r="AK38" s="445"/>
      <c r="AL38" s="446"/>
      <c r="AM38" s="447"/>
      <c r="AN38" s="445"/>
      <c r="AO38" s="446"/>
      <c r="AP38" s="447"/>
      <c r="AQ38" s="445"/>
      <c r="AR38" s="446"/>
      <c r="AS38" s="447"/>
      <c r="AT38" s="443"/>
      <c r="AU38" s="453"/>
    </row>
    <row r="39" spans="1:47" s="50" customFormat="1">
      <c r="A39" s="427" t="s">
        <v>49</v>
      </c>
      <c r="B39" s="429">
        <v>3136</v>
      </c>
      <c r="C39" s="431"/>
      <c r="D39" s="433"/>
      <c r="E39" s="435" t="s">
        <v>50</v>
      </c>
      <c r="F39" s="322" t="s">
        <v>30</v>
      </c>
      <c r="G39" s="80"/>
      <c r="H39" s="54">
        <f t="shared" ref="H39:H46" si="42">G39-I39</f>
        <v>0</v>
      </c>
      <c r="I39" s="55"/>
      <c r="J39" s="53"/>
      <c r="K39" s="54">
        <f t="shared" ref="K39:K46" si="43">J39-L39</f>
        <v>0</v>
      </c>
      <c r="L39" s="55"/>
      <c r="M39" s="53"/>
      <c r="N39" s="54">
        <f t="shared" ref="N39:N46" si="44">M39-O39</f>
        <v>0</v>
      </c>
      <c r="O39" s="55"/>
      <c r="P39" s="53"/>
      <c r="Q39" s="54">
        <f t="shared" ref="Q39:Q46" si="45">P39-R39</f>
        <v>0</v>
      </c>
      <c r="R39" s="55"/>
      <c r="S39" s="53"/>
      <c r="T39" s="54">
        <f t="shared" ref="T39:T46" si="46">S39-U39</f>
        <v>0</v>
      </c>
      <c r="U39" s="55"/>
      <c r="V39" s="53"/>
      <c r="W39" s="54">
        <f t="shared" ref="W39:W46" si="47">V39-X39</f>
        <v>0</v>
      </c>
      <c r="X39" s="55"/>
      <c r="Y39" s="53"/>
      <c r="Z39" s="54">
        <f t="shared" ref="Z39:Z46" si="48">Y39-AA39</f>
        <v>0</v>
      </c>
      <c r="AA39" s="55"/>
      <c r="AB39" s="53"/>
      <c r="AC39" s="54">
        <f t="shared" ref="AC39:AC46" si="49">AB39-AD39</f>
        <v>0</v>
      </c>
      <c r="AD39" s="55"/>
      <c r="AE39" s="53"/>
      <c r="AF39" s="54">
        <f t="shared" ref="AF39:AF46" si="50">AE39-AG39</f>
        <v>0</v>
      </c>
      <c r="AG39" s="55"/>
      <c r="AH39" s="260"/>
      <c r="AI39" s="295">
        <f t="shared" ref="AI39:AI43" si="51">AH39-AJ39</f>
        <v>0</v>
      </c>
      <c r="AJ39" s="296"/>
      <c r="AK39" s="260"/>
      <c r="AL39" s="295">
        <f t="shared" ref="AL39:AL46" si="52">AK39-AM39</f>
        <v>0</v>
      </c>
      <c r="AM39" s="296"/>
      <c r="AN39" s="260"/>
      <c r="AO39" s="295">
        <f t="shared" ref="AO39:AO46" si="53">AN39-AP39</f>
        <v>0</v>
      </c>
      <c r="AP39" s="296"/>
      <c r="AQ39" s="260"/>
      <c r="AR39" s="295">
        <f t="shared" ref="AR39:AR46" si="54">AQ39-AS39</f>
        <v>0</v>
      </c>
      <c r="AS39" s="296"/>
      <c r="AT39" s="53"/>
      <c r="AU39" s="4" t="s">
        <v>31</v>
      </c>
    </row>
    <row r="40" spans="1:47" s="50" customFormat="1" ht="13.5" customHeight="1">
      <c r="A40" s="427"/>
      <c r="B40" s="429"/>
      <c r="C40" s="431"/>
      <c r="D40" s="433"/>
      <c r="E40" s="435"/>
      <c r="F40" s="322" t="s">
        <v>32</v>
      </c>
      <c r="G40" s="80"/>
      <c r="H40" s="56">
        <f t="shared" si="42"/>
        <v>0</v>
      </c>
      <c r="I40" s="57"/>
      <c r="J40" s="53"/>
      <c r="K40" s="56">
        <f t="shared" si="43"/>
        <v>0</v>
      </c>
      <c r="L40" s="57"/>
      <c r="M40" s="53"/>
      <c r="N40" s="56">
        <f t="shared" si="44"/>
        <v>0</v>
      </c>
      <c r="O40" s="57"/>
      <c r="P40" s="3"/>
      <c r="Q40" s="11"/>
      <c r="R40" s="12"/>
      <c r="S40" s="53"/>
      <c r="T40" s="56">
        <f t="shared" si="46"/>
        <v>0</v>
      </c>
      <c r="U40" s="57"/>
      <c r="V40" s="53"/>
      <c r="W40" s="56">
        <f t="shared" si="47"/>
        <v>0</v>
      </c>
      <c r="X40" s="57"/>
      <c r="Y40" s="53"/>
      <c r="Z40" s="56">
        <f t="shared" si="48"/>
        <v>0</v>
      </c>
      <c r="AA40" s="57"/>
      <c r="AB40" s="53"/>
      <c r="AC40" s="56">
        <f t="shared" si="49"/>
        <v>0</v>
      </c>
      <c r="AD40" s="57"/>
      <c r="AE40" s="362">
        <v>252000</v>
      </c>
      <c r="AF40" s="363">
        <f t="shared" si="50"/>
        <v>252000</v>
      </c>
      <c r="AG40" s="364"/>
      <c r="AH40" s="260"/>
      <c r="AI40" s="261">
        <f t="shared" si="51"/>
        <v>0</v>
      </c>
      <c r="AJ40" s="262"/>
      <c r="AK40" s="260"/>
      <c r="AL40" s="261">
        <f t="shared" si="52"/>
        <v>0</v>
      </c>
      <c r="AM40" s="262"/>
      <c r="AN40" s="260"/>
      <c r="AO40" s="261">
        <f t="shared" si="53"/>
        <v>0</v>
      </c>
      <c r="AP40" s="262"/>
      <c r="AQ40" s="260"/>
      <c r="AR40" s="261">
        <f t="shared" si="54"/>
        <v>0</v>
      </c>
      <c r="AS40" s="262"/>
      <c r="AT40" s="53"/>
      <c r="AU40" s="117">
        <f>SUM(G39:G46,J39:J46,M39:M46,P39:P46,S39:S46,V39:V46,Y39:Y46,AB39:AB46,AE39:AE46)</f>
        <v>252000</v>
      </c>
    </row>
    <row r="41" spans="1:47" s="50" customFormat="1" ht="13.5" customHeight="1">
      <c r="A41" s="427"/>
      <c r="B41" s="429"/>
      <c r="C41" s="431"/>
      <c r="D41" s="433"/>
      <c r="E41" s="435"/>
      <c r="F41" s="322" t="s">
        <v>33</v>
      </c>
      <c r="G41" s="80"/>
      <c r="H41" s="56">
        <f t="shared" si="42"/>
        <v>0</v>
      </c>
      <c r="I41" s="57"/>
      <c r="J41" s="53"/>
      <c r="K41" s="56">
        <f t="shared" si="43"/>
        <v>0</v>
      </c>
      <c r="L41" s="57"/>
      <c r="M41" s="53"/>
      <c r="N41" s="56">
        <f t="shared" si="44"/>
        <v>0</v>
      </c>
      <c r="O41" s="57"/>
      <c r="P41" s="53"/>
      <c r="Q41" s="56">
        <f t="shared" si="45"/>
        <v>0</v>
      </c>
      <c r="R41" s="57"/>
      <c r="S41" s="53"/>
      <c r="T41" s="56">
        <f t="shared" si="46"/>
        <v>0</v>
      </c>
      <c r="U41" s="57"/>
      <c r="V41" s="53"/>
      <c r="W41" s="56">
        <f t="shared" si="47"/>
        <v>0</v>
      </c>
      <c r="X41" s="57"/>
      <c r="Y41" s="53"/>
      <c r="Z41" s="56">
        <f t="shared" si="48"/>
        <v>0</v>
      </c>
      <c r="AA41" s="57"/>
      <c r="AB41" s="53"/>
      <c r="AC41" s="56">
        <f t="shared" si="49"/>
        <v>0</v>
      </c>
      <c r="AD41" s="57"/>
      <c r="AE41" s="53"/>
      <c r="AF41" s="56">
        <f t="shared" si="50"/>
        <v>0</v>
      </c>
      <c r="AG41" s="57"/>
      <c r="AH41" s="260"/>
      <c r="AI41" s="261">
        <f t="shared" si="51"/>
        <v>0</v>
      </c>
      <c r="AJ41" s="262"/>
      <c r="AK41" s="260"/>
      <c r="AL41" s="261">
        <f t="shared" si="52"/>
        <v>0</v>
      </c>
      <c r="AM41" s="262"/>
      <c r="AN41" s="260"/>
      <c r="AO41" s="261">
        <f t="shared" si="53"/>
        <v>0</v>
      </c>
      <c r="AP41" s="262"/>
      <c r="AQ41" s="260"/>
      <c r="AR41" s="261">
        <f t="shared" si="54"/>
        <v>0</v>
      </c>
      <c r="AS41" s="262"/>
      <c r="AT41" s="53"/>
      <c r="AU41" s="7" t="s">
        <v>34</v>
      </c>
    </row>
    <row r="42" spans="1:47" s="50" customFormat="1" ht="13.5" customHeight="1">
      <c r="A42" s="427"/>
      <c r="B42" s="429"/>
      <c r="C42" s="431"/>
      <c r="D42" s="433"/>
      <c r="E42" s="435"/>
      <c r="F42" s="322" t="s">
        <v>35</v>
      </c>
      <c r="G42" s="80"/>
      <c r="H42" s="56">
        <f t="shared" si="42"/>
        <v>0</v>
      </c>
      <c r="I42" s="57"/>
      <c r="J42" s="53"/>
      <c r="K42" s="56">
        <f t="shared" si="43"/>
        <v>0</v>
      </c>
      <c r="L42" s="57"/>
      <c r="M42" s="53"/>
      <c r="N42" s="56">
        <f t="shared" si="44"/>
        <v>0</v>
      </c>
      <c r="O42" s="57"/>
      <c r="P42" s="53"/>
      <c r="Q42" s="56">
        <f t="shared" si="45"/>
        <v>0</v>
      </c>
      <c r="R42" s="57"/>
      <c r="S42" s="53"/>
      <c r="T42" s="56">
        <f t="shared" si="46"/>
        <v>0</v>
      </c>
      <c r="U42" s="57"/>
      <c r="V42" s="3"/>
      <c r="W42" s="11">
        <f t="shared" si="47"/>
        <v>0</v>
      </c>
      <c r="X42" s="12"/>
      <c r="Y42" s="3"/>
      <c r="Z42" s="11">
        <f t="shared" si="48"/>
        <v>0</v>
      </c>
      <c r="AA42" s="12"/>
      <c r="AB42" s="3"/>
      <c r="AC42" s="11">
        <f t="shared" si="49"/>
        <v>0</v>
      </c>
      <c r="AD42" s="12"/>
      <c r="AE42" s="53"/>
      <c r="AF42" s="56">
        <f t="shared" si="50"/>
        <v>0</v>
      </c>
      <c r="AG42" s="57"/>
      <c r="AH42" s="260"/>
      <c r="AI42" s="261">
        <f t="shared" si="51"/>
        <v>0</v>
      </c>
      <c r="AJ42" s="262"/>
      <c r="AK42" s="362">
        <v>400000</v>
      </c>
      <c r="AL42" s="363">
        <f t="shared" si="52"/>
        <v>400000</v>
      </c>
      <c r="AM42" s="364"/>
      <c r="AN42" s="260"/>
      <c r="AO42" s="261">
        <f t="shared" si="53"/>
        <v>0</v>
      </c>
      <c r="AP42" s="262"/>
      <c r="AQ42" s="260"/>
      <c r="AR42" s="261">
        <f t="shared" si="54"/>
        <v>0</v>
      </c>
      <c r="AS42" s="262"/>
      <c r="AT42" s="53"/>
      <c r="AU42" s="117">
        <f>SUM(H39:H46,K39:K46,N39:N46,Q39:Q46,T39:T46,W39:W46,Z39:Z46,AC39:AC46,Z39:Z46,AF39:AF46)</f>
        <v>252000</v>
      </c>
    </row>
    <row r="43" spans="1:47" ht="13.5" customHeight="1">
      <c r="A43" s="427"/>
      <c r="B43" s="429"/>
      <c r="C43" s="431"/>
      <c r="D43" s="433"/>
      <c r="E43" s="435"/>
      <c r="F43" s="322" t="s">
        <v>36</v>
      </c>
      <c r="G43" s="80"/>
      <c r="H43" s="56">
        <f t="shared" si="42"/>
        <v>0</v>
      </c>
      <c r="I43" s="57"/>
      <c r="J43" s="53"/>
      <c r="K43" s="56">
        <f t="shared" si="43"/>
        <v>0</v>
      </c>
      <c r="L43" s="57"/>
      <c r="M43" s="53"/>
      <c r="N43" s="56">
        <f t="shared" si="44"/>
        <v>0</v>
      </c>
      <c r="O43" s="57"/>
      <c r="P43" s="53"/>
      <c r="Q43" s="56">
        <f t="shared" si="45"/>
        <v>0</v>
      </c>
      <c r="R43" s="57"/>
      <c r="S43" s="53"/>
      <c r="T43" s="56">
        <f t="shared" si="46"/>
        <v>0</v>
      </c>
      <c r="U43" s="57"/>
      <c r="V43" s="3"/>
      <c r="W43" s="11">
        <f t="shared" ref="W43" si="55">V43-X43</f>
        <v>0</v>
      </c>
      <c r="X43" s="12"/>
      <c r="Y43" s="3"/>
      <c r="Z43" s="11">
        <f>Y43-AA43</f>
        <v>0</v>
      </c>
      <c r="AA43" s="12"/>
      <c r="AB43" s="3"/>
      <c r="AC43" s="11">
        <f t="shared" si="49"/>
        <v>0</v>
      </c>
      <c r="AD43" s="12"/>
      <c r="AE43" s="53"/>
      <c r="AF43" s="56">
        <f t="shared" si="50"/>
        <v>0</v>
      </c>
      <c r="AG43" s="57"/>
      <c r="AH43" s="260"/>
      <c r="AI43" s="261">
        <f t="shared" si="51"/>
        <v>0</v>
      </c>
      <c r="AJ43" s="262"/>
      <c r="AK43" s="260"/>
      <c r="AL43" s="261">
        <f t="shared" si="52"/>
        <v>0</v>
      </c>
      <c r="AM43" s="262"/>
      <c r="AN43" s="260"/>
      <c r="AO43" s="261">
        <f t="shared" si="53"/>
        <v>0</v>
      </c>
      <c r="AP43" s="262"/>
      <c r="AQ43" s="260"/>
      <c r="AR43" s="261">
        <f t="shared" si="54"/>
        <v>0</v>
      </c>
      <c r="AS43" s="262"/>
      <c r="AT43" s="53"/>
      <c r="AU43" s="7" t="s">
        <v>37</v>
      </c>
    </row>
    <row r="44" spans="1:47" ht="13.5" customHeight="1">
      <c r="A44" s="427"/>
      <c r="B44" s="429"/>
      <c r="C44" s="431"/>
      <c r="D44" s="433"/>
      <c r="E44" s="435"/>
      <c r="F44" s="322" t="s">
        <v>38</v>
      </c>
      <c r="G44" s="80"/>
      <c r="H44" s="56">
        <f t="shared" si="42"/>
        <v>0</v>
      </c>
      <c r="I44" s="57"/>
      <c r="J44" s="53"/>
      <c r="K44" s="56">
        <f t="shared" si="43"/>
        <v>0</v>
      </c>
      <c r="L44" s="57"/>
      <c r="M44" s="53"/>
      <c r="N44" s="56">
        <f t="shared" si="44"/>
        <v>0</v>
      </c>
      <c r="O44" s="57"/>
      <c r="P44" s="53"/>
      <c r="Q44" s="56">
        <f t="shared" si="45"/>
        <v>0</v>
      </c>
      <c r="R44" s="57"/>
      <c r="S44" s="53"/>
      <c r="T44" s="56">
        <f t="shared" si="46"/>
        <v>0</v>
      </c>
      <c r="U44" s="57"/>
      <c r="V44" s="3"/>
      <c r="W44" s="11">
        <f t="shared" si="47"/>
        <v>0</v>
      </c>
      <c r="X44" s="12"/>
      <c r="Z44" s="11">
        <f>Y44-AA44</f>
        <v>0</v>
      </c>
      <c r="AB44" s="3"/>
      <c r="AC44" s="11">
        <f>AB44-AD44</f>
        <v>0</v>
      </c>
      <c r="AD44" s="12"/>
      <c r="AE44" s="53"/>
      <c r="AF44" s="56">
        <f t="shared" si="50"/>
        <v>0</v>
      </c>
      <c r="AG44" s="57"/>
      <c r="AH44" s="260"/>
      <c r="AI44" s="261">
        <f>AH44-AJ44</f>
        <v>0</v>
      </c>
      <c r="AJ44" s="262"/>
      <c r="AK44" s="260"/>
      <c r="AL44" s="261">
        <f t="shared" si="52"/>
        <v>0</v>
      </c>
      <c r="AM44" s="262"/>
      <c r="AN44" s="362">
        <v>1932000</v>
      </c>
      <c r="AO44" s="363">
        <f t="shared" si="53"/>
        <v>1932000</v>
      </c>
      <c r="AP44" s="364"/>
      <c r="AQ44" s="260"/>
      <c r="AR44" s="261">
        <f t="shared" si="54"/>
        <v>0</v>
      </c>
      <c r="AS44" s="262"/>
      <c r="AT44" s="53"/>
      <c r="AU44" s="117">
        <f>SUM(I39:I46,L39:L46,O39:O46,R39:R46,U39:U46,X39:X46,AA39:AA46,AD39:AD46,AG39:AG46)</f>
        <v>0</v>
      </c>
    </row>
    <row r="45" spans="1:47" ht="13.5" customHeight="1">
      <c r="A45" s="427"/>
      <c r="B45" s="429"/>
      <c r="C45" s="431"/>
      <c r="D45" s="433"/>
      <c r="E45" s="435"/>
      <c r="F45" s="322" t="s">
        <v>41</v>
      </c>
      <c r="G45" s="80"/>
      <c r="H45" s="56">
        <f t="shared" si="42"/>
        <v>0</v>
      </c>
      <c r="I45" s="57"/>
      <c r="J45" s="53"/>
      <c r="K45" s="56">
        <f t="shared" si="43"/>
        <v>0</v>
      </c>
      <c r="L45" s="57"/>
      <c r="M45" s="53"/>
      <c r="N45" s="56">
        <f t="shared" si="44"/>
        <v>0</v>
      </c>
      <c r="O45" s="57"/>
      <c r="P45" s="53"/>
      <c r="Q45" s="56">
        <f t="shared" si="45"/>
        <v>0</v>
      </c>
      <c r="R45" s="57"/>
      <c r="S45" s="53"/>
      <c r="T45" s="56">
        <f t="shared" si="46"/>
        <v>0</v>
      </c>
      <c r="U45" s="57"/>
      <c r="V45" s="3"/>
      <c r="W45" s="11">
        <f t="shared" si="47"/>
        <v>0</v>
      </c>
      <c r="X45" s="12"/>
      <c r="Y45" s="3"/>
      <c r="Z45" s="11">
        <f t="shared" si="48"/>
        <v>0</v>
      </c>
      <c r="AA45" s="12"/>
      <c r="AB45" s="3"/>
      <c r="AC45" s="11">
        <f t="shared" si="49"/>
        <v>0</v>
      </c>
      <c r="AD45" s="12"/>
      <c r="AE45" s="53"/>
      <c r="AF45" s="56">
        <f t="shared" si="50"/>
        <v>0</v>
      </c>
      <c r="AG45" s="57"/>
      <c r="AH45" s="260"/>
      <c r="AI45" s="261">
        <f t="shared" ref="AI45:AI46" si="56">AH45-AJ45</f>
        <v>0</v>
      </c>
      <c r="AJ45" s="262"/>
      <c r="AK45" s="260"/>
      <c r="AL45" s="261">
        <f t="shared" si="52"/>
        <v>0</v>
      </c>
      <c r="AM45" s="262"/>
      <c r="AN45" s="260"/>
      <c r="AO45" s="261">
        <f t="shared" si="53"/>
        <v>0</v>
      </c>
      <c r="AP45" s="262"/>
      <c r="AQ45" s="260"/>
      <c r="AR45" s="261">
        <f t="shared" si="54"/>
        <v>0</v>
      </c>
      <c r="AS45" s="262"/>
      <c r="AT45" s="53"/>
      <c r="AU45" s="118">
        <f>AU44/AU40</f>
        <v>0</v>
      </c>
    </row>
    <row r="46" spans="1:47" ht="13.5" customHeight="1">
      <c r="A46" s="428"/>
      <c r="B46" s="430"/>
      <c r="C46" s="432"/>
      <c r="D46" s="434"/>
      <c r="E46" s="436"/>
      <c r="F46" s="323" t="s">
        <v>42</v>
      </c>
      <c r="G46" s="131"/>
      <c r="H46" s="68">
        <f t="shared" si="42"/>
        <v>0</v>
      </c>
      <c r="I46" s="69"/>
      <c r="J46" s="67"/>
      <c r="K46" s="68">
        <f t="shared" si="43"/>
        <v>0</v>
      </c>
      <c r="L46" s="69"/>
      <c r="M46" s="67"/>
      <c r="N46" s="68">
        <f t="shared" si="44"/>
        <v>0</v>
      </c>
      <c r="O46" s="69"/>
      <c r="P46" s="67"/>
      <c r="Q46" s="68">
        <f t="shared" si="45"/>
        <v>0</v>
      </c>
      <c r="R46" s="69"/>
      <c r="S46" s="67"/>
      <c r="T46" s="68">
        <f t="shared" si="46"/>
        <v>0</v>
      </c>
      <c r="U46" s="69"/>
      <c r="V46" s="8"/>
      <c r="W46" s="16">
        <f t="shared" si="47"/>
        <v>0</v>
      </c>
      <c r="X46" s="17"/>
      <c r="Y46" s="8"/>
      <c r="Z46" s="16">
        <f t="shared" si="48"/>
        <v>0</v>
      </c>
      <c r="AA46" s="17"/>
      <c r="AB46" s="8"/>
      <c r="AC46" s="16">
        <f t="shared" si="49"/>
        <v>0</v>
      </c>
      <c r="AD46" s="17"/>
      <c r="AE46" s="67"/>
      <c r="AF46" s="68">
        <f t="shared" si="50"/>
        <v>0</v>
      </c>
      <c r="AG46" s="69"/>
      <c r="AH46" s="300"/>
      <c r="AI46" s="301">
        <f t="shared" si="56"/>
        <v>0</v>
      </c>
      <c r="AJ46" s="302"/>
      <c r="AK46" s="300"/>
      <c r="AL46" s="301">
        <f t="shared" si="52"/>
        <v>0</v>
      </c>
      <c r="AM46" s="302"/>
      <c r="AN46" s="300"/>
      <c r="AO46" s="301">
        <f t="shared" si="53"/>
        <v>0</v>
      </c>
      <c r="AP46" s="302"/>
      <c r="AQ46" s="300"/>
      <c r="AR46" s="301">
        <f t="shared" si="54"/>
        <v>0</v>
      </c>
      <c r="AS46" s="302"/>
      <c r="AT46" s="67"/>
      <c r="AU46" s="127"/>
    </row>
    <row r="47" spans="1:47" ht="15" customHeight="1">
      <c r="A47" s="473" t="s">
        <v>17</v>
      </c>
      <c r="B47" s="474" t="s">
        <v>18</v>
      </c>
      <c r="C47" s="439" t="s">
        <v>19</v>
      </c>
      <c r="D47" s="474" t="s">
        <v>20</v>
      </c>
      <c r="E47" s="439" t="s">
        <v>21</v>
      </c>
      <c r="F47" s="475" t="s">
        <v>22</v>
      </c>
      <c r="G47" s="443" t="s">
        <v>23</v>
      </c>
      <c r="H47" s="440" t="s">
        <v>24</v>
      </c>
      <c r="I47" s="444" t="s">
        <v>25</v>
      </c>
      <c r="J47" s="443" t="s">
        <v>23</v>
      </c>
      <c r="K47" s="440" t="s">
        <v>24</v>
      </c>
      <c r="L47" s="444" t="s">
        <v>25</v>
      </c>
      <c r="M47" s="443" t="s">
        <v>23</v>
      </c>
      <c r="N47" s="440" t="s">
        <v>24</v>
      </c>
      <c r="O47" s="444" t="s">
        <v>25</v>
      </c>
      <c r="P47" s="443" t="s">
        <v>23</v>
      </c>
      <c r="Q47" s="440" t="s">
        <v>24</v>
      </c>
      <c r="R47" s="444" t="s">
        <v>25</v>
      </c>
      <c r="S47" s="443" t="s">
        <v>23</v>
      </c>
      <c r="T47" s="440" t="s">
        <v>24</v>
      </c>
      <c r="U47" s="444" t="s">
        <v>25</v>
      </c>
      <c r="V47" s="443" t="s">
        <v>23</v>
      </c>
      <c r="W47" s="440" t="s">
        <v>24</v>
      </c>
      <c r="X47" s="444" t="s">
        <v>25</v>
      </c>
      <c r="Y47" s="443" t="s">
        <v>23</v>
      </c>
      <c r="Z47" s="440" t="s">
        <v>24</v>
      </c>
      <c r="AA47" s="444" t="s">
        <v>25</v>
      </c>
      <c r="AB47" s="443" t="s">
        <v>23</v>
      </c>
      <c r="AC47" s="440" t="s">
        <v>24</v>
      </c>
      <c r="AD47" s="444" t="s">
        <v>25</v>
      </c>
      <c r="AE47" s="443" t="s">
        <v>23</v>
      </c>
      <c r="AF47" s="440" t="s">
        <v>24</v>
      </c>
      <c r="AG47" s="444" t="s">
        <v>25</v>
      </c>
      <c r="AH47" s="445" t="s">
        <v>23</v>
      </c>
      <c r="AI47" s="446" t="s">
        <v>24</v>
      </c>
      <c r="AJ47" s="447" t="s">
        <v>25</v>
      </c>
      <c r="AK47" s="445" t="s">
        <v>23</v>
      </c>
      <c r="AL47" s="446" t="s">
        <v>24</v>
      </c>
      <c r="AM47" s="447" t="s">
        <v>25</v>
      </c>
      <c r="AN47" s="445" t="s">
        <v>23</v>
      </c>
      <c r="AO47" s="446" t="s">
        <v>24</v>
      </c>
      <c r="AP47" s="447" t="s">
        <v>25</v>
      </c>
      <c r="AQ47" s="445" t="s">
        <v>23</v>
      </c>
      <c r="AR47" s="446" t="s">
        <v>24</v>
      </c>
      <c r="AS47" s="447" t="s">
        <v>25</v>
      </c>
      <c r="AT47" s="443" t="s">
        <v>23</v>
      </c>
      <c r="AU47" s="453" t="s">
        <v>26</v>
      </c>
    </row>
    <row r="48" spans="1:47" ht="15" customHeight="1">
      <c r="A48" s="449"/>
      <c r="B48" s="451"/>
      <c r="C48" s="440"/>
      <c r="D48" s="451"/>
      <c r="E48" s="440"/>
      <c r="F48" s="462"/>
      <c r="G48" s="443"/>
      <c r="H48" s="440"/>
      <c r="I48" s="444"/>
      <c r="J48" s="443"/>
      <c r="K48" s="440"/>
      <c r="L48" s="444"/>
      <c r="M48" s="443"/>
      <c r="N48" s="440"/>
      <c r="O48" s="444"/>
      <c r="P48" s="443"/>
      <c r="Q48" s="440"/>
      <c r="R48" s="444"/>
      <c r="S48" s="443"/>
      <c r="T48" s="440"/>
      <c r="U48" s="444"/>
      <c r="V48" s="443"/>
      <c r="W48" s="440"/>
      <c r="X48" s="444"/>
      <c r="Y48" s="443"/>
      <c r="Z48" s="440"/>
      <c r="AA48" s="444"/>
      <c r="AB48" s="443"/>
      <c r="AC48" s="440"/>
      <c r="AD48" s="444"/>
      <c r="AE48" s="443"/>
      <c r="AF48" s="440"/>
      <c r="AG48" s="444"/>
      <c r="AH48" s="445"/>
      <c r="AI48" s="446"/>
      <c r="AJ48" s="447"/>
      <c r="AK48" s="445"/>
      <c r="AL48" s="446"/>
      <c r="AM48" s="447"/>
      <c r="AN48" s="445"/>
      <c r="AO48" s="446"/>
      <c r="AP48" s="447"/>
      <c r="AQ48" s="445"/>
      <c r="AR48" s="446"/>
      <c r="AS48" s="447"/>
      <c r="AT48" s="443"/>
      <c r="AU48" s="453"/>
    </row>
    <row r="49" spans="1:47" ht="15" customHeight="1">
      <c r="A49" s="427" t="s">
        <v>51</v>
      </c>
      <c r="B49" s="429">
        <v>2389</v>
      </c>
      <c r="C49" s="507">
        <v>1700724</v>
      </c>
      <c r="D49" s="513" t="s">
        <v>52</v>
      </c>
      <c r="E49" s="435" t="s">
        <v>53</v>
      </c>
      <c r="F49" s="322" t="s">
        <v>30</v>
      </c>
      <c r="G49" s="80"/>
      <c r="H49" s="54">
        <f t="shared" ref="H49:H57" si="57">G49-I49</f>
        <v>0</v>
      </c>
      <c r="I49" s="55"/>
      <c r="J49" s="53"/>
      <c r="K49" s="54">
        <f t="shared" ref="K49:K57" si="58">J49-L49</f>
        <v>0</v>
      </c>
      <c r="L49" s="55"/>
      <c r="M49" s="53"/>
      <c r="N49" s="54">
        <f t="shared" ref="N49:N57" si="59">M49-O49</f>
        <v>0</v>
      </c>
      <c r="O49" s="55"/>
      <c r="P49" s="53"/>
      <c r="Q49" s="54">
        <f t="shared" ref="Q49:Q57" si="60">P49-R49</f>
        <v>0</v>
      </c>
      <c r="R49" s="55"/>
      <c r="S49" s="53"/>
      <c r="T49" s="54">
        <f t="shared" ref="T49:T57" si="61">S49-U49</f>
        <v>0</v>
      </c>
      <c r="U49" s="55"/>
      <c r="V49" s="53"/>
      <c r="W49" s="54">
        <f t="shared" ref="W49:W57" si="62">V49-X49</f>
        <v>0</v>
      </c>
      <c r="X49" s="55"/>
      <c r="Y49" s="53"/>
      <c r="Z49" s="54">
        <f t="shared" ref="Z49:Z57" si="63">Y49-AA49</f>
        <v>0</v>
      </c>
      <c r="AA49" s="55"/>
      <c r="AB49" s="53"/>
      <c r="AC49" s="54">
        <f t="shared" ref="AC49:AC57" si="64">AB49-AD49</f>
        <v>0</v>
      </c>
      <c r="AD49" s="55"/>
      <c r="AE49" s="53"/>
      <c r="AF49" s="54">
        <f t="shared" ref="AF49:AF57" si="65">AE49-AG49</f>
        <v>0</v>
      </c>
      <c r="AG49" s="55"/>
      <c r="AH49" s="260"/>
      <c r="AI49" s="295">
        <f t="shared" ref="AI49:AI57" si="66">AH49-AJ49</f>
        <v>0</v>
      </c>
      <c r="AJ49" s="296"/>
      <c r="AK49" s="260"/>
      <c r="AL49" s="295">
        <f t="shared" ref="AL49:AL57" si="67">AK49-AM49</f>
        <v>0</v>
      </c>
      <c r="AM49" s="296"/>
      <c r="AN49" s="260"/>
      <c r="AO49" s="295">
        <f t="shared" ref="AO49:AO57" si="68">AN49-AP49</f>
        <v>0</v>
      </c>
      <c r="AP49" s="296"/>
      <c r="AQ49" s="260"/>
      <c r="AR49" s="295">
        <f t="shared" ref="AR49:AR57" si="69">AQ49-AS49</f>
        <v>0</v>
      </c>
      <c r="AS49" s="296"/>
      <c r="AT49" s="53"/>
      <c r="AU49" s="4" t="s">
        <v>31</v>
      </c>
    </row>
    <row r="50" spans="1:47" ht="15" customHeight="1">
      <c r="A50" s="427"/>
      <c r="B50" s="429"/>
      <c r="C50" s="507"/>
      <c r="D50" s="513"/>
      <c r="E50" s="435"/>
      <c r="F50" s="322" t="s">
        <v>32</v>
      </c>
      <c r="G50" s="80"/>
      <c r="H50" s="56">
        <f t="shared" si="57"/>
        <v>0</v>
      </c>
      <c r="I50" s="57"/>
      <c r="J50" s="53"/>
      <c r="K50" s="56">
        <f t="shared" si="58"/>
        <v>0</v>
      </c>
      <c r="L50" s="57"/>
      <c r="M50" s="53"/>
      <c r="N50" s="56">
        <f t="shared" si="59"/>
        <v>0</v>
      </c>
      <c r="O50" s="57"/>
      <c r="P50" s="53"/>
      <c r="Q50" s="56">
        <f t="shared" si="60"/>
        <v>0</v>
      </c>
      <c r="R50" s="57"/>
      <c r="S50" s="53"/>
      <c r="T50" s="56">
        <f t="shared" si="61"/>
        <v>0</v>
      </c>
      <c r="U50" s="57"/>
      <c r="V50" s="53"/>
      <c r="W50" s="56">
        <f t="shared" si="62"/>
        <v>0</v>
      </c>
      <c r="X50" s="57"/>
      <c r="Y50" s="53"/>
      <c r="Z50" s="56">
        <f t="shared" si="63"/>
        <v>0</v>
      </c>
      <c r="AA50" s="57"/>
      <c r="AB50" s="53"/>
      <c r="AC50" s="56">
        <f t="shared" si="64"/>
        <v>0</v>
      </c>
      <c r="AD50" s="57"/>
      <c r="AE50" s="53"/>
      <c r="AF50" s="56">
        <f t="shared" si="65"/>
        <v>0</v>
      </c>
      <c r="AG50" s="57"/>
      <c r="AH50" s="260"/>
      <c r="AI50" s="261">
        <f t="shared" si="66"/>
        <v>0</v>
      </c>
      <c r="AJ50" s="262"/>
      <c r="AK50" s="260"/>
      <c r="AL50" s="261">
        <f t="shared" si="67"/>
        <v>0</v>
      </c>
      <c r="AM50" s="262"/>
      <c r="AN50" s="260"/>
      <c r="AO50" s="261">
        <f t="shared" si="68"/>
        <v>0</v>
      </c>
      <c r="AP50" s="262"/>
      <c r="AQ50" s="260"/>
      <c r="AR50" s="261">
        <f t="shared" si="69"/>
        <v>0</v>
      </c>
      <c r="AS50" s="262"/>
      <c r="AT50" s="53"/>
      <c r="AU50" s="117">
        <f>SUM(G49:G57,J49:J57,M49:M57,P49:P57,S49:S57,V49:V57,Y49:Y57,AB49:AB57,AE49:AE57)</f>
        <v>2958480</v>
      </c>
    </row>
    <row r="51" spans="1:47">
      <c r="A51" s="427"/>
      <c r="B51" s="429"/>
      <c r="C51" s="507"/>
      <c r="D51" s="513"/>
      <c r="E51" s="435"/>
      <c r="F51" s="322" t="s">
        <v>33</v>
      </c>
      <c r="G51" s="80"/>
      <c r="H51" s="56">
        <f t="shared" si="57"/>
        <v>0</v>
      </c>
      <c r="I51" s="57"/>
      <c r="J51" s="53"/>
      <c r="K51" s="56">
        <f t="shared" si="58"/>
        <v>0</v>
      </c>
      <c r="L51" s="57"/>
      <c r="M51" s="53"/>
      <c r="N51" s="56">
        <f t="shared" si="59"/>
        <v>0</v>
      </c>
      <c r="O51" s="57"/>
      <c r="P51" s="53"/>
      <c r="Q51" s="56">
        <f t="shared" si="60"/>
        <v>0</v>
      </c>
      <c r="R51" s="57"/>
      <c r="S51" s="53"/>
      <c r="T51" s="56">
        <f t="shared" si="61"/>
        <v>0</v>
      </c>
      <c r="U51" s="57"/>
      <c r="V51" s="53"/>
      <c r="W51" s="56">
        <f t="shared" si="62"/>
        <v>0</v>
      </c>
      <c r="X51" s="57"/>
      <c r="Y51" s="53"/>
      <c r="Z51" s="56">
        <f t="shared" si="63"/>
        <v>0</v>
      </c>
      <c r="AA51" s="57"/>
      <c r="AB51" s="53"/>
      <c r="AC51" s="56">
        <f t="shared" si="64"/>
        <v>0</v>
      </c>
      <c r="AD51" s="57"/>
      <c r="AE51" s="53"/>
      <c r="AF51" s="56">
        <f t="shared" si="65"/>
        <v>0</v>
      </c>
      <c r="AG51" s="57"/>
      <c r="AH51" s="260"/>
      <c r="AI51" s="261">
        <f t="shared" si="66"/>
        <v>0</v>
      </c>
      <c r="AJ51" s="262"/>
      <c r="AK51" s="260"/>
      <c r="AL51" s="261">
        <f t="shared" si="67"/>
        <v>0</v>
      </c>
      <c r="AM51" s="262"/>
      <c r="AN51" s="260"/>
      <c r="AO51" s="261">
        <f t="shared" si="68"/>
        <v>0</v>
      </c>
      <c r="AP51" s="262"/>
      <c r="AQ51" s="260"/>
      <c r="AR51" s="261">
        <f t="shared" si="69"/>
        <v>0</v>
      </c>
      <c r="AS51" s="262"/>
      <c r="AT51" s="53"/>
      <c r="AU51" s="7" t="s">
        <v>34</v>
      </c>
    </row>
    <row r="52" spans="1:47">
      <c r="A52" s="427"/>
      <c r="B52" s="429"/>
      <c r="C52" s="507"/>
      <c r="D52" s="513"/>
      <c r="E52" s="435"/>
      <c r="F52" s="322" t="s">
        <v>35</v>
      </c>
      <c r="G52" s="80"/>
      <c r="H52" s="56">
        <f t="shared" si="57"/>
        <v>0</v>
      </c>
      <c r="I52" s="57"/>
      <c r="J52" s="53"/>
      <c r="K52" s="56">
        <f t="shared" si="58"/>
        <v>0</v>
      </c>
      <c r="L52" s="57"/>
      <c r="M52" s="53"/>
      <c r="N52" s="56">
        <f t="shared" si="59"/>
        <v>0</v>
      </c>
      <c r="O52" s="57"/>
      <c r="P52" s="3"/>
      <c r="Q52" s="11">
        <f t="shared" si="60"/>
        <v>0</v>
      </c>
      <c r="R52" s="12"/>
      <c r="S52" s="75">
        <v>850000</v>
      </c>
      <c r="T52" s="76">
        <f t="shared" si="61"/>
        <v>0</v>
      </c>
      <c r="U52" s="77">
        <v>850000</v>
      </c>
      <c r="V52" s="216"/>
      <c r="W52" s="217">
        <f t="shared" si="62"/>
        <v>0</v>
      </c>
      <c r="X52" s="218"/>
      <c r="Y52" s="53"/>
      <c r="Z52" s="56">
        <f t="shared" si="63"/>
        <v>0</v>
      </c>
      <c r="AA52" s="57"/>
      <c r="AB52" s="53"/>
      <c r="AC52" s="56">
        <f t="shared" si="64"/>
        <v>0</v>
      </c>
      <c r="AD52" s="57"/>
      <c r="AE52" s="53"/>
      <c r="AF52" s="56">
        <f t="shared" si="65"/>
        <v>0</v>
      </c>
      <c r="AG52" s="57"/>
      <c r="AH52" s="260"/>
      <c r="AI52" s="261">
        <f t="shared" si="66"/>
        <v>0</v>
      </c>
      <c r="AJ52" s="262"/>
      <c r="AK52" s="260"/>
      <c r="AL52" s="261">
        <f t="shared" si="67"/>
        <v>0</v>
      </c>
      <c r="AM52" s="262"/>
      <c r="AN52" s="260"/>
      <c r="AO52" s="261">
        <f t="shared" si="68"/>
        <v>0</v>
      </c>
      <c r="AP52" s="262"/>
      <c r="AQ52" s="260"/>
      <c r="AR52" s="261">
        <f t="shared" si="69"/>
        <v>0</v>
      </c>
      <c r="AS52" s="262"/>
      <c r="AT52" s="53"/>
      <c r="AU52" s="117">
        <f>SUM(H49:H57,K49:K57,N49:N57,Q49:Q57,T49:T57,W49:W57,Z49:Z57,AC49:AC57,Z49:Z57,AF49:AF57)</f>
        <v>3717760</v>
      </c>
    </row>
    <row r="53" spans="1:47">
      <c r="A53" s="427"/>
      <c r="B53" s="429"/>
      <c r="C53" s="507"/>
      <c r="D53" s="513"/>
      <c r="E53" s="435"/>
      <c r="F53" s="322" t="s">
        <v>36</v>
      </c>
      <c r="G53" s="80"/>
      <c r="H53" s="56">
        <f t="shared" si="57"/>
        <v>0</v>
      </c>
      <c r="I53" s="57"/>
      <c r="J53" s="53"/>
      <c r="K53" s="56">
        <f t="shared" si="58"/>
        <v>0</v>
      </c>
      <c r="L53" s="57"/>
      <c r="M53" s="53"/>
      <c r="N53" s="56">
        <f t="shared" si="59"/>
        <v>0</v>
      </c>
      <c r="O53" s="57"/>
      <c r="P53" s="53"/>
      <c r="Q53" s="56">
        <f t="shared" si="60"/>
        <v>0</v>
      </c>
      <c r="R53" s="57"/>
      <c r="S53" s="53"/>
      <c r="T53" s="56">
        <f t="shared" si="61"/>
        <v>0</v>
      </c>
      <c r="U53" s="57"/>
      <c r="V53" s="53"/>
      <c r="W53" s="56">
        <f t="shared" si="62"/>
        <v>0</v>
      </c>
      <c r="X53" s="57"/>
      <c r="Y53" s="53"/>
      <c r="Z53" s="56">
        <f t="shared" si="63"/>
        <v>0</v>
      </c>
      <c r="AA53" s="57"/>
      <c r="AB53" s="53"/>
      <c r="AC53" s="56">
        <f t="shared" si="64"/>
        <v>0</v>
      </c>
      <c r="AD53" s="57"/>
      <c r="AE53" s="53"/>
      <c r="AF53" s="56">
        <f t="shared" si="65"/>
        <v>0</v>
      </c>
      <c r="AG53" s="57"/>
      <c r="AH53" s="260"/>
      <c r="AI53" s="261">
        <f t="shared" si="66"/>
        <v>0</v>
      </c>
      <c r="AJ53" s="262"/>
      <c r="AK53" s="260"/>
      <c r="AL53" s="261">
        <f t="shared" si="67"/>
        <v>0</v>
      </c>
      <c r="AM53" s="262"/>
      <c r="AN53" s="260"/>
      <c r="AO53" s="261">
        <f t="shared" si="68"/>
        <v>0</v>
      </c>
      <c r="AP53" s="262"/>
      <c r="AQ53" s="260"/>
      <c r="AR53" s="261">
        <f t="shared" si="69"/>
        <v>0</v>
      </c>
      <c r="AS53" s="262"/>
      <c r="AT53" s="53"/>
      <c r="AU53" s="7" t="s">
        <v>37</v>
      </c>
    </row>
    <row r="54" spans="1:47">
      <c r="A54" s="427"/>
      <c r="B54" s="429"/>
      <c r="C54" s="507"/>
      <c r="D54" s="513"/>
      <c r="E54" s="435"/>
      <c r="F54" s="322" t="s">
        <v>38</v>
      </c>
      <c r="G54" s="80"/>
      <c r="H54" s="56">
        <f t="shared" si="57"/>
        <v>0</v>
      </c>
      <c r="I54" s="57"/>
      <c r="J54" s="53"/>
      <c r="K54" s="56">
        <f t="shared" si="58"/>
        <v>0</v>
      </c>
      <c r="L54" s="57"/>
      <c r="M54" s="53"/>
      <c r="N54" s="56">
        <f t="shared" si="59"/>
        <v>0</v>
      </c>
      <c r="O54" s="57"/>
      <c r="P54" s="53"/>
      <c r="Q54" s="56">
        <f t="shared" si="60"/>
        <v>0</v>
      </c>
      <c r="R54" s="57"/>
      <c r="S54" s="53"/>
      <c r="T54" s="56">
        <f t="shared" si="61"/>
        <v>0</v>
      </c>
      <c r="U54" s="57"/>
      <c r="V54" s="3"/>
      <c r="W54" s="11">
        <f t="shared" si="62"/>
        <v>0</v>
      </c>
      <c r="X54" s="12"/>
      <c r="Y54" s="75">
        <v>2108480</v>
      </c>
      <c r="Z54" s="76">
        <f t="shared" si="63"/>
        <v>1858880</v>
      </c>
      <c r="AA54" s="77">
        <v>249600</v>
      </c>
      <c r="AB54" s="53"/>
      <c r="AC54" s="56">
        <f t="shared" si="64"/>
        <v>0</v>
      </c>
      <c r="AD54" s="57"/>
      <c r="AE54" s="53"/>
      <c r="AF54" s="56">
        <f t="shared" si="65"/>
        <v>0</v>
      </c>
      <c r="AG54" s="57"/>
      <c r="AH54" s="260"/>
      <c r="AI54" s="261">
        <f t="shared" si="66"/>
        <v>0</v>
      </c>
      <c r="AJ54" s="262"/>
      <c r="AK54" s="260"/>
      <c r="AL54" s="261">
        <f t="shared" si="67"/>
        <v>0</v>
      </c>
      <c r="AM54" s="262"/>
      <c r="AN54" s="260"/>
      <c r="AO54" s="261">
        <f t="shared" si="68"/>
        <v>0</v>
      </c>
      <c r="AP54" s="262"/>
      <c r="AQ54" s="260"/>
      <c r="AR54" s="261">
        <f t="shared" si="69"/>
        <v>0</v>
      </c>
      <c r="AS54" s="262"/>
      <c r="AT54" s="53"/>
      <c r="AU54" s="117">
        <f>SUM(I49:I57,L49:L57,O49:O57,R49:R57,U49:U57,X49:X57,AA49:AA57,AD49:AD57,AG49:AG57)</f>
        <v>1099600</v>
      </c>
    </row>
    <row r="55" spans="1:47">
      <c r="A55" s="427"/>
      <c r="B55" s="429"/>
      <c r="C55" s="507"/>
      <c r="D55" s="513"/>
      <c r="E55" s="435"/>
      <c r="F55" s="322" t="s">
        <v>39</v>
      </c>
      <c r="G55" s="80"/>
      <c r="H55" s="56">
        <f t="shared" si="57"/>
        <v>0</v>
      </c>
      <c r="I55" s="57"/>
      <c r="J55" s="53"/>
      <c r="K55" s="56">
        <f t="shared" si="58"/>
        <v>0</v>
      </c>
      <c r="L55" s="57"/>
      <c r="M55" s="53"/>
      <c r="N55" s="56">
        <f t="shared" si="59"/>
        <v>0</v>
      </c>
      <c r="O55" s="57"/>
      <c r="P55" s="53"/>
      <c r="Q55" s="56">
        <f t="shared" si="60"/>
        <v>0</v>
      </c>
      <c r="R55" s="57"/>
      <c r="S55" s="53"/>
      <c r="T55" s="56">
        <f t="shared" si="61"/>
        <v>0</v>
      </c>
      <c r="U55" s="57"/>
      <c r="V55" s="53"/>
      <c r="W55" s="56">
        <f t="shared" si="62"/>
        <v>0</v>
      </c>
      <c r="X55" s="57"/>
      <c r="Y55" s="53"/>
      <c r="Z55" s="56">
        <f t="shared" si="63"/>
        <v>0</v>
      </c>
      <c r="AA55" s="57"/>
      <c r="AB55" s="53"/>
      <c r="AC55" s="56">
        <f t="shared" si="64"/>
        <v>0</v>
      </c>
      <c r="AD55" s="57"/>
      <c r="AE55" s="53"/>
      <c r="AF55" s="56">
        <f t="shared" si="65"/>
        <v>0</v>
      </c>
      <c r="AG55" s="57"/>
      <c r="AH55" s="260"/>
      <c r="AI55" s="261">
        <f t="shared" si="66"/>
        <v>0</v>
      </c>
      <c r="AJ55" s="262"/>
      <c r="AK55" s="260"/>
      <c r="AL55" s="261">
        <f t="shared" si="67"/>
        <v>0</v>
      </c>
      <c r="AM55" s="262"/>
      <c r="AN55" s="260"/>
      <c r="AO55" s="261">
        <f t="shared" si="68"/>
        <v>0</v>
      </c>
      <c r="AP55" s="262"/>
      <c r="AQ55" s="260"/>
      <c r="AR55" s="261">
        <f t="shared" si="69"/>
        <v>0</v>
      </c>
      <c r="AS55" s="262"/>
      <c r="AT55" s="53"/>
      <c r="AU55" s="7" t="s">
        <v>40</v>
      </c>
    </row>
    <row r="56" spans="1:47">
      <c r="A56" s="427"/>
      <c r="B56" s="429"/>
      <c r="C56" s="507"/>
      <c r="D56" s="513"/>
      <c r="E56" s="435"/>
      <c r="F56" s="322" t="s">
        <v>41</v>
      </c>
      <c r="G56" s="80"/>
      <c r="H56" s="56">
        <f t="shared" si="57"/>
        <v>0</v>
      </c>
      <c r="I56" s="57"/>
      <c r="J56" s="53"/>
      <c r="K56" s="56">
        <f t="shared" si="58"/>
        <v>0</v>
      </c>
      <c r="L56" s="57"/>
      <c r="M56" s="53"/>
      <c r="N56" s="56">
        <f t="shared" si="59"/>
        <v>0</v>
      </c>
      <c r="O56" s="57"/>
      <c r="P56" s="53"/>
      <c r="Q56" s="56">
        <f t="shared" si="60"/>
        <v>0</v>
      </c>
      <c r="R56" s="57"/>
      <c r="S56" s="53"/>
      <c r="T56" s="56">
        <f t="shared" si="61"/>
        <v>0</v>
      </c>
      <c r="U56" s="57"/>
      <c r="V56" s="53"/>
      <c r="W56" s="56">
        <f t="shared" si="62"/>
        <v>0</v>
      </c>
      <c r="X56" s="57"/>
      <c r="Y56" s="53"/>
      <c r="Z56" s="56">
        <f t="shared" si="63"/>
        <v>0</v>
      </c>
      <c r="AA56" s="57"/>
      <c r="AB56" s="53"/>
      <c r="AC56" s="56">
        <f t="shared" si="64"/>
        <v>0</v>
      </c>
      <c r="AD56" s="57"/>
      <c r="AE56" s="53"/>
      <c r="AF56" s="56">
        <f t="shared" si="65"/>
        <v>0</v>
      </c>
      <c r="AG56" s="57"/>
      <c r="AH56" s="260"/>
      <c r="AI56" s="261">
        <f t="shared" si="66"/>
        <v>0</v>
      </c>
      <c r="AJ56" s="262"/>
      <c r="AK56" s="260"/>
      <c r="AL56" s="261">
        <f t="shared" si="67"/>
        <v>0</v>
      </c>
      <c r="AM56" s="262"/>
      <c r="AN56" s="260"/>
      <c r="AO56" s="261">
        <f t="shared" si="68"/>
        <v>0</v>
      </c>
      <c r="AP56" s="262"/>
      <c r="AQ56" s="260"/>
      <c r="AR56" s="261">
        <f t="shared" si="69"/>
        <v>0</v>
      </c>
      <c r="AS56" s="262"/>
      <c r="AT56" s="53"/>
      <c r="AU56" s="118">
        <f>AU54/AU50</f>
        <v>0.37167734782726264</v>
      </c>
    </row>
    <row r="57" spans="1:47" ht="15.75" thickBot="1">
      <c r="A57" s="428"/>
      <c r="B57" s="430"/>
      <c r="C57" s="470"/>
      <c r="D57" s="514"/>
      <c r="E57" s="436"/>
      <c r="F57" s="323" t="s">
        <v>42</v>
      </c>
      <c r="G57" s="131"/>
      <c r="H57" s="68">
        <f t="shared" si="57"/>
        <v>0</v>
      </c>
      <c r="I57" s="69"/>
      <c r="J57" s="67"/>
      <c r="K57" s="68">
        <f t="shared" si="58"/>
        <v>0</v>
      </c>
      <c r="L57" s="69"/>
      <c r="M57" s="67"/>
      <c r="N57" s="68">
        <f t="shared" si="59"/>
        <v>0</v>
      </c>
      <c r="O57" s="69"/>
      <c r="P57" s="67"/>
      <c r="Q57" s="68">
        <f t="shared" si="60"/>
        <v>0</v>
      </c>
      <c r="R57" s="69"/>
      <c r="S57" s="67"/>
      <c r="T57" s="68">
        <f t="shared" si="61"/>
        <v>0</v>
      </c>
      <c r="U57" s="69"/>
      <c r="V57" s="67"/>
      <c r="W57" s="68">
        <f t="shared" si="62"/>
        <v>0</v>
      </c>
      <c r="X57" s="69"/>
      <c r="Y57" s="67"/>
      <c r="Z57" s="68">
        <f t="shared" si="63"/>
        <v>0</v>
      </c>
      <c r="AA57" s="69"/>
      <c r="AB57" s="67"/>
      <c r="AC57" s="68">
        <f t="shared" si="64"/>
        <v>0</v>
      </c>
      <c r="AD57" s="69"/>
      <c r="AE57" s="67"/>
      <c r="AF57" s="68">
        <f t="shared" si="65"/>
        <v>0</v>
      </c>
      <c r="AG57" s="69"/>
      <c r="AH57" s="300"/>
      <c r="AI57" s="301">
        <f t="shared" si="66"/>
        <v>0</v>
      </c>
      <c r="AJ57" s="302"/>
      <c r="AK57" s="300"/>
      <c r="AL57" s="301">
        <f t="shared" si="67"/>
        <v>0</v>
      </c>
      <c r="AM57" s="302"/>
      <c r="AN57" s="300"/>
      <c r="AO57" s="301">
        <f t="shared" si="68"/>
        <v>0</v>
      </c>
      <c r="AP57" s="302"/>
      <c r="AQ57" s="300"/>
      <c r="AR57" s="301">
        <f t="shared" si="69"/>
        <v>0</v>
      </c>
      <c r="AS57" s="302"/>
      <c r="AT57" s="67"/>
      <c r="AU57" s="127"/>
    </row>
    <row r="58" spans="1:47" ht="15.75" thickBot="1">
      <c r="A58" s="448" t="s">
        <v>17</v>
      </c>
      <c r="B58" s="450" t="s">
        <v>18</v>
      </c>
      <c r="C58" s="452" t="s">
        <v>19</v>
      </c>
      <c r="D58" s="450" t="s">
        <v>20</v>
      </c>
      <c r="E58" s="452" t="s">
        <v>21</v>
      </c>
      <c r="F58" s="461" t="s">
        <v>22</v>
      </c>
      <c r="G58" s="443" t="s">
        <v>23</v>
      </c>
      <c r="H58" s="440" t="s">
        <v>24</v>
      </c>
      <c r="I58" s="444" t="s">
        <v>25</v>
      </c>
      <c r="J58" s="443" t="s">
        <v>23</v>
      </c>
      <c r="K58" s="440" t="s">
        <v>24</v>
      </c>
      <c r="L58" s="444" t="s">
        <v>25</v>
      </c>
      <c r="M58" s="443" t="s">
        <v>23</v>
      </c>
      <c r="N58" s="440" t="s">
        <v>24</v>
      </c>
      <c r="O58" s="444" t="s">
        <v>25</v>
      </c>
      <c r="P58" s="443" t="s">
        <v>23</v>
      </c>
      <c r="Q58" s="440" t="s">
        <v>24</v>
      </c>
      <c r="R58" s="444" t="s">
        <v>25</v>
      </c>
      <c r="S58" s="443" t="s">
        <v>23</v>
      </c>
      <c r="T58" s="440" t="s">
        <v>24</v>
      </c>
      <c r="U58" s="444" t="s">
        <v>25</v>
      </c>
      <c r="V58" s="443" t="s">
        <v>23</v>
      </c>
      <c r="W58" s="440" t="s">
        <v>24</v>
      </c>
      <c r="X58" s="444" t="s">
        <v>25</v>
      </c>
      <c r="Y58" s="443" t="s">
        <v>23</v>
      </c>
      <c r="Z58" s="440" t="s">
        <v>24</v>
      </c>
      <c r="AA58" s="444" t="s">
        <v>25</v>
      </c>
      <c r="AB58" s="443" t="s">
        <v>23</v>
      </c>
      <c r="AC58" s="440" t="s">
        <v>24</v>
      </c>
      <c r="AD58" s="444" t="s">
        <v>25</v>
      </c>
      <c r="AE58" s="443" t="s">
        <v>23</v>
      </c>
      <c r="AF58" s="440" t="s">
        <v>24</v>
      </c>
      <c r="AG58" s="444" t="s">
        <v>25</v>
      </c>
      <c r="AH58" s="445" t="s">
        <v>23</v>
      </c>
      <c r="AI58" s="446" t="s">
        <v>24</v>
      </c>
      <c r="AJ58" s="447" t="s">
        <v>25</v>
      </c>
      <c r="AK58" s="445" t="s">
        <v>23</v>
      </c>
      <c r="AL58" s="446" t="s">
        <v>24</v>
      </c>
      <c r="AM58" s="447" t="s">
        <v>25</v>
      </c>
      <c r="AN58" s="445" t="s">
        <v>23</v>
      </c>
      <c r="AO58" s="446" t="s">
        <v>24</v>
      </c>
      <c r="AP58" s="447" t="s">
        <v>25</v>
      </c>
      <c r="AQ58" s="445" t="s">
        <v>23</v>
      </c>
      <c r="AR58" s="446" t="s">
        <v>24</v>
      </c>
      <c r="AS58" s="447" t="s">
        <v>25</v>
      </c>
      <c r="AT58" s="443" t="s">
        <v>23</v>
      </c>
      <c r="AU58" s="453" t="s">
        <v>26</v>
      </c>
    </row>
    <row r="59" spans="1:47" ht="30" customHeight="1">
      <c r="A59" s="449"/>
      <c r="B59" s="451"/>
      <c r="C59" s="440"/>
      <c r="D59" s="451"/>
      <c r="E59" s="440"/>
      <c r="F59" s="462"/>
      <c r="G59" s="443"/>
      <c r="H59" s="440"/>
      <c r="I59" s="444"/>
      <c r="J59" s="443"/>
      <c r="K59" s="440"/>
      <c r="L59" s="444"/>
      <c r="M59" s="443"/>
      <c r="N59" s="440"/>
      <c r="O59" s="444"/>
      <c r="P59" s="443"/>
      <c r="Q59" s="440"/>
      <c r="R59" s="444"/>
      <c r="S59" s="443"/>
      <c r="T59" s="440"/>
      <c r="U59" s="444"/>
      <c r="V59" s="443"/>
      <c r="W59" s="440"/>
      <c r="X59" s="444"/>
      <c r="Y59" s="443"/>
      <c r="Z59" s="440"/>
      <c r="AA59" s="444"/>
      <c r="AB59" s="443"/>
      <c r="AC59" s="440"/>
      <c r="AD59" s="444"/>
      <c r="AE59" s="443"/>
      <c r="AF59" s="440"/>
      <c r="AG59" s="444"/>
      <c r="AH59" s="445"/>
      <c r="AI59" s="446"/>
      <c r="AJ59" s="447"/>
      <c r="AK59" s="445"/>
      <c r="AL59" s="446"/>
      <c r="AM59" s="447"/>
      <c r="AN59" s="445"/>
      <c r="AO59" s="446"/>
      <c r="AP59" s="447"/>
      <c r="AQ59" s="445"/>
      <c r="AR59" s="446"/>
      <c r="AS59" s="447"/>
      <c r="AT59" s="443"/>
      <c r="AU59" s="453"/>
    </row>
    <row r="60" spans="1:47" ht="30" customHeight="1">
      <c r="A60" s="427" t="s">
        <v>54</v>
      </c>
      <c r="B60" s="429">
        <v>1558</v>
      </c>
      <c r="C60" s="507">
        <v>1700788</v>
      </c>
      <c r="D60" s="513" t="s">
        <v>55</v>
      </c>
      <c r="E60" s="435" t="s">
        <v>45</v>
      </c>
      <c r="F60" s="322" t="s">
        <v>30</v>
      </c>
      <c r="G60" s="80"/>
      <c r="H60" s="54">
        <f t="shared" ref="H60:H68" si="70">G60-I60</f>
        <v>0</v>
      </c>
      <c r="I60" s="55"/>
      <c r="J60" s="53"/>
      <c r="K60" s="54">
        <f t="shared" ref="K60:K68" si="71">J60-L60</f>
        <v>0</v>
      </c>
      <c r="L60" s="55"/>
      <c r="M60" s="53"/>
      <c r="N60" s="54">
        <f t="shared" ref="N60:N68" si="72">M60-O60</f>
        <v>0</v>
      </c>
      <c r="O60" s="55"/>
      <c r="P60" s="53"/>
      <c r="Q60" s="54">
        <f t="shared" ref="Q60:Q68" si="73">P60-R60</f>
        <v>0</v>
      </c>
      <c r="R60" s="55"/>
      <c r="S60" s="53"/>
      <c r="T60" s="54">
        <f t="shared" ref="T60:T68" si="74">S60-U60</f>
        <v>0</v>
      </c>
      <c r="U60" s="55"/>
      <c r="V60" s="53"/>
      <c r="W60" s="54">
        <f t="shared" ref="W60:W68" si="75">V60-X60</f>
        <v>0</v>
      </c>
      <c r="X60" s="55"/>
      <c r="Y60" s="53"/>
      <c r="Z60" s="54">
        <f t="shared" ref="Z60:Z68" si="76">Y60-AA60</f>
        <v>0</v>
      </c>
      <c r="AA60" s="55"/>
      <c r="AB60" s="53"/>
      <c r="AC60" s="54">
        <f t="shared" ref="AC60:AC68" si="77">AB60-AD60</f>
        <v>0</v>
      </c>
      <c r="AD60" s="55"/>
      <c r="AE60" s="53"/>
      <c r="AF60" s="54">
        <f t="shared" ref="AF60:AF68" si="78">AE60-AG60</f>
        <v>0</v>
      </c>
      <c r="AG60" s="55"/>
      <c r="AH60" s="260"/>
      <c r="AI60" s="295">
        <f t="shared" ref="AI60:AI62" si="79">AH60-AJ60</f>
        <v>0</v>
      </c>
      <c r="AJ60" s="296"/>
      <c r="AK60" s="53"/>
      <c r="AL60" s="54">
        <f t="shared" ref="AL60:AL68" si="80">AK60-AM60</f>
        <v>0</v>
      </c>
      <c r="AM60" s="55"/>
      <c r="AN60" s="53"/>
      <c r="AO60" s="54">
        <f t="shared" ref="AO60:AO68" si="81">AN60-AP60</f>
        <v>0</v>
      </c>
      <c r="AP60" s="55"/>
      <c r="AQ60" s="53"/>
      <c r="AR60" s="54">
        <f t="shared" ref="AR60:AR68" si="82">AQ60-AS60</f>
        <v>0</v>
      </c>
      <c r="AS60" s="55"/>
      <c r="AT60" s="53"/>
      <c r="AU60" s="4" t="s">
        <v>31</v>
      </c>
    </row>
    <row r="61" spans="1:47" ht="30" customHeight="1">
      <c r="A61" s="427"/>
      <c r="B61" s="429"/>
      <c r="C61" s="507"/>
      <c r="D61" s="513"/>
      <c r="E61" s="435"/>
      <c r="F61" s="322" t="s">
        <v>32</v>
      </c>
      <c r="G61" s="80"/>
      <c r="H61" s="56">
        <f t="shared" si="70"/>
        <v>0</v>
      </c>
      <c r="I61" s="57"/>
      <c r="J61" s="53"/>
      <c r="K61" s="56">
        <f t="shared" si="71"/>
        <v>0</v>
      </c>
      <c r="L61" s="57"/>
      <c r="M61" s="53"/>
      <c r="N61" s="56">
        <f t="shared" si="72"/>
        <v>0</v>
      </c>
      <c r="O61" s="57"/>
      <c r="P61" s="75">
        <v>404420</v>
      </c>
      <c r="Q61" s="76">
        <f t="shared" si="73"/>
        <v>0</v>
      </c>
      <c r="R61" s="77">
        <v>404420</v>
      </c>
      <c r="S61" s="53"/>
      <c r="T61" s="56">
        <f t="shared" si="74"/>
        <v>0</v>
      </c>
      <c r="U61" s="57"/>
      <c r="V61" s="53"/>
      <c r="W61" s="56">
        <f t="shared" si="75"/>
        <v>0</v>
      </c>
      <c r="X61" s="57"/>
      <c r="Y61" s="53"/>
      <c r="Z61" s="56">
        <f t="shared" si="76"/>
        <v>0</v>
      </c>
      <c r="AA61" s="57"/>
      <c r="AB61" s="53"/>
      <c r="AC61" s="56">
        <f t="shared" si="77"/>
        <v>0</v>
      </c>
      <c r="AD61" s="57"/>
      <c r="AE61" s="53"/>
      <c r="AF61" s="56">
        <f t="shared" si="78"/>
        <v>0</v>
      </c>
      <c r="AG61" s="57"/>
      <c r="AH61" s="260"/>
      <c r="AI61" s="261">
        <f t="shared" si="79"/>
        <v>0</v>
      </c>
      <c r="AJ61" s="262"/>
      <c r="AK61" s="53"/>
      <c r="AL61" s="56">
        <f t="shared" si="80"/>
        <v>0</v>
      </c>
      <c r="AM61" s="57"/>
      <c r="AN61" s="53"/>
      <c r="AO61" s="56">
        <f t="shared" si="81"/>
        <v>0</v>
      </c>
      <c r="AP61" s="57"/>
      <c r="AQ61" s="53"/>
      <c r="AR61" s="56">
        <f t="shared" si="82"/>
        <v>0</v>
      </c>
      <c r="AS61" s="57"/>
      <c r="AT61" s="53"/>
      <c r="AU61" s="117">
        <f>SUM(G60:G68,J60:J68,M60:M68,P60:P68,S60:S68,V60:V68,Y60:Y68,AB60:AB68,AE60:AE68)</f>
        <v>1604420</v>
      </c>
    </row>
    <row r="62" spans="1:47">
      <c r="A62" s="427"/>
      <c r="B62" s="429"/>
      <c r="C62" s="507"/>
      <c r="D62" s="513"/>
      <c r="E62" s="435"/>
      <c r="F62" s="322" t="s">
        <v>33</v>
      </c>
      <c r="G62" s="80"/>
      <c r="H62" s="56">
        <f t="shared" si="70"/>
        <v>0</v>
      </c>
      <c r="I62" s="57"/>
      <c r="J62" s="53"/>
      <c r="K62" s="56">
        <f t="shared" si="71"/>
        <v>0</v>
      </c>
      <c r="L62" s="57"/>
      <c r="M62" s="53"/>
      <c r="N62" s="56">
        <f t="shared" si="72"/>
        <v>0</v>
      </c>
      <c r="O62" s="57"/>
      <c r="P62" s="53"/>
      <c r="Q62" s="56">
        <f t="shared" si="73"/>
        <v>0</v>
      </c>
      <c r="R62" s="57"/>
      <c r="S62" s="53"/>
      <c r="T62" s="56">
        <f t="shared" si="74"/>
        <v>0</v>
      </c>
      <c r="U62" s="57"/>
      <c r="V62" s="53"/>
      <c r="W62" s="56">
        <f t="shared" si="75"/>
        <v>0</v>
      </c>
      <c r="X62" s="57"/>
      <c r="Y62" s="53"/>
      <c r="Z62" s="56">
        <f t="shared" si="76"/>
        <v>0</v>
      </c>
      <c r="AA62" s="57"/>
      <c r="AB62" s="53"/>
      <c r="AC62" s="56">
        <f t="shared" si="77"/>
        <v>0</v>
      </c>
      <c r="AD62" s="57"/>
      <c r="AE62" s="53"/>
      <c r="AF62" s="56">
        <f t="shared" si="78"/>
        <v>0</v>
      </c>
      <c r="AG62" s="57"/>
      <c r="AH62" s="260"/>
      <c r="AI62" s="261">
        <f t="shared" si="79"/>
        <v>0</v>
      </c>
      <c r="AJ62" s="262"/>
      <c r="AK62" s="53"/>
      <c r="AL62" s="56">
        <f t="shared" si="80"/>
        <v>0</v>
      </c>
      <c r="AM62" s="57"/>
      <c r="AN62" s="53"/>
      <c r="AO62" s="56">
        <f t="shared" si="81"/>
        <v>0</v>
      </c>
      <c r="AP62" s="57"/>
      <c r="AQ62" s="53"/>
      <c r="AR62" s="56">
        <f t="shared" si="82"/>
        <v>0</v>
      </c>
      <c r="AS62" s="57"/>
      <c r="AT62" s="53"/>
      <c r="AU62" s="7" t="s">
        <v>34</v>
      </c>
    </row>
    <row r="63" spans="1:47">
      <c r="A63" s="427"/>
      <c r="B63" s="429"/>
      <c r="C63" s="507"/>
      <c r="D63" s="513"/>
      <c r="E63" s="435"/>
      <c r="F63" s="322" t="s">
        <v>35</v>
      </c>
      <c r="G63" s="80"/>
      <c r="H63" s="56">
        <f t="shared" si="70"/>
        <v>0</v>
      </c>
      <c r="I63" s="57"/>
      <c r="J63" s="53"/>
      <c r="K63" s="56">
        <f t="shared" si="71"/>
        <v>0</v>
      </c>
      <c r="L63" s="57"/>
      <c r="M63" s="53"/>
      <c r="N63" s="56">
        <f t="shared" si="72"/>
        <v>0</v>
      </c>
      <c r="O63" s="57"/>
      <c r="P63" s="53"/>
      <c r="Q63" s="56">
        <f t="shared" si="73"/>
        <v>0</v>
      </c>
      <c r="R63" s="57"/>
      <c r="S63" s="216"/>
      <c r="T63" s="217">
        <f t="shared" si="74"/>
        <v>0</v>
      </c>
      <c r="U63" s="218"/>
      <c r="V63" s="260"/>
      <c r="W63" s="261">
        <f t="shared" si="75"/>
        <v>0</v>
      </c>
      <c r="X63" s="262"/>
      <c r="Y63" s="53"/>
      <c r="Z63" s="56">
        <f t="shared" si="76"/>
        <v>0</v>
      </c>
      <c r="AA63" s="57"/>
      <c r="AB63" s="271">
        <v>1200000</v>
      </c>
      <c r="AC63" s="272">
        <f>AB63-AD63</f>
        <v>1200000</v>
      </c>
      <c r="AD63" s="273"/>
      <c r="AE63" s="53"/>
      <c r="AF63" s="56">
        <f t="shared" si="78"/>
        <v>0</v>
      </c>
      <c r="AG63" s="57"/>
      <c r="AH63" s="260"/>
      <c r="AI63" s="261">
        <f>AH63-AJ63</f>
        <v>0</v>
      </c>
      <c r="AJ63" s="262"/>
      <c r="AK63" s="53"/>
      <c r="AL63" s="56">
        <f t="shared" si="80"/>
        <v>0</v>
      </c>
      <c r="AM63" s="57"/>
      <c r="AN63" s="53"/>
      <c r="AO63" s="56">
        <f t="shared" si="81"/>
        <v>0</v>
      </c>
      <c r="AP63" s="57"/>
      <c r="AQ63" s="53"/>
      <c r="AR63" s="56">
        <f t="shared" si="82"/>
        <v>0</v>
      </c>
      <c r="AS63" s="57"/>
      <c r="AT63" s="53"/>
      <c r="AU63" s="117">
        <f>SUM(H60:H68,K60:K68,N60:N68,Q60:Q68,T60:T68,W60:W68,Z60:Z68,AC60:AC68,Z60:Z68,AF60:AF68)</f>
        <v>1200000</v>
      </c>
    </row>
    <row r="64" spans="1:47">
      <c r="A64" s="427"/>
      <c r="B64" s="429"/>
      <c r="C64" s="507"/>
      <c r="D64" s="513"/>
      <c r="E64" s="435"/>
      <c r="F64" s="322" t="s">
        <v>36</v>
      </c>
      <c r="G64" s="80"/>
      <c r="H64" s="56">
        <f t="shared" si="70"/>
        <v>0</v>
      </c>
      <c r="I64" s="57"/>
      <c r="J64" s="53"/>
      <c r="K64" s="56">
        <f t="shared" si="71"/>
        <v>0</v>
      </c>
      <c r="L64" s="57"/>
      <c r="M64" s="53"/>
      <c r="N64" s="56">
        <f t="shared" si="72"/>
        <v>0</v>
      </c>
      <c r="O64" s="57"/>
      <c r="P64" s="53"/>
      <c r="Q64" s="56">
        <f t="shared" si="73"/>
        <v>0</v>
      </c>
      <c r="R64" s="57"/>
      <c r="S64" s="53"/>
      <c r="T64" s="56">
        <f t="shared" si="74"/>
        <v>0</v>
      </c>
      <c r="U64" s="57"/>
      <c r="V64" s="53"/>
      <c r="W64" s="56">
        <f t="shared" si="75"/>
        <v>0</v>
      </c>
      <c r="X64" s="57"/>
      <c r="Y64" s="53"/>
      <c r="Z64" s="56">
        <f t="shared" si="76"/>
        <v>0</v>
      </c>
      <c r="AA64" s="57"/>
      <c r="AB64" s="53"/>
      <c r="AC64" s="56">
        <f t="shared" si="77"/>
        <v>0</v>
      </c>
      <c r="AD64" s="57"/>
      <c r="AE64" s="53"/>
      <c r="AF64" s="56">
        <f t="shared" si="78"/>
        <v>0</v>
      </c>
      <c r="AG64" s="57"/>
      <c r="AH64" s="260"/>
      <c r="AI64" s="261">
        <f t="shared" ref="AI64" si="83">AH64-AJ64</f>
        <v>0</v>
      </c>
      <c r="AJ64" s="262"/>
      <c r="AK64" s="53"/>
      <c r="AL64" s="56">
        <f t="shared" si="80"/>
        <v>0</v>
      </c>
      <c r="AM64" s="57"/>
      <c r="AN64" s="53"/>
      <c r="AO64" s="56">
        <f t="shared" si="81"/>
        <v>0</v>
      </c>
      <c r="AP64" s="57"/>
      <c r="AQ64" s="53"/>
      <c r="AR64" s="56">
        <f t="shared" si="82"/>
        <v>0</v>
      </c>
      <c r="AS64" s="57"/>
      <c r="AT64" s="53"/>
      <c r="AU64" s="7" t="s">
        <v>37</v>
      </c>
    </row>
    <row r="65" spans="1:47">
      <c r="A65" s="427"/>
      <c r="B65" s="429"/>
      <c r="C65" s="507"/>
      <c r="D65" s="513"/>
      <c r="E65" s="435"/>
      <c r="F65" s="322" t="s">
        <v>38</v>
      </c>
      <c r="G65" s="80"/>
      <c r="H65" s="56">
        <f t="shared" si="70"/>
        <v>0</v>
      </c>
      <c r="I65" s="57"/>
      <c r="J65" s="53"/>
      <c r="K65" s="56">
        <f t="shared" si="71"/>
        <v>0</v>
      </c>
      <c r="L65" s="57"/>
      <c r="M65" s="53"/>
      <c r="N65" s="56">
        <f t="shared" si="72"/>
        <v>0</v>
      </c>
      <c r="O65" s="57"/>
      <c r="P65" s="53"/>
      <c r="Q65" s="56">
        <f t="shared" si="73"/>
        <v>0</v>
      </c>
      <c r="R65" s="57"/>
      <c r="S65" s="53"/>
      <c r="T65" s="56">
        <f t="shared" si="74"/>
        <v>0</v>
      </c>
      <c r="U65" s="57"/>
      <c r="V65" s="53"/>
      <c r="W65" s="56">
        <f t="shared" si="75"/>
        <v>0</v>
      </c>
      <c r="X65" s="57"/>
      <c r="Y65" s="3"/>
      <c r="Z65" s="11"/>
      <c r="AA65" s="12"/>
      <c r="AC65" s="56">
        <f t="shared" si="77"/>
        <v>0</v>
      </c>
      <c r="AE65" s="216"/>
      <c r="AF65" s="217"/>
      <c r="AG65" s="218"/>
      <c r="AH65" s="271">
        <v>3606183</v>
      </c>
      <c r="AI65" s="272">
        <f t="shared" ref="AI65" si="84">AH65-AJ65</f>
        <v>3606183</v>
      </c>
      <c r="AJ65" s="273"/>
      <c r="AK65" s="53"/>
      <c r="AL65" s="56">
        <f t="shared" si="80"/>
        <v>0</v>
      </c>
      <c r="AM65" s="57"/>
      <c r="AN65" s="53"/>
      <c r="AO65" s="56">
        <f t="shared" si="81"/>
        <v>0</v>
      </c>
      <c r="AP65" s="57"/>
      <c r="AQ65" s="53"/>
      <c r="AR65" s="56">
        <f t="shared" si="82"/>
        <v>0</v>
      </c>
      <c r="AS65" s="57"/>
      <c r="AT65" s="53"/>
      <c r="AU65" s="117">
        <f>SUM(I60:I68,L60:L68,O60:O68,R60:R68,U60:U68,X60:X68,AA60:AA68,AD60:AD68,AG60:AG68)</f>
        <v>404420</v>
      </c>
    </row>
    <row r="66" spans="1:47">
      <c r="A66" s="427"/>
      <c r="B66" s="429"/>
      <c r="C66" s="507"/>
      <c r="D66" s="513"/>
      <c r="E66" s="435"/>
      <c r="F66" s="322" t="s">
        <v>39</v>
      </c>
      <c r="G66" s="80"/>
      <c r="H66" s="56">
        <f t="shared" si="70"/>
        <v>0</v>
      </c>
      <c r="I66" s="57"/>
      <c r="J66" s="53"/>
      <c r="K66" s="56">
        <f t="shared" si="71"/>
        <v>0</v>
      </c>
      <c r="L66" s="57"/>
      <c r="M66" s="53"/>
      <c r="N66" s="56">
        <f t="shared" si="72"/>
        <v>0</v>
      </c>
      <c r="O66" s="57"/>
      <c r="P66" s="53"/>
      <c r="Q66" s="56">
        <f t="shared" si="73"/>
        <v>0</v>
      </c>
      <c r="R66" s="57"/>
      <c r="S66" s="53"/>
      <c r="T66" s="56">
        <f t="shared" si="74"/>
        <v>0</v>
      </c>
      <c r="U66" s="57"/>
      <c r="V66" s="53"/>
      <c r="W66" s="56">
        <f t="shared" si="75"/>
        <v>0</v>
      </c>
      <c r="X66" s="57"/>
      <c r="Y66" s="53"/>
      <c r="Z66" s="56">
        <f t="shared" si="76"/>
        <v>0</v>
      </c>
      <c r="AA66" s="57"/>
      <c r="AB66" s="53"/>
      <c r="AC66" s="56">
        <f t="shared" si="77"/>
        <v>0</v>
      </c>
      <c r="AD66" s="57"/>
      <c r="AE66" s="53"/>
      <c r="AF66" s="56">
        <f t="shared" si="78"/>
        <v>0</v>
      </c>
      <c r="AG66" s="57"/>
      <c r="AH66" s="260"/>
      <c r="AI66" s="261">
        <f t="shared" ref="AI66:AI68" si="85">AH66-AJ66</f>
        <v>0</v>
      </c>
      <c r="AJ66" s="262"/>
      <c r="AK66" s="53"/>
      <c r="AL66" s="56">
        <f t="shared" si="80"/>
        <v>0</v>
      </c>
      <c r="AM66" s="57"/>
      <c r="AN66" s="53"/>
      <c r="AO66" s="56">
        <f t="shared" si="81"/>
        <v>0</v>
      </c>
      <c r="AP66" s="57"/>
      <c r="AQ66" s="53"/>
      <c r="AR66" s="56">
        <f t="shared" si="82"/>
        <v>0</v>
      </c>
      <c r="AS66" s="57"/>
      <c r="AT66" s="53"/>
      <c r="AU66" s="7" t="s">
        <v>40</v>
      </c>
    </row>
    <row r="67" spans="1:47">
      <c r="A67" s="427"/>
      <c r="B67" s="429"/>
      <c r="C67" s="507"/>
      <c r="D67" s="513"/>
      <c r="E67" s="435"/>
      <c r="F67" s="322" t="s">
        <v>41</v>
      </c>
      <c r="G67" s="80"/>
      <c r="H67" s="56">
        <f t="shared" si="70"/>
        <v>0</v>
      </c>
      <c r="I67" s="57"/>
      <c r="J67" s="53"/>
      <c r="K67" s="56">
        <f t="shared" si="71"/>
        <v>0</v>
      </c>
      <c r="L67" s="57"/>
      <c r="M67" s="53"/>
      <c r="N67" s="56">
        <f t="shared" si="72"/>
        <v>0</v>
      </c>
      <c r="O67" s="57"/>
      <c r="P67" s="53"/>
      <c r="Q67" s="56">
        <f t="shared" si="73"/>
        <v>0</v>
      </c>
      <c r="R67" s="57"/>
      <c r="S67" s="53"/>
      <c r="T67" s="56">
        <f t="shared" si="74"/>
        <v>0</v>
      </c>
      <c r="U67" s="57"/>
      <c r="V67" s="53"/>
      <c r="W67" s="56">
        <f t="shared" si="75"/>
        <v>0</v>
      </c>
      <c r="X67" s="57"/>
      <c r="Y67" s="53"/>
      <c r="Z67" s="56">
        <f t="shared" si="76"/>
        <v>0</v>
      </c>
      <c r="AA67" s="57"/>
      <c r="AB67" s="53"/>
      <c r="AC67" s="56">
        <f t="shared" si="77"/>
        <v>0</v>
      </c>
      <c r="AD67" s="57"/>
      <c r="AE67" s="53"/>
      <c r="AF67" s="56">
        <f t="shared" si="78"/>
        <v>0</v>
      </c>
      <c r="AG67" s="57"/>
      <c r="AH67" s="260"/>
      <c r="AI67" s="261">
        <f t="shared" si="85"/>
        <v>0</v>
      </c>
      <c r="AJ67" s="262"/>
      <c r="AK67" s="53"/>
      <c r="AL67" s="56">
        <f t="shared" si="80"/>
        <v>0</v>
      </c>
      <c r="AM67" s="57"/>
      <c r="AN67" s="53"/>
      <c r="AO67" s="56">
        <f t="shared" si="81"/>
        <v>0</v>
      </c>
      <c r="AP67" s="57"/>
      <c r="AQ67" s="53"/>
      <c r="AR67" s="56">
        <f t="shared" si="82"/>
        <v>0</v>
      </c>
      <c r="AS67" s="57"/>
      <c r="AT67" s="53"/>
      <c r="AU67" s="118">
        <f>AU65/AU61</f>
        <v>0.2520661672130739</v>
      </c>
    </row>
    <row r="68" spans="1:47">
      <c r="A68" s="428"/>
      <c r="B68" s="430"/>
      <c r="C68" s="470"/>
      <c r="D68" s="514"/>
      <c r="E68" s="436"/>
      <c r="F68" s="323" t="s">
        <v>42</v>
      </c>
      <c r="G68" s="131"/>
      <c r="H68" s="68">
        <f t="shared" si="70"/>
        <v>0</v>
      </c>
      <c r="I68" s="69"/>
      <c r="J68" s="67"/>
      <c r="K68" s="68">
        <f t="shared" si="71"/>
        <v>0</v>
      </c>
      <c r="L68" s="69"/>
      <c r="M68" s="67"/>
      <c r="N68" s="68">
        <f t="shared" si="72"/>
        <v>0</v>
      </c>
      <c r="O68" s="69"/>
      <c r="P68" s="67"/>
      <c r="Q68" s="68">
        <f t="shared" si="73"/>
        <v>0</v>
      </c>
      <c r="R68" s="69"/>
      <c r="S68" s="67"/>
      <c r="T68" s="68">
        <f t="shared" si="74"/>
        <v>0</v>
      </c>
      <c r="U68" s="69"/>
      <c r="V68" s="67"/>
      <c r="W68" s="68">
        <f t="shared" si="75"/>
        <v>0</v>
      </c>
      <c r="X68" s="69"/>
      <c r="Y68" s="67"/>
      <c r="Z68" s="68">
        <f t="shared" si="76"/>
        <v>0</v>
      </c>
      <c r="AA68" s="69"/>
      <c r="AB68" s="67"/>
      <c r="AC68" s="68">
        <f t="shared" si="77"/>
        <v>0</v>
      </c>
      <c r="AD68" s="69"/>
      <c r="AE68" s="67"/>
      <c r="AF68" s="68">
        <f t="shared" si="78"/>
        <v>0</v>
      </c>
      <c r="AG68" s="69"/>
      <c r="AH68" s="300"/>
      <c r="AI68" s="301">
        <f t="shared" si="85"/>
        <v>0</v>
      </c>
      <c r="AJ68" s="302"/>
      <c r="AK68" s="125"/>
      <c r="AL68" s="123">
        <f t="shared" si="80"/>
        <v>0</v>
      </c>
      <c r="AM68" s="124"/>
      <c r="AN68" s="125"/>
      <c r="AO68" s="123">
        <f t="shared" si="81"/>
        <v>0</v>
      </c>
      <c r="AP68" s="124"/>
      <c r="AQ68" s="125"/>
      <c r="AR68" s="123">
        <f t="shared" si="82"/>
        <v>0</v>
      </c>
      <c r="AS68" s="124"/>
      <c r="AT68" s="67"/>
      <c r="AU68" s="127"/>
    </row>
    <row r="69" spans="1:47">
      <c r="A69" s="473" t="s">
        <v>17</v>
      </c>
      <c r="B69" s="474" t="s">
        <v>18</v>
      </c>
      <c r="C69" s="439" t="s">
        <v>19</v>
      </c>
      <c r="D69" s="474" t="s">
        <v>20</v>
      </c>
      <c r="E69" s="439" t="s">
        <v>21</v>
      </c>
      <c r="F69" s="475" t="s">
        <v>22</v>
      </c>
      <c r="G69" s="443" t="s">
        <v>23</v>
      </c>
      <c r="H69" s="440" t="s">
        <v>24</v>
      </c>
      <c r="I69" s="444" t="s">
        <v>25</v>
      </c>
      <c r="J69" s="443" t="s">
        <v>23</v>
      </c>
      <c r="K69" s="440" t="s">
        <v>24</v>
      </c>
      <c r="L69" s="444" t="s">
        <v>25</v>
      </c>
      <c r="M69" s="443" t="s">
        <v>23</v>
      </c>
      <c r="N69" s="440" t="s">
        <v>24</v>
      </c>
      <c r="O69" s="444" t="s">
        <v>25</v>
      </c>
      <c r="P69" s="443" t="s">
        <v>23</v>
      </c>
      <c r="Q69" s="440" t="s">
        <v>24</v>
      </c>
      <c r="R69" s="444" t="s">
        <v>25</v>
      </c>
      <c r="S69" s="443" t="s">
        <v>23</v>
      </c>
      <c r="T69" s="440" t="s">
        <v>24</v>
      </c>
      <c r="U69" s="444" t="s">
        <v>25</v>
      </c>
      <c r="V69" s="443" t="s">
        <v>23</v>
      </c>
      <c r="W69" s="440" t="s">
        <v>24</v>
      </c>
      <c r="X69" s="444" t="s">
        <v>25</v>
      </c>
      <c r="Y69" s="443" t="s">
        <v>23</v>
      </c>
      <c r="Z69" s="440" t="s">
        <v>24</v>
      </c>
      <c r="AA69" s="444" t="s">
        <v>25</v>
      </c>
      <c r="AB69" s="443" t="s">
        <v>23</v>
      </c>
      <c r="AC69" s="440" t="s">
        <v>24</v>
      </c>
      <c r="AD69" s="444" t="s">
        <v>25</v>
      </c>
      <c r="AE69" s="443" t="s">
        <v>23</v>
      </c>
      <c r="AF69" s="440" t="s">
        <v>24</v>
      </c>
      <c r="AG69" s="444" t="s">
        <v>25</v>
      </c>
      <c r="AH69" s="445" t="s">
        <v>23</v>
      </c>
      <c r="AI69" s="446" t="s">
        <v>24</v>
      </c>
      <c r="AJ69" s="447" t="s">
        <v>25</v>
      </c>
      <c r="AK69" s="445" t="s">
        <v>23</v>
      </c>
      <c r="AL69" s="446" t="s">
        <v>24</v>
      </c>
      <c r="AM69" s="447" t="s">
        <v>25</v>
      </c>
      <c r="AN69" s="445" t="s">
        <v>23</v>
      </c>
      <c r="AO69" s="446" t="s">
        <v>24</v>
      </c>
      <c r="AP69" s="447" t="s">
        <v>25</v>
      </c>
      <c r="AQ69" s="445" t="s">
        <v>23</v>
      </c>
      <c r="AR69" s="446" t="s">
        <v>24</v>
      </c>
      <c r="AS69" s="447" t="s">
        <v>25</v>
      </c>
      <c r="AT69" s="443" t="s">
        <v>23</v>
      </c>
      <c r="AU69" s="453" t="s">
        <v>26</v>
      </c>
    </row>
    <row r="70" spans="1:47" ht="15.75" thickBot="1">
      <c r="A70" s="449"/>
      <c r="B70" s="451"/>
      <c r="C70" s="440"/>
      <c r="D70" s="451"/>
      <c r="E70" s="440"/>
      <c r="F70" s="462"/>
      <c r="G70" s="443"/>
      <c r="H70" s="440"/>
      <c r="I70" s="444"/>
      <c r="J70" s="443"/>
      <c r="K70" s="440"/>
      <c r="L70" s="444"/>
      <c r="M70" s="443"/>
      <c r="N70" s="440"/>
      <c r="O70" s="444"/>
      <c r="P70" s="443"/>
      <c r="Q70" s="440"/>
      <c r="R70" s="444"/>
      <c r="S70" s="443"/>
      <c r="T70" s="440"/>
      <c r="U70" s="444"/>
      <c r="V70" s="443"/>
      <c r="W70" s="440"/>
      <c r="X70" s="444"/>
      <c r="Y70" s="443"/>
      <c r="Z70" s="440"/>
      <c r="AA70" s="444"/>
      <c r="AB70" s="443"/>
      <c r="AC70" s="440"/>
      <c r="AD70" s="444"/>
      <c r="AE70" s="443"/>
      <c r="AF70" s="440"/>
      <c r="AG70" s="444"/>
      <c r="AH70" s="445"/>
      <c r="AI70" s="446"/>
      <c r="AJ70" s="447"/>
      <c r="AK70" s="445"/>
      <c r="AL70" s="446"/>
      <c r="AM70" s="447"/>
      <c r="AN70" s="445"/>
      <c r="AO70" s="446"/>
      <c r="AP70" s="447"/>
      <c r="AQ70" s="445"/>
      <c r="AR70" s="446"/>
      <c r="AS70" s="447"/>
      <c r="AT70" s="443"/>
      <c r="AU70" s="453"/>
    </row>
    <row r="71" spans="1:47" ht="30" customHeight="1">
      <c r="A71" s="427" t="s">
        <v>56</v>
      </c>
      <c r="B71" s="429">
        <v>2392</v>
      </c>
      <c r="C71" s="507">
        <v>1700730</v>
      </c>
      <c r="D71" s="513" t="s">
        <v>57</v>
      </c>
      <c r="E71" s="435" t="s">
        <v>50</v>
      </c>
      <c r="F71" s="322" t="s">
        <v>30</v>
      </c>
      <c r="G71" s="80"/>
      <c r="H71" s="54">
        <f t="shared" ref="H71:H80" si="86">G71-I71</f>
        <v>0</v>
      </c>
      <c r="I71" s="55"/>
      <c r="J71" s="53"/>
      <c r="K71" s="54">
        <f t="shared" ref="K71:K80" si="87">J71-L71</f>
        <v>0</v>
      </c>
      <c r="L71" s="55"/>
      <c r="M71" s="53"/>
      <c r="N71" s="54">
        <f t="shared" ref="N71:N80" si="88">M71-O71</f>
        <v>0</v>
      </c>
      <c r="O71" s="55"/>
      <c r="P71" s="53"/>
      <c r="Q71" s="54">
        <f t="shared" ref="Q71:Q80" si="89">P71-R71</f>
        <v>0</v>
      </c>
      <c r="R71" s="55"/>
      <c r="S71" s="53"/>
      <c r="T71" s="54">
        <f t="shared" ref="T71:T80" si="90">S71-U71</f>
        <v>0</v>
      </c>
      <c r="U71" s="55"/>
      <c r="V71" s="53"/>
      <c r="W71" s="54">
        <f t="shared" ref="W71:W80" si="91">V71-X71</f>
        <v>0</v>
      </c>
      <c r="X71" s="55"/>
      <c r="Y71" s="53"/>
      <c r="Z71" s="54">
        <f t="shared" ref="Z71:Z80" si="92">Y71-AA71</f>
        <v>0</v>
      </c>
      <c r="AA71" s="55"/>
      <c r="AB71" s="80"/>
      <c r="AC71" s="54">
        <f t="shared" ref="AC71:AC76" si="93">AB71-AD71</f>
        <v>0</v>
      </c>
      <c r="AD71" s="55"/>
      <c r="AE71" s="53"/>
      <c r="AF71" s="54">
        <f t="shared" ref="AF71:AF80" si="94">AE71-AG71</f>
        <v>0</v>
      </c>
      <c r="AG71" s="55"/>
      <c r="AH71" s="260"/>
      <c r="AI71" s="295">
        <f t="shared" ref="AI71:AI76" si="95">AH71-AJ71</f>
        <v>0</v>
      </c>
      <c r="AJ71" s="296"/>
      <c r="AK71" s="260"/>
      <c r="AL71" s="295">
        <f t="shared" ref="AL71:AL80" si="96">AK71-AM71</f>
        <v>0</v>
      </c>
      <c r="AM71" s="296"/>
      <c r="AN71" s="260"/>
      <c r="AO71" s="295">
        <f t="shared" ref="AO71:AO80" si="97">AN71-AP71</f>
        <v>0</v>
      </c>
      <c r="AP71" s="296"/>
      <c r="AQ71" s="260"/>
      <c r="AR71" s="295">
        <f t="shared" ref="AR71:AR80" si="98">AQ71-AS71</f>
        <v>0</v>
      </c>
      <c r="AS71" s="296"/>
      <c r="AT71" s="53"/>
      <c r="AU71" s="4" t="s">
        <v>31</v>
      </c>
    </row>
    <row r="72" spans="1:47" ht="30" customHeight="1">
      <c r="A72" s="427"/>
      <c r="B72" s="429"/>
      <c r="C72" s="507"/>
      <c r="D72" s="513"/>
      <c r="E72" s="435"/>
      <c r="F72" s="322" t="s">
        <v>32</v>
      </c>
      <c r="G72" s="80"/>
      <c r="H72" s="56">
        <f t="shared" si="86"/>
        <v>0</v>
      </c>
      <c r="I72" s="57"/>
      <c r="J72" s="53"/>
      <c r="K72" s="56">
        <f t="shared" si="87"/>
        <v>0</v>
      </c>
      <c r="L72" s="57"/>
      <c r="M72" s="75">
        <v>173600</v>
      </c>
      <c r="N72" s="76">
        <f t="shared" si="88"/>
        <v>0</v>
      </c>
      <c r="O72" s="77">
        <v>173600</v>
      </c>
      <c r="P72" s="75">
        <v>46450</v>
      </c>
      <c r="Q72" s="76">
        <f t="shared" si="89"/>
        <v>0</v>
      </c>
      <c r="R72" s="77">
        <v>46450</v>
      </c>
      <c r="S72" s="75">
        <v>22314</v>
      </c>
      <c r="T72" s="76">
        <f t="shared" si="90"/>
        <v>0</v>
      </c>
      <c r="U72" s="77">
        <v>22314</v>
      </c>
      <c r="V72" s="53"/>
      <c r="W72" s="56">
        <f t="shared" si="91"/>
        <v>0</v>
      </c>
      <c r="X72" s="57"/>
      <c r="Y72" s="271">
        <f>SUM(22547+12153)</f>
        <v>34700</v>
      </c>
      <c r="Z72" s="272">
        <f>Y72-AA72</f>
        <v>0</v>
      </c>
      <c r="AA72" s="273">
        <v>34700</v>
      </c>
      <c r="AB72" s="80"/>
      <c r="AC72" s="56">
        <f t="shared" si="93"/>
        <v>0</v>
      </c>
      <c r="AD72" s="57"/>
      <c r="AE72" s="53"/>
      <c r="AF72" s="56">
        <f t="shared" si="94"/>
        <v>0</v>
      </c>
      <c r="AG72" s="57"/>
      <c r="AH72" s="260"/>
      <c r="AI72" s="261">
        <f t="shared" si="95"/>
        <v>0</v>
      </c>
      <c r="AJ72" s="262"/>
      <c r="AK72" s="260"/>
      <c r="AL72" s="261">
        <f t="shared" si="96"/>
        <v>0</v>
      </c>
      <c r="AM72" s="262"/>
      <c r="AN72" s="260"/>
      <c r="AO72" s="261">
        <f t="shared" si="97"/>
        <v>0</v>
      </c>
      <c r="AP72" s="262"/>
      <c r="AQ72" s="260"/>
      <c r="AR72" s="261">
        <f t="shared" si="98"/>
        <v>0</v>
      </c>
      <c r="AS72" s="262"/>
      <c r="AT72" s="53"/>
      <c r="AU72" s="117">
        <f>SUM(G71:G80,J71:J80,M71:M80,P71:P80,S71:S80,V71:V80,Y71:Y80,AB71:AB80,AE71:AE80)</f>
        <v>4982369</v>
      </c>
    </row>
    <row r="73" spans="1:47" ht="30" customHeight="1">
      <c r="A73" s="427"/>
      <c r="B73" s="429"/>
      <c r="C73" s="507"/>
      <c r="D73" s="513"/>
      <c r="E73" s="435"/>
      <c r="F73" s="322" t="s">
        <v>33</v>
      </c>
      <c r="G73" s="80"/>
      <c r="H73" s="56">
        <f t="shared" si="86"/>
        <v>0</v>
      </c>
      <c r="I73" s="57"/>
      <c r="J73" s="53"/>
      <c r="K73" s="56">
        <f t="shared" si="87"/>
        <v>0</v>
      </c>
      <c r="L73" s="57"/>
      <c r="M73" s="53"/>
      <c r="N73" s="56">
        <f t="shared" si="88"/>
        <v>0</v>
      </c>
      <c r="O73" s="57"/>
      <c r="P73" s="53"/>
      <c r="Q73" s="56">
        <f t="shared" si="89"/>
        <v>0</v>
      </c>
      <c r="R73" s="57"/>
      <c r="S73" s="53"/>
      <c r="T73" s="56">
        <f t="shared" si="90"/>
        <v>0</v>
      </c>
      <c r="U73" s="57"/>
      <c r="V73" s="53"/>
      <c r="W73" s="56">
        <f t="shared" si="91"/>
        <v>0</v>
      </c>
      <c r="X73" s="57"/>
      <c r="Y73" s="53"/>
      <c r="Z73" s="56">
        <f t="shared" si="92"/>
        <v>0</v>
      </c>
      <c r="AA73" s="57"/>
      <c r="AB73" s="80"/>
      <c r="AC73" s="56">
        <f t="shared" si="93"/>
        <v>0</v>
      </c>
      <c r="AD73" s="57"/>
      <c r="AE73" s="53"/>
      <c r="AF73" s="56">
        <f t="shared" si="94"/>
        <v>0</v>
      </c>
      <c r="AG73" s="57"/>
      <c r="AH73" s="260"/>
      <c r="AI73" s="261">
        <f t="shared" si="95"/>
        <v>0</v>
      </c>
      <c r="AJ73" s="262"/>
      <c r="AK73" s="260"/>
      <c r="AL73" s="261">
        <f t="shared" si="96"/>
        <v>0</v>
      </c>
      <c r="AM73" s="262"/>
      <c r="AN73" s="260"/>
      <c r="AO73" s="261">
        <f t="shared" si="97"/>
        <v>0</v>
      </c>
      <c r="AP73" s="262"/>
      <c r="AQ73" s="260"/>
      <c r="AR73" s="261">
        <f t="shared" si="98"/>
        <v>0</v>
      </c>
      <c r="AS73" s="262"/>
      <c r="AT73" s="53"/>
      <c r="AU73" s="7" t="s">
        <v>34</v>
      </c>
    </row>
    <row r="74" spans="1:47" ht="15.75" thickBot="1">
      <c r="A74" s="427"/>
      <c r="B74" s="429"/>
      <c r="C74" s="507"/>
      <c r="D74" s="513"/>
      <c r="E74" s="435"/>
      <c r="F74" s="322" t="s">
        <v>35</v>
      </c>
      <c r="G74" s="80"/>
      <c r="H74" s="56">
        <f t="shared" si="86"/>
        <v>0</v>
      </c>
      <c r="I74" s="57"/>
      <c r="J74" s="53"/>
      <c r="K74" s="56">
        <f t="shared" si="87"/>
        <v>0</v>
      </c>
      <c r="L74" s="57"/>
      <c r="M74" s="53"/>
      <c r="N74" s="56">
        <f t="shared" si="88"/>
        <v>0</v>
      </c>
      <c r="O74" s="57"/>
      <c r="P74" s="53"/>
      <c r="Q74" s="56">
        <f t="shared" si="89"/>
        <v>0</v>
      </c>
      <c r="R74" s="57"/>
      <c r="S74" s="53"/>
      <c r="T74" s="56">
        <f t="shared" si="90"/>
        <v>0</v>
      </c>
      <c r="U74" s="57"/>
      <c r="V74" s="53"/>
      <c r="W74" s="56">
        <f t="shared" si="91"/>
        <v>0</v>
      </c>
      <c r="X74" s="57"/>
      <c r="Y74" s="53"/>
      <c r="Z74" s="56">
        <f t="shared" si="92"/>
        <v>0</v>
      </c>
      <c r="AA74" s="57"/>
      <c r="AB74" s="80"/>
      <c r="AC74" s="56">
        <f t="shared" si="93"/>
        <v>0</v>
      </c>
      <c r="AD74" s="57"/>
      <c r="AE74" s="53"/>
      <c r="AF74" s="56">
        <f t="shared" si="94"/>
        <v>0</v>
      </c>
      <c r="AG74" s="57"/>
      <c r="AH74" s="260"/>
      <c r="AI74" s="261">
        <f t="shared" si="95"/>
        <v>0</v>
      </c>
      <c r="AJ74" s="262"/>
      <c r="AK74" s="260"/>
      <c r="AL74" s="261">
        <f t="shared" si="96"/>
        <v>0</v>
      </c>
      <c r="AM74" s="262"/>
      <c r="AN74" s="260"/>
      <c r="AO74" s="261">
        <f t="shared" si="97"/>
        <v>0</v>
      </c>
      <c r="AP74" s="262"/>
      <c r="AQ74" s="260"/>
      <c r="AR74" s="261">
        <f t="shared" si="98"/>
        <v>0</v>
      </c>
      <c r="AS74" s="262"/>
      <c r="AT74" s="53"/>
      <c r="AU74" s="117">
        <f>SUM(H71:H80,K71:K80,N71:N80,Q71:Q80,T71:T80,W71:W80,Z71:Z80,AC71:AC80,Z71:Z80,AF71:AF80)</f>
        <v>1496648</v>
      </c>
    </row>
    <row r="75" spans="1:47" ht="15.75" thickBot="1">
      <c r="A75" s="427"/>
      <c r="B75" s="429"/>
      <c r="C75" s="507"/>
      <c r="D75" s="513"/>
      <c r="E75" s="435"/>
      <c r="F75" s="322" t="s">
        <v>36</v>
      </c>
      <c r="G75" s="80"/>
      <c r="H75" s="56">
        <f t="shared" si="86"/>
        <v>0</v>
      </c>
      <c r="I75" s="57"/>
      <c r="J75" s="53"/>
      <c r="K75" s="56">
        <f t="shared" si="87"/>
        <v>0</v>
      </c>
      <c r="L75" s="57"/>
      <c r="M75" s="53"/>
      <c r="N75" s="56">
        <f t="shared" si="88"/>
        <v>0</v>
      </c>
      <c r="O75" s="57"/>
      <c r="P75" s="53"/>
      <c r="Q75" s="56">
        <f t="shared" si="89"/>
        <v>0</v>
      </c>
      <c r="R75" s="57"/>
      <c r="S75" s="53"/>
      <c r="T75" s="56">
        <f t="shared" si="90"/>
        <v>0</v>
      </c>
      <c r="U75" s="57"/>
      <c r="V75" s="53"/>
      <c r="W75" s="56">
        <f t="shared" si="91"/>
        <v>0</v>
      </c>
      <c r="X75" s="57"/>
      <c r="Y75" s="53"/>
      <c r="Z75" s="56">
        <f t="shared" si="92"/>
        <v>0</v>
      </c>
      <c r="AA75" s="57"/>
      <c r="AB75" s="80"/>
      <c r="AC75" s="56">
        <f t="shared" si="93"/>
        <v>0</v>
      </c>
      <c r="AD75" s="57"/>
      <c r="AE75" s="53"/>
      <c r="AF75" s="56">
        <f t="shared" si="94"/>
        <v>0</v>
      </c>
      <c r="AG75" s="57"/>
      <c r="AH75" s="260"/>
      <c r="AI75" s="261">
        <f t="shared" si="95"/>
        <v>0</v>
      </c>
      <c r="AJ75" s="262"/>
      <c r="AK75" s="260"/>
      <c r="AL75" s="261">
        <f t="shared" si="96"/>
        <v>0</v>
      </c>
      <c r="AM75" s="262"/>
      <c r="AN75" s="260"/>
      <c r="AO75" s="261">
        <f t="shared" si="97"/>
        <v>0</v>
      </c>
      <c r="AP75" s="262"/>
      <c r="AQ75" s="260"/>
      <c r="AR75" s="261">
        <f t="shared" si="98"/>
        <v>0</v>
      </c>
      <c r="AS75" s="262"/>
      <c r="AT75" s="53"/>
      <c r="AU75" s="7" t="s">
        <v>37</v>
      </c>
    </row>
    <row r="76" spans="1:47" ht="15.75" thickBot="1">
      <c r="A76" s="427"/>
      <c r="B76" s="429"/>
      <c r="C76" s="507"/>
      <c r="D76" s="513"/>
      <c r="E76" s="435"/>
      <c r="F76" s="322" t="s">
        <v>38</v>
      </c>
      <c r="G76" s="80"/>
      <c r="H76" s="56">
        <f t="shared" si="86"/>
        <v>0</v>
      </c>
      <c r="I76" s="57"/>
      <c r="J76" s="53"/>
      <c r="K76" s="56">
        <f t="shared" si="87"/>
        <v>0</v>
      </c>
      <c r="L76" s="57"/>
      <c r="M76" s="53"/>
      <c r="N76" s="56">
        <f t="shared" si="88"/>
        <v>0</v>
      </c>
      <c r="O76" s="57"/>
      <c r="P76" s="53"/>
      <c r="Q76" s="56">
        <f t="shared" si="89"/>
        <v>0</v>
      </c>
      <c r="R76" s="57"/>
      <c r="S76" s="53"/>
      <c r="T76" s="56">
        <f t="shared" si="90"/>
        <v>0</v>
      </c>
      <c r="U76" s="57"/>
      <c r="V76" s="271">
        <v>3956981</v>
      </c>
      <c r="W76" s="272">
        <f t="shared" si="91"/>
        <v>0</v>
      </c>
      <c r="X76" s="273">
        <v>3956981</v>
      </c>
      <c r="Y76" s="271">
        <v>748324</v>
      </c>
      <c r="Z76" s="272">
        <f t="shared" si="92"/>
        <v>748324</v>
      </c>
      <c r="AA76" s="273"/>
      <c r="AB76" s="80"/>
      <c r="AC76" s="56">
        <f t="shared" si="93"/>
        <v>0</v>
      </c>
      <c r="AD76" s="57"/>
      <c r="AE76" s="53"/>
      <c r="AF76" s="56">
        <f t="shared" si="94"/>
        <v>0</v>
      </c>
      <c r="AG76" s="57"/>
      <c r="AH76" s="260"/>
      <c r="AI76" s="261">
        <f t="shared" si="95"/>
        <v>0</v>
      </c>
      <c r="AJ76" s="262"/>
      <c r="AK76" s="260"/>
      <c r="AL76" s="261">
        <f t="shared" si="96"/>
        <v>0</v>
      </c>
      <c r="AM76" s="262"/>
      <c r="AN76" s="260"/>
      <c r="AO76" s="261">
        <f t="shared" si="97"/>
        <v>0</v>
      </c>
      <c r="AP76" s="262"/>
      <c r="AQ76" s="260"/>
      <c r="AR76" s="261">
        <f t="shared" si="98"/>
        <v>0</v>
      </c>
      <c r="AS76" s="262"/>
      <c r="AT76" s="53"/>
      <c r="AU76" s="117">
        <f>SUM(I71:I80,L71:L80,O71:O80,R71:R80,U71:U80,X71:X80,AA71:AA80,AD71:AD80,AG71:AG80)</f>
        <v>4234045</v>
      </c>
    </row>
    <row r="77" spans="1:47" ht="30" customHeight="1">
      <c r="A77" s="427"/>
      <c r="B77" s="429"/>
      <c r="C77" s="507"/>
      <c r="D77" s="513"/>
      <c r="E77" s="435"/>
      <c r="F77" s="322" t="s">
        <v>58</v>
      </c>
      <c r="G77" s="80"/>
      <c r="H77" s="56"/>
      <c r="I77" s="57"/>
      <c r="J77" s="53"/>
      <c r="K77" s="56"/>
      <c r="L77" s="57"/>
      <c r="M77" s="53"/>
      <c r="N77" s="56"/>
      <c r="O77" s="57"/>
      <c r="P77" s="53"/>
      <c r="Q77" s="56"/>
      <c r="R77" s="57"/>
      <c r="S77" s="53"/>
      <c r="T77" s="56"/>
      <c r="U77" s="57"/>
      <c r="V77" s="260"/>
      <c r="W77" s="261"/>
      <c r="X77" s="262"/>
      <c r="Y77" s="53"/>
      <c r="Z77" s="217">
        <f t="shared" si="92"/>
        <v>0</v>
      </c>
      <c r="AA77" s="57"/>
      <c r="AB77" s="80"/>
      <c r="AC77" s="56">
        <v>0</v>
      </c>
      <c r="AD77" s="57"/>
      <c r="AE77" s="53"/>
      <c r="AF77" s="56"/>
      <c r="AG77" s="57"/>
      <c r="AH77" s="260"/>
      <c r="AI77" s="261">
        <f t="shared" ref="AI77" si="99">AH77-AJ77</f>
        <v>0</v>
      </c>
      <c r="AJ77" s="262"/>
      <c r="AK77" s="260"/>
      <c r="AL77" s="261">
        <f t="shared" si="96"/>
        <v>0</v>
      </c>
      <c r="AM77" s="262"/>
      <c r="AN77" s="260"/>
      <c r="AO77" s="261">
        <f t="shared" si="97"/>
        <v>0</v>
      </c>
      <c r="AP77" s="262"/>
      <c r="AQ77" s="260"/>
      <c r="AR77" s="261">
        <f t="shared" si="98"/>
        <v>0</v>
      </c>
      <c r="AS77" s="262"/>
      <c r="AT77" s="53"/>
      <c r="AU77" s="117"/>
    </row>
    <row r="78" spans="1:47" ht="15.75" thickBot="1">
      <c r="A78" s="427"/>
      <c r="B78" s="429"/>
      <c r="C78" s="507"/>
      <c r="D78" s="513"/>
      <c r="E78" s="435"/>
      <c r="F78" s="322" t="s">
        <v>39</v>
      </c>
      <c r="G78" s="80"/>
      <c r="H78" s="56">
        <f t="shared" si="86"/>
        <v>0</v>
      </c>
      <c r="I78" s="57"/>
      <c r="J78" s="53"/>
      <c r="K78" s="56">
        <f t="shared" si="87"/>
        <v>0</v>
      </c>
      <c r="L78" s="57"/>
      <c r="M78" s="53"/>
      <c r="N78" s="56">
        <f t="shared" si="88"/>
        <v>0</v>
      </c>
      <c r="O78" s="57"/>
      <c r="P78" s="53"/>
      <c r="Q78" s="56">
        <f t="shared" si="89"/>
        <v>0</v>
      </c>
      <c r="R78" s="57"/>
      <c r="S78" s="53"/>
      <c r="T78" s="56">
        <f t="shared" si="90"/>
        <v>0</v>
      </c>
      <c r="U78" s="57"/>
      <c r="V78" s="53"/>
      <c r="W78" s="56">
        <f t="shared" si="91"/>
        <v>0</v>
      </c>
      <c r="X78" s="57"/>
      <c r="Y78" s="53"/>
      <c r="Z78" s="56">
        <f t="shared" si="92"/>
        <v>0</v>
      </c>
      <c r="AA78" s="57"/>
      <c r="AB78" s="80"/>
      <c r="AC78" s="56">
        <f t="shared" ref="AC78:AC80" si="100">AB78-AD78</f>
        <v>0</v>
      </c>
      <c r="AD78" s="57"/>
      <c r="AE78" s="53"/>
      <c r="AF78" s="56">
        <f t="shared" si="94"/>
        <v>0</v>
      </c>
      <c r="AG78" s="57"/>
      <c r="AH78" s="260"/>
      <c r="AI78" s="261">
        <f t="shared" ref="AI78:AI80" si="101">AH78-AJ78</f>
        <v>0</v>
      </c>
      <c r="AJ78" s="262"/>
      <c r="AK78" s="260"/>
      <c r="AL78" s="261">
        <f t="shared" si="96"/>
        <v>0</v>
      </c>
      <c r="AM78" s="262"/>
      <c r="AN78" s="260"/>
      <c r="AO78" s="261">
        <f t="shared" si="97"/>
        <v>0</v>
      </c>
      <c r="AP78" s="262"/>
      <c r="AQ78" s="260"/>
      <c r="AR78" s="261">
        <f t="shared" si="98"/>
        <v>0</v>
      </c>
      <c r="AS78" s="262"/>
      <c r="AT78" s="53"/>
      <c r="AU78" s="7" t="s">
        <v>40</v>
      </c>
    </row>
    <row r="79" spans="1:47" ht="15.75" thickBot="1">
      <c r="A79" s="427"/>
      <c r="B79" s="429"/>
      <c r="C79" s="507"/>
      <c r="D79" s="513"/>
      <c r="E79" s="435"/>
      <c r="F79" s="322" t="s">
        <v>41</v>
      </c>
      <c r="G79" s="80"/>
      <c r="H79" s="56">
        <f t="shared" si="86"/>
        <v>0</v>
      </c>
      <c r="I79" s="57"/>
      <c r="J79" s="53"/>
      <c r="K79" s="56">
        <f t="shared" si="87"/>
        <v>0</v>
      </c>
      <c r="L79" s="57"/>
      <c r="M79" s="53"/>
      <c r="N79" s="56">
        <f t="shared" si="88"/>
        <v>0</v>
      </c>
      <c r="O79" s="57"/>
      <c r="P79" s="53"/>
      <c r="Q79" s="56">
        <f t="shared" si="89"/>
        <v>0</v>
      </c>
      <c r="R79" s="57"/>
      <c r="S79" s="53"/>
      <c r="T79" s="56">
        <f t="shared" si="90"/>
        <v>0</v>
      </c>
      <c r="U79" s="57"/>
      <c r="V79" s="53"/>
      <c r="W79" s="56">
        <f t="shared" si="91"/>
        <v>0</v>
      </c>
      <c r="X79" s="57"/>
      <c r="Y79" s="53"/>
      <c r="Z79" s="56">
        <f t="shared" si="92"/>
        <v>0</v>
      </c>
      <c r="AA79" s="57"/>
      <c r="AB79" s="80"/>
      <c r="AC79" s="56">
        <f t="shared" si="100"/>
        <v>0</v>
      </c>
      <c r="AD79" s="57"/>
      <c r="AE79" s="53"/>
      <c r="AF79" s="56">
        <f t="shared" si="94"/>
        <v>0</v>
      </c>
      <c r="AG79" s="57"/>
      <c r="AH79" s="260"/>
      <c r="AI79" s="261">
        <f t="shared" si="101"/>
        <v>0</v>
      </c>
      <c r="AJ79" s="262"/>
      <c r="AK79" s="260"/>
      <c r="AL79" s="261">
        <f t="shared" si="96"/>
        <v>0</v>
      </c>
      <c r="AM79" s="262"/>
      <c r="AN79" s="260"/>
      <c r="AO79" s="261">
        <f t="shared" si="97"/>
        <v>0</v>
      </c>
      <c r="AP79" s="262"/>
      <c r="AQ79" s="260"/>
      <c r="AR79" s="261">
        <f t="shared" si="98"/>
        <v>0</v>
      </c>
      <c r="AS79" s="262"/>
      <c r="AT79" s="53"/>
      <c r="AU79" s="118">
        <f>AU76/AU72</f>
        <v>0.84980558445189425</v>
      </c>
    </row>
    <row r="80" spans="1:47">
      <c r="A80" s="428"/>
      <c r="B80" s="430"/>
      <c r="C80" s="470"/>
      <c r="D80" s="514"/>
      <c r="E80" s="436"/>
      <c r="F80" s="323" t="s">
        <v>42</v>
      </c>
      <c r="G80" s="131"/>
      <c r="H80" s="68">
        <f t="shared" si="86"/>
        <v>0</v>
      </c>
      <c r="I80" s="69"/>
      <c r="J80" s="67"/>
      <c r="K80" s="68">
        <f t="shared" si="87"/>
        <v>0</v>
      </c>
      <c r="L80" s="69"/>
      <c r="M80" s="67"/>
      <c r="N80" s="68">
        <f t="shared" si="88"/>
        <v>0</v>
      </c>
      <c r="O80" s="69"/>
      <c r="P80" s="67"/>
      <c r="Q80" s="68">
        <f t="shared" si="89"/>
        <v>0</v>
      </c>
      <c r="R80" s="69"/>
      <c r="S80" s="67"/>
      <c r="T80" s="68">
        <f t="shared" si="90"/>
        <v>0</v>
      </c>
      <c r="U80" s="69"/>
      <c r="V80" s="67"/>
      <c r="W80" s="68">
        <f t="shared" si="91"/>
        <v>0</v>
      </c>
      <c r="X80" s="69"/>
      <c r="Y80" s="67"/>
      <c r="Z80" s="68">
        <f t="shared" si="92"/>
        <v>0</v>
      </c>
      <c r="AA80" s="69"/>
      <c r="AB80" s="131"/>
      <c r="AC80" s="68">
        <f t="shared" si="100"/>
        <v>0</v>
      </c>
      <c r="AD80" s="69"/>
      <c r="AE80" s="67"/>
      <c r="AF80" s="68">
        <f t="shared" si="94"/>
        <v>0</v>
      </c>
      <c r="AG80" s="69"/>
      <c r="AH80" s="300"/>
      <c r="AI80" s="301">
        <f t="shared" si="101"/>
        <v>0</v>
      </c>
      <c r="AJ80" s="302"/>
      <c r="AK80" s="300"/>
      <c r="AL80" s="301">
        <f t="shared" si="96"/>
        <v>0</v>
      </c>
      <c r="AM80" s="302"/>
      <c r="AN80" s="300"/>
      <c r="AO80" s="301">
        <f t="shared" si="97"/>
        <v>0</v>
      </c>
      <c r="AP80" s="302"/>
      <c r="AQ80" s="300"/>
      <c r="AR80" s="301">
        <f t="shared" si="98"/>
        <v>0</v>
      </c>
      <c r="AS80" s="302"/>
      <c r="AT80" s="67"/>
      <c r="AU80" s="127"/>
    </row>
    <row r="81" spans="1:47">
      <c r="A81" s="473" t="s">
        <v>17</v>
      </c>
      <c r="B81" s="474" t="s">
        <v>18</v>
      </c>
      <c r="C81" s="439" t="s">
        <v>19</v>
      </c>
      <c r="D81" s="474" t="s">
        <v>20</v>
      </c>
      <c r="E81" s="439" t="s">
        <v>21</v>
      </c>
      <c r="F81" s="475" t="s">
        <v>22</v>
      </c>
      <c r="G81" s="515" t="s">
        <v>23</v>
      </c>
      <c r="H81" s="440" t="s">
        <v>24</v>
      </c>
      <c r="I81" s="444" t="s">
        <v>25</v>
      </c>
      <c r="J81" s="443" t="s">
        <v>23</v>
      </c>
      <c r="K81" s="440" t="s">
        <v>24</v>
      </c>
      <c r="L81" s="444" t="s">
        <v>25</v>
      </c>
      <c r="M81" s="443" t="s">
        <v>23</v>
      </c>
      <c r="N81" s="440" t="s">
        <v>24</v>
      </c>
      <c r="O81" s="444" t="s">
        <v>25</v>
      </c>
      <c r="P81" s="443" t="s">
        <v>23</v>
      </c>
      <c r="Q81" s="440" t="s">
        <v>24</v>
      </c>
      <c r="R81" s="444" t="s">
        <v>25</v>
      </c>
      <c r="S81" s="443" t="s">
        <v>23</v>
      </c>
      <c r="T81" s="440" t="s">
        <v>24</v>
      </c>
      <c r="U81" s="444" t="s">
        <v>25</v>
      </c>
      <c r="V81" s="443" t="s">
        <v>23</v>
      </c>
      <c r="W81" s="440" t="s">
        <v>24</v>
      </c>
      <c r="X81" s="444" t="s">
        <v>25</v>
      </c>
      <c r="Y81" s="443" t="s">
        <v>23</v>
      </c>
      <c r="Z81" s="440" t="s">
        <v>24</v>
      </c>
      <c r="AA81" s="444" t="s">
        <v>25</v>
      </c>
      <c r="AB81" s="443" t="s">
        <v>23</v>
      </c>
      <c r="AC81" s="440" t="s">
        <v>24</v>
      </c>
      <c r="AD81" s="444" t="s">
        <v>25</v>
      </c>
      <c r="AE81" s="443" t="s">
        <v>23</v>
      </c>
      <c r="AF81" s="440" t="s">
        <v>24</v>
      </c>
      <c r="AG81" s="444" t="s">
        <v>25</v>
      </c>
      <c r="AH81" s="445" t="s">
        <v>23</v>
      </c>
      <c r="AI81" s="446" t="s">
        <v>24</v>
      </c>
      <c r="AJ81" s="447" t="s">
        <v>25</v>
      </c>
      <c r="AK81" s="445" t="s">
        <v>23</v>
      </c>
      <c r="AL81" s="446" t="s">
        <v>24</v>
      </c>
      <c r="AM81" s="447" t="s">
        <v>25</v>
      </c>
      <c r="AN81" s="445" t="s">
        <v>23</v>
      </c>
      <c r="AO81" s="446" t="s">
        <v>24</v>
      </c>
      <c r="AP81" s="447" t="s">
        <v>25</v>
      </c>
      <c r="AQ81" s="445" t="s">
        <v>23</v>
      </c>
      <c r="AR81" s="446" t="s">
        <v>24</v>
      </c>
      <c r="AS81" s="447" t="s">
        <v>25</v>
      </c>
      <c r="AT81" s="510" t="s">
        <v>23</v>
      </c>
      <c r="AU81" s="453" t="s">
        <v>26</v>
      </c>
    </row>
    <row r="82" spans="1:47" ht="30" customHeight="1" thickBot="1">
      <c r="A82" s="449"/>
      <c r="B82" s="451"/>
      <c r="C82" s="440"/>
      <c r="D82" s="451"/>
      <c r="E82" s="440"/>
      <c r="F82" s="462"/>
      <c r="G82" s="515"/>
      <c r="H82" s="440"/>
      <c r="I82" s="444"/>
      <c r="J82" s="443"/>
      <c r="K82" s="440"/>
      <c r="L82" s="444"/>
      <c r="M82" s="443"/>
      <c r="N82" s="440"/>
      <c r="O82" s="444"/>
      <c r="P82" s="443"/>
      <c r="Q82" s="440"/>
      <c r="R82" s="444"/>
      <c r="S82" s="443"/>
      <c r="T82" s="440"/>
      <c r="U82" s="444"/>
      <c r="V82" s="443"/>
      <c r="W82" s="440"/>
      <c r="X82" s="444"/>
      <c r="Y82" s="443"/>
      <c r="Z82" s="440"/>
      <c r="AA82" s="444"/>
      <c r="AB82" s="443"/>
      <c r="AC82" s="440"/>
      <c r="AD82" s="444"/>
      <c r="AE82" s="443"/>
      <c r="AF82" s="440"/>
      <c r="AG82" s="444"/>
      <c r="AH82" s="445"/>
      <c r="AI82" s="446"/>
      <c r="AJ82" s="447"/>
      <c r="AK82" s="445"/>
      <c r="AL82" s="446"/>
      <c r="AM82" s="447"/>
      <c r="AN82" s="445"/>
      <c r="AO82" s="446"/>
      <c r="AP82" s="447"/>
      <c r="AQ82" s="445"/>
      <c r="AR82" s="446"/>
      <c r="AS82" s="447"/>
      <c r="AT82" s="510"/>
      <c r="AU82" s="453"/>
    </row>
    <row r="83" spans="1:47" ht="30" customHeight="1">
      <c r="A83" s="427" t="s">
        <v>59</v>
      </c>
      <c r="B83" s="516" t="s">
        <v>60</v>
      </c>
      <c r="C83" s="507">
        <v>2000188</v>
      </c>
      <c r="D83" s="508" t="s">
        <v>61</v>
      </c>
      <c r="E83" s="435" t="s">
        <v>50</v>
      </c>
      <c r="F83" s="322" t="s">
        <v>30</v>
      </c>
      <c r="G83" s="80"/>
      <c r="H83" s="54">
        <f t="shared" ref="H83:H91" si="102">G83-I83</f>
        <v>0</v>
      </c>
      <c r="I83" s="55"/>
      <c r="J83" s="53"/>
      <c r="K83" s="54">
        <f t="shared" ref="K83:K91" si="103">J83-L83</f>
        <v>0</v>
      </c>
      <c r="L83" s="55"/>
      <c r="M83" s="53"/>
      <c r="N83" s="54">
        <f t="shared" ref="N83:N91" si="104">M83-O83</f>
        <v>0</v>
      </c>
      <c r="O83" s="55"/>
      <c r="P83" s="53"/>
      <c r="Q83" s="54">
        <f t="shared" ref="Q83:Q91" si="105">P83-R83</f>
        <v>0</v>
      </c>
      <c r="R83" s="55"/>
      <c r="S83" s="53"/>
      <c r="T83" s="54">
        <f t="shared" ref="T83:T91" si="106">S83-U83</f>
        <v>0</v>
      </c>
      <c r="U83" s="55"/>
      <c r="V83" s="53"/>
      <c r="W83" s="54">
        <f t="shared" ref="W83:W91" si="107">V83-X83</f>
        <v>0</v>
      </c>
      <c r="X83" s="55"/>
      <c r="Y83" s="53"/>
      <c r="Z83" s="54">
        <f t="shared" ref="Z83:Z91" si="108">Y83-AA83</f>
        <v>0</v>
      </c>
      <c r="AA83" s="55"/>
      <c r="AB83" s="53"/>
      <c r="AC83" s="54">
        <f t="shared" ref="AC83:AC91" si="109">AB83-AD83</f>
        <v>0</v>
      </c>
      <c r="AD83" s="55"/>
      <c r="AE83" s="53"/>
      <c r="AF83" s="54">
        <f t="shared" ref="AF83:AF91" si="110">AE83-AG83</f>
        <v>0</v>
      </c>
      <c r="AG83" s="55"/>
      <c r="AH83" s="260"/>
      <c r="AI83" s="295">
        <f t="shared" ref="AI83:AI86" si="111">AH83-AJ83</f>
        <v>0</v>
      </c>
      <c r="AJ83" s="296"/>
      <c r="AK83" s="260"/>
      <c r="AL83" s="295">
        <f t="shared" ref="AL83:AL87" si="112">AK83-AM83</f>
        <v>0</v>
      </c>
      <c r="AM83" s="296"/>
      <c r="AN83" s="260"/>
      <c r="AO83" s="295">
        <f t="shared" ref="AO83:AO87" si="113">AN83-AP83</f>
        <v>0</v>
      </c>
      <c r="AP83" s="296"/>
      <c r="AQ83" s="260"/>
      <c r="AR83" s="295">
        <f t="shared" ref="AR83:AR87" si="114">AQ83-AS83</f>
        <v>0</v>
      </c>
      <c r="AS83" s="296"/>
      <c r="AT83" s="59"/>
      <c r="AU83" s="4" t="s">
        <v>31</v>
      </c>
    </row>
    <row r="84" spans="1:47" ht="30" customHeight="1">
      <c r="A84" s="427"/>
      <c r="B84" s="516"/>
      <c r="C84" s="507"/>
      <c r="D84" s="508"/>
      <c r="E84" s="435"/>
      <c r="F84" s="322" t="s">
        <v>32</v>
      </c>
      <c r="G84" s="80"/>
      <c r="H84" s="56">
        <f t="shared" si="102"/>
        <v>0</v>
      </c>
      <c r="I84" s="57"/>
      <c r="J84" s="75">
        <v>190240</v>
      </c>
      <c r="K84" s="76">
        <f t="shared" si="103"/>
        <v>0</v>
      </c>
      <c r="L84" s="77">
        <v>190240</v>
      </c>
      <c r="M84" s="53"/>
      <c r="N84" s="56">
        <f t="shared" si="104"/>
        <v>0</v>
      </c>
      <c r="O84" s="57"/>
      <c r="P84" s="53"/>
      <c r="Q84" s="56">
        <f t="shared" si="105"/>
        <v>0</v>
      </c>
      <c r="R84" s="57"/>
      <c r="S84" s="3"/>
      <c r="T84" s="11">
        <f t="shared" si="106"/>
        <v>0</v>
      </c>
      <c r="U84" s="12"/>
      <c r="V84" s="53"/>
      <c r="W84" s="56">
        <f t="shared" si="107"/>
        <v>0</v>
      </c>
      <c r="X84" s="57"/>
      <c r="Y84" s="271">
        <v>301760</v>
      </c>
      <c r="Z84" s="272">
        <f t="shared" si="108"/>
        <v>0</v>
      </c>
      <c r="AA84" s="273">
        <v>301760</v>
      </c>
      <c r="AB84" s="53"/>
      <c r="AC84" s="56">
        <f t="shared" si="109"/>
        <v>0</v>
      </c>
      <c r="AD84" s="57"/>
      <c r="AE84" s="53"/>
      <c r="AF84" s="56">
        <f t="shared" si="110"/>
        <v>0</v>
      </c>
      <c r="AG84" s="57"/>
      <c r="AH84" s="260"/>
      <c r="AI84" s="261">
        <f t="shared" si="111"/>
        <v>0</v>
      </c>
      <c r="AJ84" s="262"/>
      <c r="AK84" s="260"/>
      <c r="AL84" s="261">
        <f t="shared" si="112"/>
        <v>0</v>
      </c>
      <c r="AM84" s="262"/>
      <c r="AN84" s="260"/>
      <c r="AO84" s="261">
        <f t="shared" si="113"/>
        <v>0</v>
      </c>
      <c r="AP84" s="262"/>
      <c r="AQ84" s="260"/>
      <c r="AR84" s="261">
        <f t="shared" si="114"/>
        <v>0</v>
      </c>
      <c r="AS84" s="262"/>
      <c r="AT84" s="59"/>
      <c r="AU84" s="117">
        <f>SUM(G83:G91,J83:J91,M83:M91,P83:P91,S83:S91,V83:V91,Y83:Y91,AB83:AB91,AE83:AE91)</f>
        <v>9065599</v>
      </c>
    </row>
    <row r="85" spans="1:47" ht="15.75" thickBot="1">
      <c r="A85" s="427"/>
      <c r="B85" s="516"/>
      <c r="C85" s="507"/>
      <c r="D85" s="508"/>
      <c r="E85" s="435"/>
      <c r="F85" s="322" t="s">
        <v>33</v>
      </c>
      <c r="G85" s="80"/>
      <c r="H85" s="56">
        <f t="shared" si="102"/>
        <v>0</v>
      </c>
      <c r="I85" s="57"/>
      <c r="J85" s="53"/>
      <c r="K85" s="56">
        <f t="shared" si="103"/>
        <v>0</v>
      </c>
      <c r="L85" s="57"/>
      <c r="M85" s="53"/>
      <c r="N85" s="56">
        <f t="shared" si="104"/>
        <v>0</v>
      </c>
      <c r="O85" s="57"/>
      <c r="P85" s="53"/>
      <c r="Q85" s="56">
        <f t="shared" si="105"/>
        <v>0</v>
      </c>
      <c r="R85" s="57"/>
      <c r="S85" s="53"/>
      <c r="T85" s="56">
        <f t="shared" si="106"/>
        <v>0</v>
      </c>
      <c r="U85" s="57"/>
      <c r="V85" s="53"/>
      <c r="W85" s="56">
        <f t="shared" si="107"/>
        <v>0</v>
      </c>
      <c r="X85" s="57"/>
      <c r="Y85" s="53"/>
      <c r="Z85" s="56">
        <f t="shared" si="108"/>
        <v>0</v>
      </c>
      <c r="AA85" s="57"/>
      <c r="AB85" s="53"/>
      <c r="AC85" s="56">
        <f t="shared" si="109"/>
        <v>0</v>
      </c>
      <c r="AD85" s="57"/>
      <c r="AE85" s="53"/>
      <c r="AF85" s="56">
        <f t="shared" si="110"/>
        <v>0</v>
      </c>
      <c r="AG85" s="57"/>
      <c r="AH85" s="260"/>
      <c r="AI85" s="261">
        <f t="shared" si="111"/>
        <v>0</v>
      </c>
      <c r="AJ85" s="262"/>
      <c r="AK85" s="260"/>
      <c r="AL85" s="261">
        <f t="shared" si="112"/>
        <v>0</v>
      </c>
      <c r="AM85" s="262"/>
      <c r="AN85" s="260"/>
      <c r="AO85" s="261">
        <f t="shared" si="113"/>
        <v>0</v>
      </c>
      <c r="AP85" s="262"/>
      <c r="AQ85" s="260"/>
      <c r="AR85" s="261">
        <f t="shared" si="114"/>
        <v>0</v>
      </c>
      <c r="AS85" s="262"/>
      <c r="AT85" s="59"/>
      <c r="AU85" s="7" t="s">
        <v>34</v>
      </c>
    </row>
    <row r="86" spans="1:47" ht="15.75" thickBot="1">
      <c r="A86" s="427"/>
      <c r="B86" s="516"/>
      <c r="C86" s="507"/>
      <c r="D86" s="508"/>
      <c r="E86" s="435"/>
      <c r="F86" s="322" t="s">
        <v>35</v>
      </c>
      <c r="G86" s="80"/>
      <c r="H86" s="56">
        <f t="shared" si="102"/>
        <v>0</v>
      </c>
      <c r="I86" s="57"/>
      <c r="J86" s="75">
        <v>543589</v>
      </c>
      <c r="K86" s="76">
        <f t="shared" si="103"/>
        <v>0</v>
      </c>
      <c r="L86" s="77">
        <v>543589</v>
      </c>
      <c r="M86" s="53"/>
      <c r="N86" s="56">
        <f t="shared" si="104"/>
        <v>0</v>
      </c>
      <c r="O86" s="57"/>
      <c r="P86" s="75">
        <v>186931</v>
      </c>
      <c r="Q86" s="76">
        <f t="shared" si="105"/>
        <v>0</v>
      </c>
      <c r="R86" s="77">
        <v>186931</v>
      </c>
      <c r="S86" s="53"/>
      <c r="T86" s="56">
        <f t="shared" si="106"/>
        <v>0</v>
      </c>
      <c r="U86" s="57"/>
      <c r="V86" s="53"/>
      <c r="W86" s="56">
        <f t="shared" si="107"/>
        <v>0</v>
      </c>
      <c r="X86" s="57"/>
      <c r="Y86" s="53"/>
      <c r="Z86" s="56">
        <f t="shared" si="108"/>
        <v>0</v>
      </c>
      <c r="AA86" s="57"/>
      <c r="AB86" s="53"/>
      <c r="AC86" s="56">
        <f t="shared" si="109"/>
        <v>0</v>
      </c>
      <c r="AD86" s="57"/>
      <c r="AE86" s="53"/>
      <c r="AF86" s="56">
        <f t="shared" si="110"/>
        <v>0</v>
      </c>
      <c r="AG86" s="57"/>
      <c r="AH86" s="260"/>
      <c r="AI86" s="261">
        <f t="shared" si="111"/>
        <v>0</v>
      </c>
      <c r="AJ86" s="262"/>
      <c r="AK86" s="260"/>
      <c r="AL86" s="261">
        <f t="shared" si="112"/>
        <v>0</v>
      </c>
      <c r="AM86" s="262"/>
      <c r="AN86" s="260"/>
      <c r="AO86" s="261">
        <f t="shared" si="113"/>
        <v>0</v>
      </c>
      <c r="AP86" s="262"/>
      <c r="AQ86" s="260"/>
      <c r="AR86" s="261">
        <f t="shared" si="114"/>
        <v>0</v>
      </c>
      <c r="AS86" s="262"/>
      <c r="AT86" s="59"/>
      <c r="AU86" s="117">
        <f>SUM(H83:H91,K83:K91,N83:N91,Q83:Q91,T83:T91,W83:W91,Z83:Z91,AC83:AC91,Z83:Z91,AF83:AF91)</f>
        <v>4362727</v>
      </c>
    </row>
    <row r="87" spans="1:47" ht="15.75" thickBot="1">
      <c r="A87" s="427"/>
      <c r="B87" s="516"/>
      <c r="C87" s="507"/>
      <c r="D87" s="508"/>
      <c r="E87" s="435"/>
      <c r="F87" s="322" t="s">
        <v>36</v>
      </c>
      <c r="G87" s="80"/>
      <c r="H87" s="56">
        <f t="shared" si="102"/>
        <v>0</v>
      </c>
      <c r="I87" s="57"/>
      <c r="J87" s="75">
        <v>384074</v>
      </c>
      <c r="K87" s="76">
        <f t="shared" si="103"/>
        <v>0</v>
      </c>
      <c r="L87" s="77">
        <v>384074</v>
      </c>
      <c r="M87" s="53"/>
      <c r="N87" s="56">
        <f t="shared" si="104"/>
        <v>0</v>
      </c>
      <c r="O87" s="57"/>
      <c r="P87" s="53"/>
      <c r="Q87" s="56">
        <f t="shared" si="105"/>
        <v>0</v>
      </c>
      <c r="R87" s="57"/>
      <c r="S87" s="53"/>
      <c r="T87" s="56">
        <f t="shared" si="106"/>
        <v>0</v>
      </c>
      <c r="U87" s="57"/>
      <c r="V87" s="53"/>
      <c r="W87" s="56">
        <f t="shared" si="107"/>
        <v>0</v>
      </c>
      <c r="X87" s="57"/>
      <c r="Y87" s="216"/>
      <c r="Z87" s="217">
        <f>Y87-AA87</f>
        <v>0</v>
      </c>
      <c r="AA87" s="218"/>
      <c r="AB87" s="271">
        <v>640000</v>
      </c>
      <c r="AC87" s="272">
        <f>AB87-AD87</f>
        <v>640000</v>
      </c>
      <c r="AD87" s="273"/>
      <c r="AE87" s="53"/>
      <c r="AF87" s="56">
        <f t="shared" si="110"/>
        <v>0</v>
      </c>
      <c r="AG87" s="57"/>
      <c r="AH87" s="260"/>
      <c r="AI87" s="261">
        <f>AH87-AJ87</f>
        <v>0</v>
      </c>
      <c r="AJ87" s="262"/>
      <c r="AK87" s="260"/>
      <c r="AL87" s="261">
        <f t="shared" si="112"/>
        <v>0</v>
      </c>
      <c r="AM87" s="262"/>
      <c r="AN87" s="260"/>
      <c r="AO87" s="261">
        <f t="shared" si="113"/>
        <v>0</v>
      </c>
      <c r="AP87" s="262"/>
      <c r="AQ87" s="260"/>
      <c r="AR87" s="261">
        <f t="shared" si="114"/>
        <v>0</v>
      </c>
      <c r="AS87" s="262"/>
      <c r="AT87" s="59"/>
      <c r="AU87" s="7" t="s">
        <v>37</v>
      </c>
    </row>
    <row r="88" spans="1:47" ht="15.75" thickBot="1">
      <c r="A88" s="427"/>
      <c r="B88" s="516"/>
      <c r="C88" s="507"/>
      <c r="D88" s="508"/>
      <c r="E88" s="435"/>
      <c r="F88" s="322" t="s">
        <v>38</v>
      </c>
      <c r="G88" s="80"/>
      <c r="H88" s="56">
        <f t="shared" si="102"/>
        <v>0</v>
      </c>
      <c r="I88" s="57"/>
      <c r="J88" s="75">
        <f>SUM(3142727-384074)</f>
        <v>2758653</v>
      </c>
      <c r="K88" s="76">
        <f t="shared" si="103"/>
        <v>0</v>
      </c>
      <c r="L88" s="77">
        <f>SUM(2452093+306560)</f>
        <v>2758653</v>
      </c>
      <c r="M88" s="53"/>
      <c r="N88" s="56">
        <f t="shared" si="104"/>
        <v>0</v>
      </c>
      <c r="O88" s="57"/>
      <c r="P88" s="75">
        <f>SUM(253632+134720)</f>
        <v>388352</v>
      </c>
      <c r="Q88" s="76">
        <f t="shared" si="105"/>
        <v>50727</v>
      </c>
      <c r="R88" s="77">
        <v>337625</v>
      </c>
      <c r="S88" s="53"/>
      <c r="T88" s="56">
        <f t="shared" si="106"/>
        <v>0</v>
      </c>
      <c r="U88" s="57"/>
      <c r="V88" s="53"/>
      <c r="W88" s="56">
        <f t="shared" si="107"/>
        <v>0</v>
      </c>
      <c r="X88" s="57"/>
      <c r="Y88" s="53"/>
      <c r="Z88" s="56">
        <f t="shared" si="108"/>
        <v>0</v>
      </c>
      <c r="AA88" s="57"/>
      <c r="AB88" s="216"/>
      <c r="AC88" s="217">
        <f>AB88-AD88</f>
        <v>0</v>
      </c>
      <c r="AD88" s="218"/>
      <c r="AE88" s="271">
        <v>3672000</v>
      </c>
      <c r="AF88" s="272">
        <f>AE88-AG88</f>
        <v>3672000</v>
      </c>
      <c r="AG88" s="273"/>
      <c r="AH88" s="260"/>
      <c r="AI88" s="261">
        <f>AH88-AJ88</f>
        <v>0</v>
      </c>
      <c r="AJ88" s="262"/>
      <c r="AK88" s="260"/>
      <c r="AL88" s="261">
        <f>AK88-AM88</f>
        <v>0</v>
      </c>
      <c r="AM88" s="262"/>
      <c r="AN88" s="260"/>
      <c r="AO88" s="261">
        <f>AN88-AP88</f>
        <v>0</v>
      </c>
      <c r="AP88" s="262"/>
      <c r="AQ88" s="260"/>
      <c r="AR88" s="261">
        <f>AQ88-AS88</f>
        <v>0</v>
      </c>
      <c r="AS88" s="262"/>
      <c r="AT88" s="59"/>
      <c r="AU88" s="117">
        <f>SUM(I83:I91,L83:L91,O83:O91,R83:R91,U83:U91,X83:X91,AA83:AA91,AD83:AD91,AG83:AG91)</f>
        <v>4702872</v>
      </c>
    </row>
    <row r="89" spans="1:47" ht="15.75" thickBot="1">
      <c r="A89" s="427"/>
      <c r="B89" s="516"/>
      <c r="C89" s="507"/>
      <c r="D89" s="508"/>
      <c r="E89" s="435"/>
      <c r="F89" s="322" t="s">
        <v>39</v>
      </c>
      <c r="G89" s="80"/>
      <c r="H89" s="56">
        <f t="shared" si="102"/>
        <v>0</v>
      </c>
      <c r="I89" s="57"/>
      <c r="J89" s="53"/>
      <c r="K89" s="56">
        <f t="shared" si="103"/>
        <v>0</v>
      </c>
      <c r="L89" s="57"/>
      <c r="M89" s="53"/>
      <c r="N89" s="56">
        <f t="shared" si="104"/>
        <v>0</v>
      </c>
      <c r="O89" s="57"/>
      <c r="P89" s="53"/>
      <c r="Q89" s="56">
        <f t="shared" si="105"/>
        <v>0</v>
      </c>
      <c r="R89" s="57"/>
      <c r="S89" s="53"/>
      <c r="T89" s="56">
        <f t="shared" si="106"/>
        <v>0</v>
      </c>
      <c r="U89" s="57"/>
      <c r="V89" s="53"/>
      <c r="W89" s="56">
        <f t="shared" si="107"/>
        <v>0</v>
      </c>
      <c r="X89" s="57"/>
      <c r="Y89" s="53"/>
      <c r="Z89" s="56">
        <f t="shared" si="108"/>
        <v>0</v>
      </c>
      <c r="AA89" s="57"/>
      <c r="AB89" s="53"/>
      <c r="AC89" s="56">
        <f t="shared" si="109"/>
        <v>0</v>
      </c>
      <c r="AD89" s="57"/>
      <c r="AE89" s="53"/>
      <c r="AF89" s="56">
        <f t="shared" si="110"/>
        <v>0</v>
      </c>
      <c r="AG89" s="57"/>
      <c r="AH89" s="260"/>
      <c r="AI89" s="261">
        <f t="shared" ref="AI89:AI91" si="115">AH89-AJ89</f>
        <v>0</v>
      </c>
      <c r="AJ89" s="262"/>
      <c r="AK89" s="260"/>
      <c r="AL89" s="261">
        <f t="shared" ref="AL89:AL91" si="116">AK89-AM89</f>
        <v>0</v>
      </c>
      <c r="AM89" s="262"/>
      <c r="AN89" s="260"/>
      <c r="AO89" s="261">
        <f t="shared" ref="AO89:AO91" si="117">AN89-AP89</f>
        <v>0</v>
      </c>
      <c r="AP89" s="262"/>
      <c r="AQ89" s="260"/>
      <c r="AR89" s="261">
        <f t="shared" ref="AR89:AR91" si="118">AQ89-AS89</f>
        <v>0</v>
      </c>
      <c r="AS89" s="262"/>
      <c r="AT89" s="59"/>
      <c r="AU89" s="7" t="s">
        <v>40</v>
      </c>
    </row>
    <row r="90" spans="1:47" ht="15.75" thickBot="1">
      <c r="A90" s="427"/>
      <c r="B90" s="516"/>
      <c r="C90" s="507"/>
      <c r="D90" s="508"/>
      <c r="E90" s="435"/>
      <c r="F90" s="322" t="s">
        <v>41</v>
      </c>
      <c r="G90" s="80"/>
      <c r="H90" s="56">
        <f t="shared" si="102"/>
        <v>0</v>
      </c>
      <c r="I90" s="57"/>
      <c r="J90" s="53"/>
      <c r="K90" s="56">
        <f t="shared" si="103"/>
        <v>0</v>
      </c>
      <c r="L90" s="57"/>
      <c r="M90" s="53"/>
      <c r="N90" s="56">
        <f t="shared" si="104"/>
        <v>0</v>
      </c>
      <c r="O90" s="57"/>
      <c r="P90" s="53"/>
      <c r="Q90" s="56">
        <f t="shared" si="105"/>
        <v>0</v>
      </c>
      <c r="R90" s="57"/>
      <c r="S90" s="53"/>
      <c r="T90" s="56">
        <f t="shared" si="106"/>
        <v>0</v>
      </c>
      <c r="U90" s="57"/>
      <c r="V90" s="53"/>
      <c r="W90" s="56">
        <f t="shared" si="107"/>
        <v>0</v>
      </c>
      <c r="X90" s="57"/>
      <c r="Y90" s="53"/>
      <c r="Z90" s="56">
        <f t="shared" si="108"/>
        <v>0</v>
      </c>
      <c r="AA90" s="57"/>
      <c r="AB90" s="53"/>
      <c r="AC90" s="56">
        <f t="shared" si="109"/>
        <v>0</v>
      </c>
      <c r="AD90" s="57"/>
      <c r="AE90" s="53"/>
      <c r="AF90" s="56">
        <f t="shared" si="110"/>
        <v>0</v>
      </c>
      <c r="AG90" s="57"/>
      <c r="AH90" s="260"/>
      <c r="AI90" s="261">
        <f t="shared" si="115"/>
        <v>0</v>
      </c>
      <c r="AJ90" s="262"/>
      <c r="AK90" s="260"/>
      <c r="AL90" s="261">
        <f t="shared" si="116"/>
        <v>0</v>
      </c>
      <c r="AM90" s="262"/>
      <c r="AN90" s="260"/>
      <c r="AO90" s="261">
        <f t="shared" si="117"/>
        <v>0</v>
      </c>
      <c r="AP90" s="262"/>
      <c r="AQ90" s="260"/>
      <c r="AR90" s="261">
        <f t="shared" si="118"/>
        <v>0</v>
      </c>
      <c r="AS90" s="262"/>
      <c r="AT90" s="59"/>
      <c r="AU90" s="118">
        <f>AU88/AU84</f>
        <v>0.51876020547566681</v>
      </c>
    </row>
    <row r="91" spans="1:47">
      <c r="A91" s="428"/>
      <c r="B91" s="517"/>
      <c r="C91" s="470"/>
      <c r="D91" s="509"/>
      <c r="E91" s="436"/>
      <c r="F91" s="323" t="s">
        <v>42</v>
      </c>
      <c r="G91" s="326"/>
      <c r="H91" s="60">
        <f t="shared" si="102"/>
        <v>0</v>
      </c>
      <c r="I91" s="61"/>
      <c r="J91" s="62"/>
      <c r="K91" s="60">
        <f t="shared" si="103"/>
        <v>0</v>
      </c>
      <c r="L91" s="61"/>
      <c r="M91" s="62"/>
      <c r="N91" s="60">
        <f t="shared" si="104"/>
        <v>0</v>
      </c>
      <c r="O91" s="61"/>
      <c r="P91" s="62"/>
      <c r="Q91" s="60">
        <f t="shared" si="105"/>
        <v>0</v>
      </c>
      <c r="R91" s="61"/>
      <c r="S91" s="62"/>
      <c r="T91" s="60">
        <f t="shared" si="106"/>
        <v>0</v>
      </c>
      <c r="U91" s="61"/>
      <c r="V91" s="62"/>
      <c r="W91" s="60">
        <f t="shared" si="107"/>
        <v>0</v>
      </c>
      <c r="X91" s="61"/>
      <c r="Y91" s="62"/>
      <c r="Z91" s="60">
        <f t="shared" si="108"/>
        <v>0</v>
      </c>
      <c r="AA91" s="61"/>
      <c r="AB91" s="62"/>
      <c r="AC91" s="60">
        <f t="shared" si="109"/>
        <v>0</v>
      </c>
      <c r="AD91" s="61"/>
      <c r="AE91" s="62"/>
      <c r="AF91" s="60">
        <f t="shared" si="110"/>
        <v>0</v>
      </c>
      <c r="AG91" s="61"/>
      <c r="AH91" s="303"/>
      <c r="AI91" s="304">
        <f t="shared" si="115"/>
        <v>0</v>
      </c>
      <c r="AJ91" s="305"/>
      <c r="AK91" s="303"/>
      <c r="AL91" s="304">
        <f t="shared" si="116"/>
        <v>0</v>
      </c>
      <c r="AM91" s="305"/>
      <c r="AN91" s="303"/>
      <c r="AO91" s="304">
        <f t="shared" si="117"/>
        <v>0</v>
      </c>
      <c r="AP91" s="305"/>
      <c r="AQ91" s="303"/>
      <c r="AR91" s="304">
        <f t="shared" si="118"/>
        <v>0</v>
      </c>
      <c r="AS91" s="305"/>
      <c r="AT91" s="63"/>
      <c r="AU91" s="128"/>
    </row>
    <row r="92" spans="1:47" ht="15.75" customHeight="1">
      <c r="A92" s="481" t="s">
        <v>17</v>
      </c>
      <c r="B92" s="483" t="s">
        <v>18</v>
      </c>
      <c r="C92" s="459" t="s">
        <v>19</v>
      </c>
      <c r="D92" s="483" t="s">
        <v>20</v>
      </c>
      <c r="E92" s="459" t="s">
        <v>21</v>
      </c>
      <c r="F92" s="475" t="s">
        <v>22</v>
      </c>
      <c r="G92" s="458" t="s">
        <v>23</v>
      </c>
      <c r="H92" s="460" t="s">
        <v>24</v>
      </c>
      <c r="I92" s="476" t="s">
        <v>25</v>
      </c>
      <c r="J92" s="477" t="s">
        <v>23</v>
      </c>
      <c r="K92" s="460" t="s">
        <v>24</v>
      </c>
      <c r="L92" s="476" t="s">
        <v>25</v>
      </c>
      <c r="M92" s="477" t="s">
        <v>23</v>
      </c>
      <c r="N92" s="460" t="s">
        <v>24</v>
      </c>
      <c r="O92" s="476" t="s">
        <v>25</v>
      </c>
      <c r="P92" s="477" t="s">
        <v>23</v>
      </c>
      <c r="Q92" s="460" t="s">
        <v>24</v>
      </c>
      <c r="R92" s="476" t="s">
        <v>25</v>
      </c>
      <c r="S92" s="477" t="s">
        <v>23</v>
      </c>
      <c r="T92" s="460" t="s">
        <v>24</v>
      </c>
      <c r="U92" s="476" t="s">
        <v>25</v>
      </c>
      <c r="V92" s="477" t="s">
        <v>23</v>
      </c>
      <c r="W92" s="460" t="s">
        <v>24</v>
      </c>
      <c r="X92" s="478" t="s">
        <v>25</v>
      </c>
      <c r="Y92" s="479" t="s">
        <v>23</v>
      </c>
      <c r="Z92" s="459" t="s">
        <v>24</v>
      </c>
      <c r="AA92" s="455" t="s">
        <v>25</v>
      </c>
      <c r="AB92" s="457" t="s">
        <v>23</v>
      </c>
      <c r="AC92" s="459" t="s">
        <v>24</v>
      </c>
      <c r="AD92" s="455" t="s">
        <v>25</v>
      </c>
      <c r="AE92" s="458" t="s">
        <v>23</v>
      </c>
      <c r="AF92" s="460" t="s">
        <v>24</v>
      </c>
      <c r="AG92" s="476" t="s">
        <v>25</v>
      </c>
      <c r="AH92" s="485" t="s">
        <v>23</v>
      </c>
      <c r="AI92" s="487" t="s">
        <v>24</v>
      </c>
      <c r="AJ92" s="488" t="s">
        <v>25</v>
      </c>
      <c r="AK92" s="463" t="s">
        <v>23</v>
      </c>
      <c r="AL92" s="464" t="s">
        <v>24</v>
      </c>
      <c r="AM92" s="465" t="s">
        <v>25</v>
      </c>
      <c r="AN92" s="463" t="s">
        <v>23</v>
      </c>
      <c r="AO92" s="464" t="s">
        <v>24</v>
      </c>
      <c r="AP92" s="465" t="s">
        <v>25</v>
      </c>
      <c r="AQ92" s="463" t="s">
        <v>23</v>
      </c>
      <c r="AR92" s="464" t="s">
        <v>24</v>
      </c>
      <c r="AS92" s="465" t="s">
        <v>25</v>
      </c>
      <c r="AT92" s="466" t="s">
        <v>23</v>
      </c>
      <c r="AU92" s="453" t="s">
        <v>26</v>
      </c>
    </row>
    <row r="93" spans="1:47" ht="18.75" customHeight="1">
      <c r="A93" s="482"/>
      <c r="B93" s="484"/>
      <c r="C93" s="460"/>
      <c r="D93" s="484"/>
      <c r="E93" s="460"/>
      <c r="F93" s="462"/>
      <c r="G93" s="458"/>
      <c r="H93" s="460"/>
      <c r="I93" s="476"/>
      <c r="J93" s="477"/>
      <c r="K93" s="460"/>
      <c r="L93" s="476"/>
      <c r="M93" s="477"/>
      <c r="N93" s="460"/>
      <c r="O93" s="476"/>
      <c r="P93" s="477"/>
      <c r="Q93" s="460"/>
      <c r="R93" s="476"/>
      <c r="S93" s="477"/>
      <c r="T93" s="460"/>
      <c r="U93" s="476"/>
      <c r="V93" s="477"/>
      <c r="W93" s="460"/>
      <c r="X93" s="478"/>
      <c r="Y93" s="480"/>
      <c r="Z93" s="460"/>
      <c r="AA93" s="456"/>
      <c r="AB93" s="458"/>
      <c r="AC93" s="460"/>
      <c r="AD93" s="456"/>
      <c r="AE93" s="458"/>
      <c r="AF93" s="460"/>
      <c r="AG93" s="476"/>
      <c r="AH93" s="486"/>
      <c r="AI93" s="464"/>
      <c r="AJ93" s="489"/>
      <c r="AK93" s="463"/>
      <c r="AL93" s="464"/>
      <c r="AM93" s="465"/>
      <c r="AN93" s="463"/>
      <c r="AO93" s="464"/>
      <c r="AP93" s="465"/>
      <c r="AQ93" s="463"/>
      <c r="AR93" s="464"/>
      <c r="AS93" s="465"/>
      <c r="AT93" s="466"/>
      <c r="AU93" s="453"/>
    </row>
    <row r="94" spans="1:47" ht="18.75" customHeight="1">
      <c r="A94" s="467" t="s">
        <v>62</v>
      </c>
      <c r="B94" s="468">
        <v>3018</v>
      </c>
      <c r="C94" s="469" t="s">
        <v>63</v>
      </c>
      <c r="D94" s="471" t="s">
        <v>64</v>
      </c>
      <c r="E94" s="472" t="s">
        <v>53</v>
      </c>
      <c r="F94" s="322" t="s">
        <v>30</v>
      </c>
      <c r="G94" s="80"/>
      <c r="H94" s="54">
        <f t="shared" ref="H94:H99" si="119">G94-I94</f>
        <v>0</v>
      </c>
      <c r="I94" s="55"/>
      <c r="J94" s="53"/>
      <c r="K94" s="54">
        <f t="shared" ref="K94:K99" si="120">J94-L94</f>
        <v>0</v>
      </c>
      <c r="L94" s="55"/>
      <c r="M94" s="53"/>
      <c r="N94" s="54">
        <f t="shared" ref="N94:N99" si="121">M94-O94</f>
        <v>0</v>
      </c>
      <c r="O94" s="55"/>
      <c r="P94" s="53"/>
      <c r="Q94" s="54">
        <f t="shared" ref="Q94:Q99" si="122">P94-R94</f>
        <v>0</v>
      </c>
      <c r="R94" s="55"/>
      <c r="S94" s="53"/>
      <c r="T94" s="54">
        <f t="shared" ref="T94:T99" si="123">S94-U94</f>
        <v>0</v>
      </c>
      <c r="U94" s="55"/>
      <c r="V94" s="53"/>
      <c r="W94" s="54">
        <f t="shared" ref="W94:W102" si="124">V94-X94</f>
        <v>0</v>
      </c>
      <c r="X94" s="252"/>
      <c r="Y94" s="315"/>
      <c r="Z94" s="54">
        <f t="shared" ref="Z94:Z102" si="125">Y94-AA94</f>
        <v>0</v>
      </c>
      <c r="AA94" s="316"/>
      <c r="AB94" s="80"/>
      <c r="AC94" s="54">
        <f t="shared" ref="AC94:AC99" si="126">AB94-AD94</f>
        <v>0</v>
      </c>
      <c r="AD94" s="55"/>
      <c r="AE94" s="80"/>
      <c r="AF94" s="54">
        <f t="shared" ref="AF94:AF99" si="127">AE94-AG94</f>
        <v>0</v>
      </c>
      <c r="AG94" s="55"/>
      <c r="AH94" s="260"/>
      <c r="AI94" s="295">
        <f t="shared" ref="AI94:AI102" si="128">AH94-AJ94</f>
        <v>0</v>
      </c>
      <c r="AJ94" s="296"/>
      <c r="AK94" s="260"/>
      <c r="AL94" s="295">
        <f t="shared" ref="AL94:AL102" si="129">AK94-AM94</f>
        <v>0</v>
      </c>
      <c r="AM94" s="296"/>
      <c r="AN94" s="260"/>
      <c r="AO94" s="295">
        <f t="shared" ref="AO94:AO102" si="130">AN94-AP94</f>
        <v>0</v>
      </c>
      <c r="AP94" s="296"/>
      <c r="AQ94" s="260"/>
      <c r="AR94" s="295">
        <f t="shared" ref="AR94:AR102" si="131">AQ94-AS94</f>
        <v>0</v>
      </c>
      <c r="AS94" s="296"/>
      <c r="AT94" s="53"/>
      <c r="AU94" s="4" t="s">
        <v>31</v>
      </c>
    </row>
    <row r="95" spans="1:47" ht="18.75" customHeight="1">
      <c r="A95" s="467"/>
      <c r="B95" s="468"/>
      <c r="C95" s="469"/>
      <c r="D95" s="471"/>
      <c r="E95" s="472"/>
      <c r="F95" s="322" t="s">
        <v>32</v>
      </c>
      <c r="G95" s="80"/>
      <c r="H95" s="56">
        <f t="shared" si="119"/>
        <v>0</v>
      </c>
      <c r="I95" s="57"/>
      <c r="J95" s="53"/>
      <c r="K95" s="56">
        <f t="shared" si="120"/>
        <v>0</v>
      </c>
      <c r="L95" s="57"/>
      <c r="M95" s="3"/>
      <c r="N95" s="11">
        <f t="shared" si="121"/>
        <v>0</v>
      </c>
      <c r="O95" s="12"/>
      <c r="P95" s="53"/>
      <c r="Q95" s="56">
        <f t="shared" si="122"/>
        <v>0</v>
      </c>
      <c r="R95" s="57"/>
      <c r="S95" s="3"/>
      <c r="T95" s="11">
        <f t="shared" si="123"/>
        <v>0</v>
      </c>
      <c r="U95" s="12"/>
      <c r="V95" s="3"/>
      <c r="W95" s="11">
        <f t="shared" si="124"/>
        <v>0</v>
      </c>
      <c r="X95" s="201"/>
      <c r="Y95" s="354"/>
      <c r="Z95" s="11">
        <f t="shared" si="125"/>
        <v>0</v>
      </c>
      <c r="AA95" s="355"/>
      <c r="AB95" s="80"/>
      <c r="AC95" s="56">
        <f t="shared" si="126"/>
        <v>0</v>
      </c>
      <c r="AD95" s="57"/>
      <c r="AE95" s="80"/>
      <c r="AF95" s="56">
        <f t="shared" si="127"/>
        <v>0</v>
      </c>
      <c r="AG95" s="57"/>
      <c r="AH95" s="260"/>
      <c r="AI95" s="261">
        <f t="shared" si="128"/>
        <v>0</v>
      </c>
      <c r="AJ95" s="262"/>
      <c r="AK95" s="260"/>
      <c r="AL95" s="261">
        <f t="shared" si="129"/>
        <v>0</v>
      </c>
      <c r="AM95" s="262"/>
      <c r="AN95" s="260"/>
      <c r="AO95" s="261">
        <f t="shared" si="130"/>
        <v>0</v>
      </c>
      <c r="AP95" s="262"/>
      <c r="AQ95" s="260"/>
      <c r="AR95" s="261">
        <f t="shared" si="131"/>
        <v>0</v>
      </c>
      <c r="AS95" s="262"/>
      <c r="AT95" s="53"/>
      <c r="AU95" s="117">
        <f>SUM(G94:G102,J94:J102,M94:M102,P94:P102,S94:S102,V94:V102,Y94:Y102,AB94:AB102,AE94:AE102,AH99)</f>
        <v>2817926</v>
      </c>
    </row>
    <row r="96" spans="1:47" ht="18.75" customHeight="1">
      <c r="A96" s="467"/>
      <c r="B96" s="468"/>
      <c r="C96" s="469"/>
      <c r="D96" s="471"/>
      <c r="E96" s="472"/>
      <c r="F96" s="322" t="s">
        <v>33</v>
      </c>
      <c r="G96" s="80"/>
      <c r="H96" s="56">
        <f t="shared" si="119"/>
        <v>0</v>
      </c>
      <c r="I96" s="57"/>
      <c r="J96" s="53"/>
      <c r="K96" s="56">
        <f t="shared" si="120"/>
        <v>0</v>
      </c>
      <c r="L96" s="57"/>
      <c r="M96" s="53"/>
      <c r="N96" s="56">
        <f t="shared" si="121"/>
        <v>0</v>
      </c>
      <c r="O96" s="57"/>
      <c r="P96" s="53"/>
      <c r="Q96" s="56">
        <f t="shared" si="122"/>
        <v>0</v>
      </c>
      <c r="R96" s="57"/>
      <c r="S96" s="3"/>
      <c r="T96" s="11">
        <f t="shared" si="123"/>
        <v>0</v>
      </c>
      <c r="U96" s="12"/>
      <c r="V96" s="3"/>
      <c r="W96" s="11">
        <f t="shared" si="124"/>
        <v>0</v>
      </c>
      <c r="X96" s="201"/>
      <c r="Y96" s="354"/>
      <c r="Z96" s="11">
        <f t="shared" si="125"/>
        <v>0</v>
      </c>
      <c r="AA96" s="355"/>
      <c r="AB96" s="80"/>
      <c r="AC96" s="56">
        <f t="shared" si="126"/>
        <v>0</v>
      </c>
      <c r="AD96" s="57"/>
      <c r="AE96" s="80"/>
      <c r="AF96" s="56">
        <f t="shared" si="127"/>
        <v>0</v>
      </c>
      <c r="AG96" s="57"/>
      <c r="AH96" s="260"/>
      <c r="AI96" s="261">
        <f t="shared" si="128"/>
        <v>0</v>
      </c>
      <c r="AJ96" s="262"/>
      <c r="AK96" s="260"/>
      <c r="AL96" s="261">
        <f t="shared" si="129"/>
        <v>0</v>
      </c>
      <c r="AM96" s="262"/>
      <c r="AN96" s="260"/>
      <c r="AO96" s="261">
        <f t="shared" si="130"/>
        <v>0</v>
      </c>
      <c r="AP96" s="262"/>
      <c r="AQ96" s="260"/>
      <c r="AR96" s="261">
        <f t="shared" si="131"/>
        <v>0</v>
      </c>
      <c r="AS96" s="262"/>
      <c r="AT96" s="53"/>
      <c r="AU96" s="7" t="s">
        <v>34</v>
      </c>
    </row>
    <row r="97" spans="1:47" ht="18.75" customHeight="1">
      <c r="A97" s="467"/>
      <c r="B97" s="468"/>
      <c r="C97" s="469"/>
      <c r="D97" s="471"/>
      <c r="E97" s="472"/>
      <c r="F97" s="322" t="s">
        <v>35</v>
      </c>
      <c r="G97" s="80"/>
      <c r="H97" s="56">
        <f t="shared" si="119"/>
        <v>0</v>
      </c>
      <c r="I97" s="57"/>
      <c r="J97" s="53"/>
      <c r="K97" s="56">
        <f t="shared" si="120"/>
        <v>0</v>
      </c>
      <c r="L97" s="57"/>
      <c r="M97" s="53"/>
      <c r="N97" s="56">
        <f t="shared" si="121"/>
        <v>0</v>
      </c>
      <c r="O97" s="57"/>
      <c r="P97" s="53"/>
      <c r="Q97" s="56">
        <f t="shared" si="122"/>
        <v>0</v>
      </c>
      <c r="R97" s="57"/>
      <c r="S97" s="3"/>
      <c r="T97" s="11">
        <f t="shared" si="123"/>
        <v>0</v>
      </c>
      <c r="U97" s="12"/>
      <c r="V97" s="3"/>
      <c r="W97" s="11">
        <f t="shared" si="124"/>
        <v>0</v>
      </c>
      <c r="X97" s="201"/>
      <c r="Y97" s="354"/>
      <c r="Z97" s="11">
        <f t="shared" si="125"/>
        <v>0</v>
      </c>
      <c r="AA97" s="355"/>
      <c r="AB97" s="360">
        <v>300000</v>
      </c>
      <c r="AC97" s="76">
        <f t="shared" si="126"/>
        <v>300000</v>
      </c>
      <c r="AD97" s="77"/>
      <c r="AE97" s="80"/>
      <c r="AF97" s="56">
        <f t="shared" si="127"/>
        <v>0</v>
      </c>
      <c r="AG97" s="57"/>
      <c r="AH97" s="260"/>
      <c r="AI97" s="261">
        <f t="shared" si="128"/>
        <v>0</v>
      </c>
      <c r="AJ97" s="262"/>
      <c r="AK97" s="260"/>
      <c r="AL97" s="261">
        <f t="shared" si="129"/>
        <v>0</v>
      </c>
      <c r="AM97" s="262"/>
      <c r="AN97" s="260"/>
      <c r="AO97" s="261">
        <f t="shared" si="130"/>
        <v>0</v>
      </c>
      <c r="AP97" s="262"/>
      <c r="AQ97" s="260"/>
      <c r="AR97" s="261">
        <f t="shared" si="131"/>
        <v>0</v>
      </c>
      <c r="AS97" s="262"/>
      <c r="AT97" s="53"/>
      <c r="AU97" s="117">
        <f>SUM(H94:H102,K94:K102,N94:N102,Q94:Q102,T94:T102,W94:W102,Z94:Z102,AC94:AC102,Z94:Z102,AF94:AF102,AH99)</f>
        <v>2817926</v>
      </c>
    </row>
    <row r="98" spans="1:47" ht="18.75" customHeight="1">
      <c r="A98" s="467"/>
      <c r="B98" s="468"/>
      <c r="C98" s="469"/>
      <c r="D98" s="471"/>
      <c r="E98" s="472"/>
      <c r="F98" s="322" t="s">
        <v>36</v>
      </c>
      <c r="G98" s="80"/>
      <c r="H98" s="56">
        <f t="shared" si="119"/>
        <v>0</v>
      </c>
      <c r="I98" s="57"/>
      <c r="J98" s="53"/>
      <c r="K98" s="56">
        <f t="shared" si="120"/>
        <v>0</v>
      </c>
      <c r="L98" s="57"/>
      <c r="M98" s="53"/>
      <c r="N98" s="56">
        <f t="shared" si="121"/>
        <v>0</v>
      </c>
      <c r="O98" s="57"/>
      <c r="P98" s="53"/>
      <c r="Q98" s="56">
        <f t="shared" si="122"/>
        <v>0</v>
      </c>
      <c r="R98" s="57"/>
      <c r="S98" s="3"/>
      <c r="T98" s="11">
        <f t="shared" si="123"/>
        <v>0</v>
      </c>
      <c r="U98" s="12"/>
      <c r="V98" s="3"/>
      <c r="W98" s="11">
        <f t="shared" si="124"/>
        <v>0</v>
      </c>
      <c r="X98" s="201"/>
      <c r="Y98" s="354"/>
      <c r="Z98" s="11">
        <f t="shared" si="125"/>
        <v>0</v>
      </c>
      <c r="AA98" s="355"/>
      <c r="AB98" s="80"/>
      <c r="AC98" s="56">
        <f t="shared" si="126"/>
        <v>0</v>
      </c>
      <c r="AD98" s="57"/>
      <c r="AE98" s="360">
        <v>700000</v>
      </c>
      <c r="AF98" s="76">
        <f t="shared" si="127"/>
        <v>700000</v>
      </c>
      <c r="AG98" s="77"/>
      <c r="AH98" s="260"/>
      <c r="AI98" s="261">
        <f t="shared" si="128"/>
        <v>0</v>
      </c>
      <c r="AJ98" s="262"/>
      <c r="AK98" s="260"/>
      <c r="AL98" s="261">
        <f t="shared" si="129"/>
        <v>0</v>
      </c>
      <c r="AM98" s="262"/>
      <c r="AN98" s="260"/>
      <c r="AO98" s="261">
        <f t="shared" si="130"/>
        <v>0</v>
      </c>
      <c r="AP98" s="262"/>
      <c r="AQ98" s="260"/>
      <c r="AR98" s="261">
        <f t="shared" si="131"/>
        <v>0</v>
      </c>
      <c r="AS98" s="262"/>
      <c r="AT98" s="53"/>
      <c r="AU98" s="7" t="s">
        <v>37</v>
      </c>
    </row>
    <row r="99" spans="1:47" ht="18.75" customHeight="1">
      <c r="A99" s="467"/>
      <c r="B99" s="468"/>
      <c r="C99" s="469"/>
      <c r="D99" s="471"/>
      <c r="E99" s="472"/>
      <c r="F99" s="322" t="s">
        <v>38</v>
      </c>
      <c r="G99" s="80"/>
      <c r="H99" s="56">
        <f t="shared" si="119"/>
        <v>0</v>
      </c>
      <c r="I99" s="57"/>
      <c r="J99" s="53"/>
      <c r="K99" s="56">
        <f t="shared" si="120"/>
        <v>0</v>
      </c>
      <c r="L99" s="57"/>
      <c r="M99" s="53"/>
      <c r="N99" s="56">
        <f t="shared" si="121"/>
        <v>0</v>
      </c>
      <c r="O99" s="57"/>
      <c r="P99" s="53"/>
      <c r="Q99" s="56">
        <f t="shared" si="122"/>
        <v>0</v>
      </c>
      <c r="R99" s="57"/>
      <c r="S99" s="3"/>
      <c r="T99" s="11">
        <f t="shared" si="123"/>
        <v>0</v>
      </c>
      <c r="U99" s="12"/>
      <c r="V99" s="3"/>
      <c r="W99" s="11">
        <f t="shared" si="124"/>
        <v>0</v>
      </c>
      <c r="X99" s="201"/>
      <c r="Y99" s="356"/>
      <c r="Z99" s="20">
        <f t="shared" si="125"/>
        <v>0</v>
      </c>
      <c r="AA99" s="355"/>
      <c r="AB99" s="80"/>
      <c r="AC99" s="56">
        <f t="shared" si="126"/>
        <v>0</v>
      </c>
      <c r="AD99" s="57"/>
      <c r="AE99" s="80"/>
      <c r="AF99" s="56">
        <f t="shared" si="127"/>
        <v>0</v>
      </c>
      <c r="AG99" s="57"/>
      <c r="AH99" s="75">
        <v>1817926</v>
      </c>
      <c r="AI99" s="76">
        <f t="shared" si="128"/>
        <v>1817926</v>
      </c>
      <c r="AJ99" s="77"/>
      <c r="AK99" s="260"/>
      <c r="AL99" s="261">
        <f t="shared" si="129"/>
        <v>0</v>
      </c>
      <c r="AM99" s="262"/>
      <c r="AN99" s="260"/>
      <c r="AO99" s="261">
        <f t="shared" si="130"/>
        <v>0</v>
      </c>
      <c r="AP99" s="262"/>
      <c r="AQ99" s="260"/>
      <c r="AR99" s="261">
        <f t="shared" si="131"/>
        <v>0</v>
      </c>
      <c r="AS99" s="262"/>
      <c r="AT99" s="53"/>
      <c r="AU99" s="117">
        <f>SUM(I94:I102,L94:L102,O94:O102,R94:R102,U94:U102,X94:X102,AA94:AA102,AD94:AD102,AG94:AG102)</f>
        <v>0</v>
      </c>
    </row>
    <row r="100" spans="1:47" ht="18.75" customHeight="1">
      <c r="A100" s="467"/>
      <c r="B100" s="468"/>
      <c r="C100" s="469"/>
      <c r="D100" s="471"/>
      <c r="E100" s="472"/>
      <c r="F100" s="322" t="s">
        <v>39</v>
      </c>
      <c r="G100" s="80"/>
      <c r="H100" s="56">
        <f t="shared" ref="H100:H102" si="132">G100-I100</f>
        <v>0</v>
      </c>
      <c r="I100" s="57"/>
      <c r="J100" s="53"/>
      <c r="K100" s="56">
        <f t="shared" ref="K100:K102" si="133">J100-L100</f>
        <v>0</v>
      </c>
      <c r="L100" s="57"/>
      <c r="M100" s="53"/>
      <c r="N100" s="56">
        <f t="shared" ref="N100:N102" si="134">M100-O100</f>
        <v>0</v>
      </c>
      <c r="O100" s="57"/>
      <c r="P100" s="53"/>
      <c r="Q100" s="56">
        <f t="shared" ref="Q100:Q102" si="135">P100-R100</f>
        <v>0</v>
      </c>
      <c r="R100" s="57"/>
      <c r="S100" s="3"/>
      <c r="T100" s="11">
        <f t="shared" ref="T100:T102" si="136">S100-U100</f>
        <v>0</v>
      </c>
      <c r="U100" s="12"/>
      <c r="V100" s="3"/>
      <c r="W100" s="11">
        <f t="shared" si="124"/>
        <v>0</v>
      </c>
      <c r="X100" s="201"/>
      <c r="Y100" s="354"/>
      <c r="Z100" s="11">
        <f t="shared" si="125"/>
        <v>0</v>
      </c>
      <c r="AA100" s="355"/>
      <c r="AB100" s="80"/>
      <c r="AC100" s="56">
        <f t="shared" ref="AC100:AC102" si="137">AB100-AD100</f>
        <v>0</v>
      </c>
      <c r="AD100" s="57"/>
      <c r="AE100" s="80"/>
      <c r="AF100" s="56">
        <f t="shared" ref="AF100:AF102" si="138">AE100-AG100</f>
        <v>0</v>
      </c>
      <c r="AG100" s="57"/>
      <c r="AH100" s="260"/>
      <c r="AI100" s="261">
        <f t="shared" si="128"/>
        <v>0</v>
      </c>
      <c r="AJ100" s="262"/>
      <c r="AK100" s="260"/>
      <c r="AL100" s="261">
        <f t="shared" si="129"/>
        <v>0</v>
      </c>
      <c r="AM100" s="262"/>
      <c r="AN100" s="260"/>
      <c r="AO100" s="261">
        <f t="shared" si="130"/>
        <v>0</v>
      </c>
      <c r="AP100" s="262"/>
      <c r="AQ100" s="260"/>
      <c r="AR100" s="261">
        <f t="shared" si="131"/>
        <v>0</v>
      </c>
      <c r="AS100" s="262"/>
      <c r="AT100" s="53"/>
      <c r="AU100" s="7" t="s">
        <v>40</v>
      </c>
    </row>
    <row r="101" spans="1:47" ht="18.75" customHeight="1">
      <c r="A101" s="467"/>
      <c r="B101" s="468"/>
      <c r="C101" s="469"/>
      <c r="D101" s="471"/>
      <c r="E101" s="472"/>
      <c r="F101" s="322" t="s">
        <v>41</v>
      </c>
      <c r="G101" s="80"/>
      <c r="H101" s="56">
        <f t="shared" si="132"/>
        <v>0</v>
      </c>
      <c r="I101" s="57"/>
      <c r="J101" s="53"/>
      <c r="K101" s="56">
        <f t="shared" si="133"/>
        <v>0</v>
      </c>
      <c r="L101" s="57"/>
      <c r="M101" s="53"/>
      <c r="N101" s="56">
        <f t="shared" si="134"/>
        <v>0</v>
      </c>
      <c r="O101" s="57"/>
      <c r="P101" s="53"/>
      <c r="Q101" s="56">
        <f t="shared" si="135"/>
        <v>0</v>
      </c>
      <c r="R101" s="57"/>
      <c r="S101" s="3"/>
      <c r="T101" s="11">
        <f t="shared" si="136"/>
        <v>0</v>
      </c>
      <c r="U101" s="12"/>
      <c r="V101" s="3"/>
      <c r="W101" s="11">
        <f t="shared" si="124"/>
        <v>0</v>
      </c>
      <c r="X101" s="201"/>
      <c r="Y101" s="354"/>
      <c r="Z101" s="11">
        <f t="shared" si="125"/>
        <v>0</v>
      </c>
      <c r="AA101" s="355"/>
      <c r="AB101" s="80"/>
      <c r="AC101" s="56">
        <f t="shared" si="137"/>
        <v>0</v>
      </c>
      <c r="AD101" s="57"/>
      <c r="AE101" s="80"/>
      <c r="AF101" s="56">
        <f t="shared" si="138"/>
        <v>0</v>
      </c>
      <c r="AG101" s="57"/>
      <c r="AH101" s="260"/>
      <c r="AI101" s="261">
        <f t="shared" si="128"/>
        <v>0</v>
      </c>
      <c r="AJ101" s="262"/>
      <c r="AK101" s="260"/>
      <c r="AL101" s="261">
        <f t="shared" si="129"/>
        <v>0</v>
      </c>
      <c r="AM101" s="262"/>
      <c r="AN101" s="260"/>
      <c r="AO101" s="261">
        <f t="shared" si="130"/>
        <v>0</v>
      </c>
      <c r="AP101" s="262"/>
      <c r="AQ101" s="260"/>
      <c r="AR101" s="261">
        <f t="shared" si="131"/>
        <v>0</v>
      </c>
      <c r="AS101" s="262"/>
      <c r="AT101" s="53"/>
      <c r="AU101" s="118">
        <f>AU99/AU95</f>
        <v>0</v>
      </c>
    </row>
    <row r="102" spans="1:47" ht="18.75" customHeight="1" thickBot="1">
      <c r="A102" s="428"/>
      <c r="B102" s="430"/>
      <c r="C102" s="470"/>
      <c r="D102" s="434"/>
      <c r="E102" s="436"/>
      <c r="F102" s="323" t="s">
        <v>42</v>
      </c>
      <c r="G102" s="131"/>
      <c r="H102" s="68">
        <f t="shared" si="132"/>
        <v>0</v>
      </c>
      <c r="I102" s="69"/>
      <c r="J102" s="67"/>
      <c r="K102" s="68">
        <f t="shared" si="133"/>
        <v>0</v>
      </c>
      <c r="L102" s="69"/>
      <c r="M102" s="67"/>
      <c r="N102" s="68">
        <f t="shared" si="134"/>
        <v>0</v>
      </c>
      <c r="O102" s="69"/>
      <c r="P102" s="67"/>
      <c r="Q102" s="68">
        <f t="shared" si="135"/>
        <v>0</v>
      </c>
      <c r="R102" s="69"/>
      <c r="S102" s="8"/>
      <c r="T102" s="16">
        <f t="shared" si="136"/>
        <v>0</v>
      </c>
      <c r="U102" s="17"/>
      <c r="V102" s="8"/>
      <c r="W102" s="16">
        <f t="shared" si="124"/>
        <v>0</v>
      </c>
      <c r="X102" s="202"/>
      <c r="Y102" s="357"/>
      <c r="Z102" s="358">
        <f t="shared" si="125"/>
        <v>0</v>
      </c>
      <c r="AA102" s="359"/>
      <c r="AB102" s="131"/>
      <c r="AC102" s="68">
        <f t="shared" si="137"/>
        <v>0</v>
      </c>
      <c r="AD102" s="69"/>
      <c r="AE102" s="131"/>
      <c r="AF102" s="68">
        <f t="shared" si="138"/>
        <v>0</v>
      </c>
      <c r="AG102" s="69"/>
      <c r="AH102" s="300"/>
      <c r="AI102" s="301">
        <f t="shared" si="128"/>
        <v>0</v>
      </c>
      <c r="AJ102" s="302"/>
      <c r="AK102" s="300"/>
      <c r="AL102" s="301">
        <f t="shared" si="129"/>
        <v>0</v>
      </c>
      <c r="AM102" s="302"/>
      <c r="AN102" s="300"/>
      <c r="AO102" s="301">
        <f t="shared" si="130"/>
        <v>0</v>
      </c>
      <c r="AP102" s="302"/>
      <c r="AQ102" s="300"/>
      <c r="AR102" s="301">
        <f t="shared" si="131"/>
        <v>0</v>
      </c>
      <c r="AS102" s="302"/>
      <c r="AT102" s="67"/>
      <c r="AU102" s="129"/>
    </row>
    <row r="103" spans="1:47" ht="18.75" customHeight="1" thickBot="1">
      <c r="A103" s="481" t="s">
        <v>17</v>
      </c>
      <c r="B103" s="483" t="s">
        <v>18</v>
      </c>
      <c r="C103" s="459" t="s">
        <v>19</v>
      </c>
      <c r="D103" s="483" t="s">
        <v>20</v>
      </c>
      <c r="E103" s="459" t="s">
        <v>21</v>
      </c>
      <c r="F103" s="475" t="s">
        <v>22</v>
      </c>
      <c r="G103" s="458" t="s">
        <v>23</v>
      </c>
      <c r="H103" s="460" t="s">
        <v>24</v>
      </c>
      <c r="I103" s="476" t="s">
        <v>25</v>
      </c>
      <c r="J103" s="477" t="s">
        <v>23</v>
      </c>
      <c r="K103" s="460" t="s">
        <v>24</v>
      </c>
      <c r="L103" s="476" t="s">
        <v>25</v>
      </c>
      <c r="M103" s="477" t="s">
        <v>23</v>
      </c>
      <c r="N103" s="460" t="s">
        <v>24</v>
      </c>
      <c r="O103" s="476" t="s">
        <v>25</v>
      </c>
      <c r="P103" s="477" t="s">
        <v>23</v>
      </c>
      <c r="Q103" s="460" t="s">
        <v>24</v>
      </c>
      <c r="R103" s="476" t="s">
        <v>25</v>
      </c>
      <c r="S103" s="477" t="s">
        <v>23</v>
      </c>
      <c r="T103" s="460" t="s">
        <v>24</v>
      </c>
      <c r="U103" s="476" t="s">
        <v>25</v>
      </c>
      <c r="V103" s="477" t="s">
        <v>23</v>
      </c>
      <c r="W103" s="460" t="s">
        <v>24</v>
      </c>
      <c r="X103" s="478" t="s">
        <v>25</v>
      </c>
      <c r="Y103" s="479" t="s">
        <v>23</v>
      </c>
      <c r="Z103" s="459" t="s">
        <v>24</v>
      </c>
      <c r="AA103" s="455" t="s">
        <v>25</v>
      </c>
      <c r="AB103" s="457" t="s">
        <v>23</v>
      </c>
      <c r="AC103" s="459" t="s">
        <v>24</v>
      </c>
      <c r="AD103" s="455" t="s">
        <v>25</v>
      </c>
      <c r="AE103" s="458" t="s">
        <v>23</v>
      </c>
      <c r="AF103" s="460" t="s">
        <v>24</v>
      </c>
      <c r="AG103" s="476" t="s">
        <v>25</v>
      </c>
      <c r="AH103" s="485" t="s">
        <v>23</v>
      </c>
      <c r="AI103" s="487" t="s">
        <v>24</v>
      </c>
      <c r="AJ103" s="488" t="s">
        <v>25</v>
      </c>
      <c r="AK103" s="463" t="s">
        <v>23</v>
      </c>
      <c r="AL103" s="464" t="s">
        <v>24</v>
      </c>
      <c r="AM103" s="465" t="s">
        <v>25</v>
      </c>
      <c r="AN103" s="463" t="s">
        <v>23</v>
      </c>
      <c r="AO103" s="464" t="s">
        <v>24</v>
      </c>
      <c r="AP103" s="465" t="s">
        <v>25</v>
      </c>
      <c r="AQ103" s="463" t="s">
        <v>23</v>
      </c>
      <c r="AR103" s="464" t="s">
        <v>24</v>
      </c>
      <c r="AS103" s="465" t="s">
        <v>25</v>
      </c>
      <c r="AT103" s="466" t="s">
        <v>23</v>
      </c>
      <c r="AU103" s="453" t="s">
        <v>26</v>
      </c>
    </row>
    <row r="104" spans="1:47" ht="21" customHeight="1">
      <c r="A104" s="482"/>
      <c r="B104" s="484"/>
      <c r="C104" s="460"/>
      <c r="D104" s="484"/>
      <c r="E104" s="460"/>
      <c r="F104" s="462"/>
      <c r="G104" s="458"/>
      <c r="H104" s="460"/>
      <c r="I104" s="476"/>
      <c r="J104" s="477"/>
      <c r="K104" s="460"/>
      <c r="L104" s="476"/>
      <c r="M104" s="477"/>
      <c r="N104" s="460"/>
      <c r="O104" s="476"/>
      <c r="P104" s="477"/>
      <c r="Q104" s="460"/>
      <c r="R104" s="476"/>
      <c r="S104" s="477"/>
      <c r="T104" s="460"/>
      <c r="U104" s="476"/>
      <c r="V104" s="477"/>
      <c r="W104" s="460"/>
      <c r="X104" s="478"/>
      <c r="Y104" s="480"/>
      <c r="Z104" s="460"/>
      <c r="AA104" s="456"/>
      <c r="AB104" s="458"/>
      <c r="AC104" s="460"/>
      <c r="AD104" s="456"/>
      <c r="AE104" s="458"/>
      <c r="AF104" s="460"/>
      <c r="AG104" s="476"/>
      <c r="AH104" s="486"/>
      <c r="AI104" s="464"/>
      <c r="AJ104" s="489"/>
      <c r="AK104" s="463"/>
      <c r="AL104" s="464"/>
      <c r="AM104" s="465"/>
      <c r="AN104" s="463"/>
      <c r="AO104" s="464"/>
      <c r="AP104" s="465"/>
      <c r="AQ104" s="463"/>
      <c r="AR104" s="464"/>
      <c r="AS104" s="465"/>
      <c r="AT104" s="466"/>
      <c r="AU104" s="453"/>
    </row>
    <row r="105" spans="1:47" ht="21" customHeight="1">
      <c r="A105" s="467" t="s">
        <v>65</v>
      </c>
      <c r="B105" s="468">
        <v>3019</v>
      </c>
      <c r="C105" s="469" t="s">
        <v>63</v>
      </c>
      <c r="D105" s="471" t="s">
        <v>66</v>
      </c>
      <c r="E105" s="472" t="s">
        <v>53</v>
      </c>
      <c r="F105" s="322" t="s">
        <v>30</v>
      </c>
      <c r="G105" s="80"/>
      <c r="H105" s="54">
        <f t="shared" ref="H105:H113" si="139">G105-I105</f>
        <v>0</v>
      </c>
      <c r="I105" s="55"/>
      <c r="J105" s="53"/>
      <c r="K105" s="54">
        <f t="shared" ref="K105:K113" si="140">J105-L105</f>
        <v>0</v>
      </c>
      <c r="L105" s="55"/>
      <c r="M105" s="53"/>
      <c r="N105" s="54">
        <f t="shared" ref="N105:N113" si="141">M105-O105</f>
        <v>0</v>
      </c>
      <c r="O105" s="55"/>
      <c r="P105" s="53"/>
      <c r="Q105" s="54">
        <f t="shared" ref="Q105:Q113" si="142">P105-R105</f>
        <v>0</v>
      </c>
      <c r="R105" s="55"/>
      <c r="S105" s="53"/>
      <c r="T105" s="54">
        <f t="shared" ref="T105:T113" si="143">S105-U105</f>
        <v>0</v>
      </c>
      <c r="U105" s="55"/>
      <c r="V105" s="53"/>
      <c r="W105" s="54">
        <f t="shared" ref="W105:W113" si="144">V105-X105</f>
        <v>0</v>
      </c>
      <c r="X105" s="252"/>
      <c r="Y105" s="315"/>
      <c r="Z105" s="54">
        <f t="shared" ref="Z105:Z113" si="145">Y105-AA105</f>
        <v>0</v>
      </c>
      <c r="AA105" s="316"/>
      <c r="AB105" s="80"/>
      <c r="AC105" s="54">
        <f t="shared" ref="AC105:AC113" si="146">AB105-AD105</f>
        <v>0</v>
      </c>
      <c r="AD105" s="55"/>
      <c r="AE105" s="80"/>
      <c r="AF105" s="54">
        <f t="shared" ref="AF105:AF113" si="147">AE105-AG105</f>
        <v>0</v>
      </c>
      <c r="AG105" s="55"/>
      <c r="AH105" s="260"/>
      <c r="AI105" s="295">
        <f t="shared" ref="AI105:AI113" si="148">AH105-AJ105</f>
        <v>0</v>
      </c>
      <c r="AJ105" s="296"/>
      <c r="AK105" s="260"/>
      <c r="AL105" s="295">
        <f t="shared" ref="AL105:AL113" si="149">AK105-AM105</f>
        <v>0</v>
      </c>
      <c r="AM105" s="296"/>
      <c r="AN105" s="260"/>
      <c r="AO105" s="295">
        <f t="shared" ref="AO105:AO113" si="150">AN105-AP105</f>
        <v>0</v>
      </c>
      <c r="AP105" s="296"/>
      <c r="AQ105" s="260"/>
      <c r="AR105" s="295">
        <f t="shared" ref="AR105:AR113" si="151">AQ105-AS105</f>
        <v>0</v>
      </c>
      <c r="AS105" s="296"/>
      <c r="AT105" s="53"/>
      <c r="AU105" s="4" t="s">
        <v>31</v>
      </c>
    </row>
    <row r="106" spans="1:47" ht="21" customHeight="1">
      <c r="A106" s="467"/>
      <c r="B106" s="468"/>
      <c r="C106" s="469"/>
      <c r="D106" s="471"/>
      <c r="E106" s="472"/>
      <c r="F106" s="322" t="s">
        <v>32</v>
      </c>
      <c r="G106" s="80"/>
      <c r="H106" s="56">
        <f t="shared" si="139"/>
        <v>0</v>
      </c>
      <c r="I106" s="57"/>
      <c r="J106" s="53"/>
      <c r="K106" s="56">
        <f t="shared" si="140"/>
        <v>0</v>
      </c>
      <c r="L106" s="57"/>
      <c r="M106" s="3"/>
      <c r="N106" s="11">
        <f t="shared" si="141"/>
        <v>0</v>
      </c>
      <c r="O106" s="12"/>
      <c r="P106" s="53"/>
      <c r="Q106" s="56">
        <f t="shared" si="142"/>
        <v>0</v>
      </c>
      <c r="R106" s="57"/>
      <c r="S106" s="3"/>
      <c r="T106" s="11">
        <f t="shared" si="143"/>
        <v>0</v>
      </c>
      <c r="U106" s="12"/>
      <c r="V106" s="3"/>
      <c r="W106" s="11">
        <f t="shared" si="144"/>
        <v>0</v>
      </c>
      <c r="X106" s="201"/>
      <c r="Y106" s="354"/>
      <c r="Z106" s="11">
        <f t="shared" si="145"/>
        <v>0</v>
      </c>
      <c r="AA106" s="355"/>
      <c r="AB106" s="80"/>
      <c r="AC106" s="56">
        <f t="shared" si="146"/>
        <v>0</v>
      </c>
      <c r="AD106" s="57"/>
      <c r="AE106" s="360">
        <v>323000</v>
      </c>
      <c r="AF106" s="76">
        <f t="shared" si="147"/>
        <v>323000</v>
      </c>
      <c r="AG106" s="77"/>
      <c r="AH106" s="260"/>
      <c r="AI106" s="261">
        <f t="shared" si="148"/>
        <v>0</v>
      </c>
      <c r="AJ106" s="262"/>
      <c r="AK106" s="260"/>
      <c r="AL106" s="261">
        <f t="shared" si="149"/>
        <v>0</v>
      </c>
      <c r="AM106" s="262"/>
      <c r="AN106" s="260"/>
      <c r="AO106" s="261">
        <f t="shared" si="150"/>
        <v>0</v>
      </c>
      <c r="AP106" s="262"/>
      <c r="AQ106" s="260"/>
      <c r="AR106" s="261">
        <f t="shared" si="151"/>
        <v>0</v>
      </c>
      <c r="AS106" s="262"/>
      <c r="AT106" s="53"/>
      <c r="AU106" s="117">
        <f>SUM(G105:G113,J105:J113,M105:M113,P105:P113,S105:S113,V105:V113,Y105:Y113,AB105:AB113,AE105:AE113,AH110,AK110)</f>
        <v>3920000</v>
      </c>
    </row>
    <row r="107" spans="1:47" ht="21" customHeight="1">
      <c r="A107" s="467"/>
      <c r="B107" s="468"/>
      <c r="C107" s="469"/>
      <c r="D107" s="471"/>
      <c r="E107" s="472"/>
      <c r="F107" s="322" t="s">
        <v>33</v>
      </c>
      <c r="G107" s="80"/>
      <c r="H107" s="56">
        <f t="shared" si="139"/>
        <v>0</v>
      </c>
      <c r="I107" s="57"/>
      <c r="J107" s="53"/>
      <c r="K107" s="56">
        <f t="shared" si="140"/>
        <v>0</v>
      </c>
      <c r="L107" s="57"/>
      <c r="M107" s="53"/>
      <c r="N107" s="56">
        <f t="shared" si="141"/>
        <v>0</v>
      </c>
      <c r="O107" s="57"/>
      <c r="P107" s="53"/>
      <c r="Q107" s="56">
        <f t="shared" si="142"/>
        <v>0</v>
      </c>
      <c r="R107" s="57"/>
      <c r="S107" s="3"/>
      <c r="T107" s="11">
        <f t="shared" si="143"/>
        <v>0</v>
      </c>
      <c r="U107" s="12"/>
      <c r="V107" s="3"/>
      <c r="W107" s="11">
        <f t="shared" si="144"/>
        <v>0</v>
      </c>
      <c r="X107" s="201"/>
      <c r="Y107" s="354"/>
      <c r="Z107" s="11">
        <f t="shared" si="145"/>
        <v>0</v>
      </c>
      <c r="AA107" s="355"/>
      <c r="AB107" s="80"/>
      <c r="AC107" s="56">
        <f t="shared" si="146"/>
        <v>0</v>
      </c>
      <c r="AD107" s="57"/>
      <c r="AE107" s="80"/>
      <c r="AF107" s="56">
        <f t="shared" si="147"/>
        <v>0</v>
      </c>
      <c r="AG107" s="57"/>
      <c r="AH107" s="260"/>
      <c r="AI107" s="261">
        <f>AH107-AJ107</f>
        <v>0</v>
      </c>
      <c r="AJ107" s="262"/>
      <c r="AK107" s="260"/>
      <c r="AL107" s="261">
        <f t="shared" si="149"/>
        <v>0</v>
      </c>
      <c r="AM107" s="262"/>
      <c r="AN107" s="260"/>
      <c r="AO107" s="261">
        <f t="shared" si="150"/>
        <v>0</v>
      </c>
      <c r="AP107" s="262"/>
      <c r="AQ107" s="260"/>
      <c r="AR107" s="261">
        <f t="shared" si="151"/>
        <v>0</v>
      </c>
      <c r="AS107" s="262"/>
      <c r="AT107" s="53"/>
      <c r="AU107" s="7" t="s">
        <v>34</v>
      </c>
    </row>
    <row r="108" spans="1:47" ht="21" customHeight="1">
      <c r="A108" s="467"/>
      <c r="B108" s="468"/>
      <c r="C108" s="469"/>
      <c r="D108" s="471"/>
      <c r="E108" s="472"/>
      <c r="F108" s="322" t="s">
        <v>35</v>
      </c>
      <c r="G108" s="80"/>
      <c r="H108" s="56">
        <f t="shared" si="139"/>
        <v>0</v>
      </c>
      <c r="I108" s="57"/>
      <c r="J108" s="53"/>
      <c r="K108" s="56">
        <f t="shared" si="140"/>
        <v>0</v>
      </c>
      <c r="L108" s="57"/>
      <c r="M108" s="53"/>
      <c r="N108" s="56">
        <f t="shared" si="141"/>
        <v>0</v>
      </c>
      <c r="O108" s="57"/>
      <c r="P108" s="53"/>
      <c r="Q108" s="56">
        <f t="shared" si="142"/>
        <v>0</v>
      </c>
      <c r="R108" s="57"/>
      <c r="S108" s="3"/>
      <c r="T108" s="11">
        <f t="shared" si="143"/>
        <v>0</v>
      </c>
      <c r="U108" s="12"/>
      <c r="V108" s="3"/>
      <c r="W108" s="11">
        <f t="shared" si="144"/>
        <v>0</v>
      </c>
      <c r="X108" s="201"/>
      <c r="Y108" s="354"/>
      <c r="Z108" s="11">
        <f t="shared" si="145"/>
        <v>0</v>
      </c>
      <c r="AA108" s="355"/>
      <c r="AB108" s="80"/>
      <c r="AC108" s="56">
        <f t="shared" si="146"/>
        <v>0</v>
      </c>
      <c r="AD108" s="57"/>
      <c r="AE108" s="80"/>
      <c r="AF108" s="56">
        <f t="shared" si="147"/>
        <v>0</v>
      </c>
      <c r="AG108" s="57"/>
      <c r="AH108" s="271">
        <v>80000</v>
      </c>
      <c r="AI108" s="272">
        <f>AH108-AJ108</f>
        <v>80000</v>
      </c>
      <c r="AJ108" s="273"/>
      <c r="AK108" s="260"/>
      <c r="AL108" s="261">
        <f t="shared" si="149"/>
        <v>0</v>
      </c>
      <c r="AM108" s="262"/>
      <c r="AN108" s="260"/>
      <c r="AO108" s="261">
        <f t="shared" si="150"/>
        <v>0</v>
      </c>
      <c r="AP108" s="262"/>
      <c r="AQ108" s="260"/>
      <c r="AR108" s="261">
        <f t="shared" si="151"/>
        <v>0</v>
      </c>
      <c r="AS108" s="262"/>
      <c r="AT108" s="53"/>
      <c r="AU108" s="117">
        <f>SUM(H105:H113,K105:K113,N105:N113,Q105:Q113,T105:T113,W105:W113,Z105:Z113,AC105:AC113,Z105:Z113,AF105:AF113,AH110,AL110)</f>
        <v>3920000</v>
      </c>
    </row>
    <row r="109" spans="1:47" ht="21" customHeight="1">
      <c r="A109" s="467"/>
      <c r="B109" s="468"/>
      <c r="C109" s="469"/>
      <c r="D109" s="471"/>
      <c r="E109" s="472"/>
      <c r="F109" s="322" t="s">
        <v>36</v>
      </c>
      <c r="G109" s="80"/>
      <c r="H109" s="56">
        <f t="shared" si="139"/>
        <v>0</v>
      </c>
      <c r="I109" s="57"/>
      <c r="J109" s="53"/>
      <c r="K109" s="56">
        <f t="shared" si="140"/>
        <v>0</v>
      </c>
      <c r="L109" s="57"/>
      <c r="M109" s="53"/>
      <c r="N109" s="56">
        <f t="shared" si="141"/>
        <v>0</v>
      </c>
      <c r="O109" s="57"/>
      <c r="P109" s="53"/>
      <c r="Q109" s="56">
        <f t="shared" si="142"/>
        <v>0</v>
      </c>
      <c r="R109" s="57"/>
      <c r="S109" s="3"/>
      <c r="T109" s="11">
        <f t="shared" si="143"/>
        <v>0</v>
      </c>
      <c r="U109" s="12"/>
      <c r="V109" s="3"/>
      <c r="W109" s="11">
        <f t="shared" si="144"/>
        <v>0</v>
      </c>
      <c r="X109" s="201"/>
      <c r="Y109" s="354"/>
      <c r="Z109" s="11">
        <f t="shared" si="145"/>
        <v>0</v>
      </c>
      <c r="AA109" s="355"/>
      <c r="AB109" s="80"/>
      <c r="AC109" s="56">
        <f t="shared" si="146"/>
        <v>0</v>
      </c>
      <c r="AD109" s="57"/>
      <c r="AE109" s="361"/>
      <c r="AF109" s="261"/>
      <c r="AG109" s="262"/>
      <c r="AH109" s="260"/>
      <c r="AI109" s="261"/>
      <c r="AJ109" s="262"/>
      <c r="AK109" s="260"/>
      <c r="AL109" s="261">
        <f t="shared" si="149"/>
        <v>0</v>
      </c>
      <c r="AM109" s="262"/>
      <c r="AN109" s="260"/>
      <c r="AO109" s="261">
        <f t="shared" si="150"/>
        <v>0</v>
      </c>
      <c r="AP109" s="262"/>
      <c r="AQ109" s="260"/>
      <c r="AR109" s="261">
        <f t="shared" si="151"/>
        <v>0</v>
      </c>
      <c r="AS109" s="262"/>
      <c r="AT109" s="53"/>
      <c r="AU109" s="7" t="s">
        <v>37</v>
      </c>
    </row>
    <row r="110" spans="1:47" ht="21" customHeight="1">
      <c r="A110" s="467"/>
      <c r="B110" s="468"/>
      <c r="C110" s="469"/>
      <c r="D110" s="471"/>
      <c r="E110" s="472"/>
      <c r="F110" s="322" t="s">
        <v>38</v>
      </c>
      <c r="G110" s="80"/>
      <c r="H110" s="56">
        <f t="shared" si="139"/>
        <v>0</v>
      </c>
      <c r="I110" s="57"/>
      <c r="J110" s="53"/>
      <c r="K110" s="56">
        <f t="shared" si="140"/>
        <v>0</v>
      </c>
      <c r="L110" s="57"/>
      <c r="M110" s="53"/>
      <c r="N110" s="56">
        <f t="shared" si="141"/>
        <v>0</v>
      </c>
      <c r="O110" s="57"/>
      <c r="P110" s="53"/>
      <c r="Q110" s="56">
        <f t="shared" si="142"/>
        <v>0</v>
      </c>
      <c r="R110" s="57"/>
      <c r="S110" s="3"/>
      <c r="T110" s="11">
        <f t="shared" si="143"/>
        <v>0</v>
      </c>
      <c r="U110" s="12"/>
      <c r="V110" s="3"/>
      <c r="W110" s="11">
        <f t="shared" si="144"/>
        <v>0</v>
      </c>
      <c r="X110" s="201"/>
      <c r="Y110" s="356"/>
      <c r="Z110" s="20">
        <f t="shared" si="145"/>
        <v>0</v>
      </c>
      <c r="AA110" s="355"/>
      <c r="AB110" s="80"/>
      <c r="AC110" s="56">
        <f t="shared" si="146"/>
        <v>0</v>
      </c>
      <c r="AD110" s="57"/>
      <c r="AE110" s="361"/>
      <c r="AF110" s="261"/>
      <c r="AG110" s="262"/>
      <c r="AH110" s="260"/>
      <c r="AI110" s="261"/>
      <c r="AJ110" s="262"/>
      <c r="AK110" s="75">
        <v>3597000</v>
      </c>
      <c r="AL110" s="76">
        <f t="shared" si="149"/>
        <v>3597000</v>
      </c>
      <c r="AM110" s="77"/>
      <c r="AN110" s="260"/>
      <c r="AO110" s="261">
        <f t="shared" si="150"/>
        <v>0</v>
      </c>
      <c r="AP110" s="262"/>
      <c r="AQ110" s="260"/>
      <c r="AR110" s="261">
        <f t="shared" si="151"/>
        <v>0</v>
      </c>
      <c r="AS110" s="262"/>
      <c r="AT110" s="53"/>
      <c r="AU110" s="117">
        <f>SUM(I105:I113,L105:L113,O105:O113,R105:R113,U105:U113,X105:X113,AA105:AA113,AD105:AD113,AG105:AG113)</f>
        <v>0</v>
      </c>
    </row>
    <row r="111" spans="1:47" ht="21" customHeight="1">
      <c r="A111" s="467"/>
      <c r="B111" s="468"/>
      <c r="C111" s="469"/>
      <c r="D111" s="471"/>
      <c r="E111" s="472"/>
      <c r="F111" s="322" t="s">
        <v>39</v>
      </c>
      <c r="G111" s="80"/>
      <c r="H111" s="56">
        <f t="shared" si="139"/>
        <v>0</v>
      </c>
      <c r="I111" s="57"/>
      <c r="J111" s="53"/>
      <c r="K111" s="56">
        <f t="shared" si="140"/>
        <v>0</v>
      </c>
      <c r="L111" s="57"/>
      <c r="M111" s="53"/>
      <c r="N111" s="56">
        <f t="shared" si="141"/>
        <v>0</v>
      </c>
      <c r="O111" s="57"/>
      <c r="P111" s="53"/>
      <c r="Q111" s="56">
        <f t="shared" si="142"/>
        <v>0</v>
      </c>
      <c r="R111" s="57"/>
      <c r="S111" s="3"/>
      <c r="T111" s="11">
        <f t="shared" si="143"/>
        <v>0</v>
      </c>
      <c r="U111" s="12"/>
      <c r="V111" s="3"/>
      <c r="W111" s="11">
        <f t="shared" si="144"/>
        <v>0</v>
      </c>
      <c r="X111" s="201"/>
      <c r="Y111" s="354"/>
      <c r="Z111" s="11">
        <f t="shared" si="145"/>
        <v>0</v>
      </c>
      <c r="AA111" s="355"/>
      <c r="AB111" s="80"/>
      <c r="AC111" s="56">
        <f t="shared" si="146"/>
        <v>0</v>
      </c>
      <c r="AD111" s="57"/>
      <c r="AE111" s="361"/>
      <c r="AF111" s="261"/>
      <c r="AG111" s="262"/>
      <c r="AH111" s="260"/>
      <c r="AI111" s="261"/>
      <c r="AJ111" s="262"/>
      <c r="AK111" s="260"/>
      <c r="AL111" s="261">
        <f t="shared" si="149"/>
        <v>0</v>
      </c>
      <c r="AM111" s="262"/>
      <c r="AN111" s="260"/>
      <c r="AO111" s="261">
        <f t="shared" si="150"/>
        <v>0</v>
      </c>
      <c r="AP111" s="262"/>
      <c r="AQ111" s="260"/>
      <c r="AR111" s="261">
        <f t="shared" si="151"/>
        <v>0</v>
      </c>
      <c r="AS111" s="262"/>
      <c r="AT111" s="53"/>
      <c r="AU111" s="7" t="s">
        <v>40</v>
      </c>
    </row>
    <row r="112" spans="1:47" ht="21" customHeight="1">
      <c r="A112" s="467"/>
      <c r="B112" s="468"/>
      <c r="C112" s="469"/>
      <c r="D112" s="471"/>
      <c r="E112" s="472"/>
      <c r="F112" s="322" t="s">
        <v>41</v>
      </c>
      <c r="G112" s="80"/>
      <c r="H112" s="56">
        <f t="shared" si="139"/>
        <v>0</v>
      </c>
      <c r="I112" s="57"/>
      <c r="J112" s="53"/>
      <c r="K112" s="56">
        <f t="shared" si="140"/>
        <v>0</v>
      </c>
      <c r="L112" s="57"/>
      <c r="M112" s="53"/>
      <c r="N112" s="56">
        <f t="shared" si="141"/>
        <v>0</v>
      </c>
      <c r="O112" s="57"/>
      <c r="P112" s="53"/>
      <c r="Q112" s="56">
        <f t="shared" si="142"/>
        <v>0</v>
      </c>
      <c r="R112" s="57"/>
      <c r="S112" s="3"/>
      <c r="T112" s="11">
        <f t="shared" si="143"/>
        <v>0</v>
      </c>
      <c r="U112" s="12"/>
      <c r="V112" s="3"/>
      <c r="W112" s="11">
        <f t="shared" si="144"/>
        <v>0</v>
      </c>
      <c r="X112" s="201"/>
      <c r="Y112" s="354"/>
      <c r="Z112" s="11">
        <f t="shared" si="145"/>
        <v>0</v>
      </c>
      <c r="AA112" s="355"/>
      <c r="AB112" s="80"/>
      <c r="AC112" s="56">
        <f t="shared" si="146"/>
        <v>0</v>
      </c>
      <c r="AD112" s="57"/>
      <c r="AE112" s="80"/>
      <c r="AF112" s="56">
        <f t="shared" si="147"/>
        <v>0</v>
      </c>
      <c r="AG112" s="57"/>
      <c r="AH112" s="260"/>
      <c r="AI112" s="261">
        <f t="shared" si="148"/>
        <v>0</v>
      </c>
      <c r="AJ112" s="262"/>
      <c r="AK112" s="260"/>
      <c r="AL112" s="261">
        <f t="shared" si="149"/>
        <v>0</v>
      </c>
      <c r="AM112" s="262"/>
      <c r="AN112" s="260"/>
      <c r="AO112" s="261">
        <f t="shared" si="150"/>
        <v>0</v>
      </c>
      <c r="AP112" s="262"/>
      <c r="AQ112" s="260"/>
      <c r="AR112" s="261">
        <f t="shared" si="151"/>
        <v>0</v>
      </c>
      <c r="AS112" s="262"/>
      <c r="AT112" s="53"/>
      <c r="AU112" s="118">
        <f>AU110/AU106</f>
        <v>0</v>
      </c>
    </row>
    <row r="113" spans="1:47" ht="21" customHeight="1" thickBot="1">
      <c r="A113" s="428"/>
      <c r="B113" s="430"/>
      <c r="C113" s="470"/>
      <c r="D113" s="434"/>
      <c r="E113" s="436"/>
      <c r="F113" s="323" t="s">
        <v>42</v>
      </c>
      <c r="G113" s="131"/>
      <c r="H113" s="68">
        <f t="shared" si="139"/>
        <v>0</v>
      </c>
      <c r="I113" s="69"/>
      <c r="J113" s="67"/>
      <c r="K113" s="68">
        <f t="shared" si="140"/>
        <v>0</v>
      </c>
      <c r="L113" s="69"/>
      <c r="M113" s="67"/>
      <c r="N113" s="68">
        <f t="shared" si="141"/>
        <v>0</v>
      </c>
      <c r="O113" s="69"/>
      <c r="P113" s="67"/>
      <c r="Q113" s="68">
        <f t="shared" si="142"/>
        <v>0</v>
      </c>
      <c r="R113" s="69"/>
      <c r="S113" s="8"/>
      <c r="T113" s="16">
        <f t="shared" si="143"/>
        <v>0</v>
      </c>
      <c r="U113" s="17"/>
      <c r="V113" s="8"/>
      <c r="W113" s="16">
        <f t="shared" si="144"/>
        <v>0</v>
      </c>
      <c r="X113" s="202"/>
      <c r="Y113" s="357"/>
      <c r="Z113" s="358">
        <f t="shared" si="145"/>
        <v>0</v>
      </c>
      <c r="AA113" s="359"/>
      <c r="AB113" s="131"/>
      <c r="AC113" s="68">
        <f t="shared" si="146"/>
        <v>0</v>
      </c>
      <c r="AD113" s="69"/>
      <c r="AE113" s="131"/>
      <c r="AF113" s="68">
        <f t="shared" si="147"/>
        <v>0</v>
      </c>
      <c r="AG113" s="69"/>
      <c r="AH113" s="300"/>
      <c r="AI113" s="301">
        <f t="shared" si="148"/>
        <v>0</v>
      </c>
      <c r="AJ113" s="302"/>
      <c r="AK113" s="300"/>
      <c r="AL113" s="301">
        <f t="shared" si="149"/>
        <v>0</v>
      </c>
      <c r="AM113" s="302"/>
      <c r="AN113" s="300"/>
      <c r="AO113" s="301">
        <f t="shared" si="150"/>
        <v>0</v>
      </c>
      <c r="AP113" s="302"/>
      <c r="AQ113" s="300"/>
      <c r="AR113" s="301">
        <f t="shared" si="151"/>
        <v>0</v>
      </c>
      <c r="AS113" s="302"/>
      <c r="AT113" s="67"/>
      <c r="AU113" s="129"/>
    </row>
    <row r="114" spans="1:47" ht="30" customHeight="1" thickBot="1">
      <c r="A114" s="481" t="s">
        <v>17</v>
      </c>
      <c r="B114" s="483" t="s">
        <v>18</v>
      </c>
      <c r="C114" s="459" t="s">
        <v>19</v>
      </c>
      <c r="D114" s="483" t="s">
        <v>20</v>
      </c>
      <c r="E114" s="459" t="s">
        <v>21</v>
      </c>
      <c r="F114" s="475" t="s">
        <v>22</v>
      </c>
      <c r="G114" s="458" t="s">
        <v>23</v>
      </c>
      <c r="H114" s="460" t="s">
        <v>24</v>
      </c>
      <c r="I114" s="476" t="s">
        <v>25</v>
      </c>
      <c r="J114" s="477" t="s">
        <v>23</v>
      </c>
      <c r="K114" s="460" t="s">
        <v>24</v>
      </c>
      <c r="L114" s="476" t="s">
        <v>25</v>
      </c>
      <c r="M114" s="477" t="s">
        <v>23</v>
      </c>
      <c r="N114" s="460" t="s">
        <v>24</v>
      </c>
      <c r="O114" s="476" t="s">
        <v>25</v>
      </c>
      <c r="P114" s="477" t="s">
        <v>23</v>
      </c>
      <c r="Q114" s="460" t="s">
        <v>24</v>
      </c>
      <c r="R114" s="476" t="s">
        <v>25</v>
      </c>
      <c r="S114" s="477" t="s">
        <v>23</v>
      </c>
      <c r="T114" s="460" t="s">
        <v>24</v>
      </c>
      <c r="U114" s="476" t="s">
        <v>25</v>
      </c>
      <c r="V114" s="477" t="s">
        <v>23</v>
      </c>
      <c r="W114" s="460" t="s">
        <v>24</v>
      </c>
      <c r="X114" s="478" t="s">
        <v>25</v>
      </c>
      <c r="Y114" s="479" t="s">
        <v>23</v>
      </c>
      <c r="Z114" s="459" t="s">
        <v>24</v>
      </c>
      <c r="AA114" s="455" t="s">
        <v>25</v>
      </c>
      <c r="AB114" s="457" t="s">
        <v>23</v>
      </c>
      <c r="AC114" s="459" t="s">
        <v>24</v>
      </c>
      <c r="AD114" s="455" t="s">
        <v>25</v>
      </c>
      <c r="AE114" s="458" t="s">
        <v>23</v>
      </c>
      <c r="AF114" s="460" t="s">
        <v>24</v>
      </c>
      <c r="AG114" s="476" t="s">
        <v>25</v>
      </c>
      <c r="AH114" s="485" t="s">
        <v>23</v>
      </c>
      <c r="AI114" s="487" t="s">
        <v>24</v>
      </c>
      <c r="AJ114" s="488" t="s">
        <v>25</v>
      </c>
      <c r="AK114" s="463" t="s">
        <v>23</v>
      </c>
      <c r="AL114" s="464" t="s">
        <v>24</v>
      </c>
      <c r="AM114" s="465" t="s">
        <v>25</v>
      </c>
      <c r="AN114" s="463" t="s">
        <v>23</v>
      </c>
      <c r="AO114" s="464" t="s">
        <v>24</v>
      </c>
      <c r="AP114" s="465" t="s">
        <v>25</v>
      </c>
      <c r="AQ114" s="463" t="s">
        <v>23</v>
      </c>
      <c r="AR114" s="464" t="s">
        <v>24</v>
      </c>
      <c r="AS114" s="465" t="s">
        <v>25</v>
      </c>
      <c r="AT114" s="466" t="s">
        <v>23</v>
      </c>
      <c r="AU114" s="453" t="s">
        <v>26</v>
      </c>
    </row>
    <row r="115" spans="1:47" ht="13.5" customHeight="1">
      <c r="A115" s="482"/>
      <c r="B115" s="484"/>
      <c r="C115" s="460"/>
      <c r="D115" s="484"/>
      <c r="E115" s="460"/>
      <c r="F115" s="462"/>
      <c r="G115" s="458"/>
      <c r="H115" s="460"/>
      <c r="I115" s="476"/>
      <c r="J115" s="477"/>
      <c r="K115" s="460"/>
      <c r="L115" s="476"/>
      <c r="M115" s="477"/>
      <c r="N115" s="460"/>
      <c r="O115" s="476"/>
      <c r="P115" s="477"/>
      <c r="Q115" s="460"/>
      <c r="R115" s="476"/>
      <c r="S115" s="477"/>
      <c r="T115" s="460"/>
      <c r="U115" s="476"/>
      <c r="V115" s="477"/>
      <c r="W115" s="460"/>
      <c r="X115" s="478"/>
      <c r="Y115" s="480"/>
      <c r="Z115" s="460"/>
      <c r="AA115" s="456"/>
      <c r="AB115" s="458"/>
      <c r="AC115" s="460"/>
      <c r="AD115" s="456"/>
      <c r="AE115" s="458"/>
      <c r="AF115" s="460"/>
      <c r="AG115" s="476"/>
      <c r="AH115" s="486"/>
      <c r="AI115" s="464"/>
      <c r="AJ115" s="489"/>
      <c r="AK115" s="463"/>
      <c r="AL115" s="464"/>
      <c r="AM115" s="465"/>
      <c r="AN115" s="463"/>
      <c r="AO115" s="464"/>
      <c r="AP115" s="465"/>
      <c r="AQ115" s="463"/>
      <c r="AR115" s="464"/>
      <c r="AS115" s="465"/>
      <c r="AT115" s="466"/>
      <c r="AU115" s="453"/>
    </row>
    <row r="116" spans="1:47" ht="13.5" customHeight="1">
      <c r="A116" s="467" t="s">
        <v>67</v>
      </c>
      <c r="B116" s="468">
        <v>3102</v>
      </c>
      <c r="C116" s="469" t="s">
        <v>63</v>
      </c>
      <c r="D116" s="471" t="s">
        <v>68</v>
      </c>
      <c r="E116" s="472" t="s">
        <v>50</v>
      </c>
      <c r="F116" s="322" t="s">
        <v>30</v>
      </c>
      <c r="G116" s="80"/>
      <c r="H116" s="54">
        <f t="shared" ref="H116:H124" si="152">G116-I116</f>
        <v>0</v>
      </c>
      <c r="I116" s="55"/>
      <c r="J116" s="53"/>
      <c r="K116" s="54">
        <f t="shared" ref="K116:K124" si="153">J116-L116</f>
        <v>0</v>
      </c>
      <c r="L116" s="55"/>
      <c r="M116" s="53"/>
      <c r="N116" s="54">
        <f t="shared" ref="N116:N124" si="154">M116-O116</f>
        <v>0</v>
      </c>
      <c r="O116" s="55"/>
      <c r="P116" s="53"/>
      <c r="Q116" s="54">
        <f t="shared" ref="Q116:Q124" si="155">P116-R116</f>
        <v>0</v>
      </c>
      <c r="R116" s="55"/>
      <c r="S116" s="53"/>
      <c r="T116" s="54">
        <f t="shared" ref="T116:T124" si="156">S116-U116</f>
        <v>0</v>
      </c>
      <c r="U116" s="55"/>
      <c r="V116" s="53"/>
      <c r="W116" s="54">
        <f t="shared" ref="W116:W124" si="157">V116-X116</f>
        <v>0</v>
      </c>
      <c r="X116" s="252"/>
      <c r="Y116" s="315"/>
      <c r="Z116" s="54">
        <f t="shared" ref="Z116:Z124" si="158">Y116-AA116</f>
        <v>0</v>
      </c>
      <c r="AA116" s="316"/>
      <c r="AB116" s="80"/>
      <c r="AC116" s="54">
        <f t="shared" ref="AC116:AC124" si="159">AB116-AD116</f>
        <v>0</v>
      </c>
      <c r="AD116" s="55"/>
      <c r="AE116" s="80"/>
      <c r="AF116" s="54">
        <f t="shared" ref="AF116:AF124" si="160">AE116-AG116</f>
        <v>0</v>
      </c>
      <c r="AG116" s="55"/>
      <c r="AH116" s="260"/>
      <c r="AI116" s="295">
        <f t="shared" ref="AI116:AI124" si="161">AH116-AJ116</f>
        <v>0</v>
      </c>
      <c r="AJ116" s="296"/>
      <c r="AK116" s="260"/>
      <c r="AL116" s="295">
        <f t="shared" ref="AL116:AL124" si="162">AK116-AM116</f>
        <v>0</v>
      </c>
      <c r="AM116" s="296"/>
      <c r="AN116" s="260"/>
      <c r="AO116" s="295">
        <f t="shared" ref="AO116:AO124" si="163">AN116-AP116</f>
        <v>0</v>
      </c>
      <c r="AP116" s="296"/>
      <c r="AQ116" s="260"/>
      <c r="AR116" s="295">
        <f t="shared" ref="AR116:AR124" si="164">AQ116-AS116</f>
        <v>0</v>
      </c>
      <c r="AS116" s="296"/>
      <c r="AT116" s="53"/>
      <c r="AU116" s="4" t="s">
        <v>31</v>
      </c>
    </row>
    <row r="117" spans="1:47">
      <c r="A117" s="467"/>
      <c r="B117" s="468"/>
      <c r="C117" s="469"/>
      <c r="D117" s="471"/>
      <c r="E117" s="472"/>
      <c r="F117" s="322" t="s">
        <v>32</v>
      </c>
      <c r="G117" s="80"/>
      <c r="H117" s="56">
        <f t="shared" si="152"/>
        <v>0</v>
      </c>
      <c r="I117" s="57"/>
      <c r="J117" s="53"/>
      <c r="K117" s="56">
        <f t="shared" si="153"/>
        <v>0</v>
      </c>
      <c r="L117" s="57"/>
      <c r="M117" s="3"/>
      <c r="N117" s="11">
        <f t="shared" si="154"/>
        <v>0</v>
      </c>
      <c r="O117" s="12"/>
      <c r="P117" s="53"/>
      <c r="Q117" s="56">
        <f t="shared" si="155"/>
        <v>0</v>
      </c>
      <c r="R117" s="57"/>
      <c r="S117" s="3"/>
      <c r="T117" s="11">
        <f t="shared" si="156"/>
        <v>0</v>
      </c>
      <c r="U117" s="12"/>
      <c r="V117" s="3"/>
      <c r="W117" s="11">
        <f t="shared" si="157"/>
        <v>0</v>
      </c>
      <c r="X117" s="201"/>
      <c r="Y117" s="354"/>
      <c r="Z117" s="11">
        <f t="shared" si="158"/>
        <v>0</v>
      </c>
      <c r="AA117" s="355"/>
      <c r="AB117" s="361"/>
      <c r="AC117" s="261">
        <f t="shared" si="159"/>
        <v>0</v>
      </c>
      <c r="AD117" s="262"/>
      <c r="AE117" s="360">
        <v>357109</v>
      </c>
      <c r="AF117" s="76">
        <f t="shared" si="160"/>
        <v>357109</v>
      </c>
      <c r="AG117" s="77"/>
      <c r="AH117" s="260"/>
      <c r="AI117" s="261">
        <f t="shared" si="161"/>
        <v>0</v>
      </c>
      <c r="AJ117" s="262"/>
      <c r="AK117" s="260"/>
      <c r="AL117" s="261">
        <f t="shared" si="162"/>
        <v>0</v>
      </c>
      <c r="AM117" s="262"/>
      <c r="AN117" s="260"/>
      <c r="AO117" s="261">
        <f t="shared" si="163"/>
        <v>0</v>
      </c>
      <c r="AP117" s="262"/>
      <c r="AQ117" s="260"/>
      <c r="AR117" s="261">
        <f t="shared" si="164"/>
        <v>0</v>
      </c>
      <c r="AS117" s="262"/>
      <c r="AT117" s="53"/>
      <c r="AU117" s="117">
        <f>SUM(G116:G124,J116:J124,M116:M124,P116:P124,S116:S124,V116:V124,Y116:Y124,AB116:AB124,AE116:AE124,AK120,AN121)</f>
        <v>357109</v>
      </c>
    </row>
    <row r="118" spans="1:47" ht="13.5" customHeight="1">
      <c r="A118" s="467"/>
      <c r="B118" s="468"/>
      <c r="C118" s="469"/>
      <c r="D118" s="471"/>
      <c r="E118" s="472"/>
      <c r="F118" s="322" t="s">
        <v>33</v>
      </c>
      <c r="G118" s="80"/>
      <c r="H118" s="56">
        <f t="shared" si="152"/>
        <v>0</v>
      </c>
      <c r="I118" s="57"/>
      <c r="J118" s="53"/>
      <c r="K118" s="56">
        <f t="shared" si="153"/>
        <v>0</v>
      </c>
      <c r="L118" s="57"/>
      <c r="M118" s="53"/>
      <c r="N118" s="56">
        <f t="shared" si="154"/>
        <v>0</v>
      </c>
      <c r="O118" s="57"/>
      <c r="P118" s="53"/>
      <c r="Q118" s="56">
        <f t="shared" si="155"/>
        <v>0</v>
      </c>
      <c r="R118" s="57"/>
      <c r="S118" s="3"/>
      <c r="T118" s="11">
        <f t="shared" si="156"/>
        <v>0</v>
      </c>
      <c r="U118" s="12"/>
      <c r="V118" s="3"/>
      <c r="W118" s="11">
        <f t="shared" si="157"/>
        <v>0</v>
      </c>
      <c r="X118" s="201"/>
      <c r="Y118" s="354"/>
      <c r="Z118" s="11">
        <f t="shared" si="158"/>
        <v>0</v>
      </c>
      <c r="AA118" s="355"/>
      <c r="AB118" s="80"/>
      <c r="AC118" s="56">
        <f t="shared" si="159"/>
        <v>0</v>
      </c>
      <c r="AD118" s="57"/>
      <c r="AE118" s="361"/>
      <c r="AF118" s="261">
        <f t="shared" ref="AF118" si="165">AE118-AG118</f>
        <v>0</v>
      </c>
      <c r="AG118" s="262"/>
      <c r="AH118" s="260"/>
      <c r="AI118" s="261">
        <f t="shared" si="161"/>
        <v>0</v>
      </c>
      <c r="AJ118" s="262"/>
      <c r="AK118" s="260"/>
      <c r="AL118" s="261">
        <f t="shared" si="162"/>
        <v>0</v>
      </c>
      <c r="AM118" s="262"/>
      <c r="AN118" s="260"/>
      <c r="AO118" s="261">
        <f t="shared" si="163"/>
        <v>0</v>
      </c>
      <c r="AP118" s="262"/>
      <c r="AQ118" s="260"/>
      <c r="AR118" s="261">
        <f t="shared" si="164"/>
        <v>0</v>
      </c>
      <c r="AS118" s="262"/>
      <c r="AT118" s="53"/>
      <c r="AU118" s="7" t="s">
        <v>34</v>
      </c>
    </row>
    <row r="119" spans="1:47" ht="13.5" customHeight="1">
      <c r="A119" s="467"/>
      <c r="B119" s="468"/>
      <c r="C119" s="469"/>
      <c r="D119" s="471"/>
      <c r="E119" s="472"/>
      <c r="F119" s="322" t="s">
        <v>35</v>
      </c>
      <c r="G119" s="80"/>
      <c r="H119" s="56">
        <f t="shared" si="152"/>
        <v>0</v>
      </c>
      <c r="I119" s="57"/>
      <c r="J119" s="53"/>
      <c r="K119" s="56">
        <f t="shared" si="153"/>
        <v>0</v>
      </c>
      <c r="L119" s="57"/>
      <c r="M119" s="53"/>
      <c r="N119" s="56">
        <f t="shared" si="154"/>
        <v>0</v>
      </c>
      <c r="O119" s="57"/>
      <c r="P119" s="53"/>
      <c r="Q119" s="56">
        <f t="shared" si="155"/>
        <v>0</v>
      </c>
      <c r="R119" s="57"/>
      <c r="S119" s="3"/>
      <c r="T119" s="11">
        <f t="shared" si="156"/>
        <v>0</v>
      </c>
      <c r="U119" s="12"/>
      <c r="V119" s="3"/>
      <c r="W119" s="11">
        <f t="shared" si="157"/>
        <v>0</v>
      </c>
      <c r="X119" s="201"/>
      <c r="Y119" s="354"/>
      <c r="Z119" s="11">
        <f t="shared" si="158"/>
        <v>0</v>
      </c>
      <c r="AA119" s="355"/>
      <c r="AB119" s="80"/>
      <c r="AC119" s="56">
        <f t="shared" si="159"/>
        <v>0</v>
      </c>
      <c r="AD119" s="57"/>
      <c r="AE119" s="361"/>
      <c r="AF119" s="261">
        <f t="shared" si="160"/>
        <v>0</v>
      </c>
      <c r="AG119" s="262"/>
      <c r="AH119" s="260"/>
      <c r="AI119" s="261">
        <f t="shared" si="161"/>
        <v>0</v>
      </c>
      <c r="AJ119" s="262"/>
      <c r="AK119" s="75">
        <v>439200</v>
      </c>
      <c r="AL119" s="76">
        <f t="shared" si="162"/>
        <v>439200</v>
      </c>
      <c r="AM119" s="77"/>
      <c r="AN119" s="260"/>
      <c r="AO119" s="261">
        <f t="shared" si="163"/>
        <v>0</v>
      </c>
      <c r="AP119" s="262"/>
      <c r="AQ119" s="260"/>
      <c r="AR119" s="261">
        <f t="shared" si="164"/>
        <v>0</v>
      </c>
      <c r="AS119" s="262"/>
      <c r="AT119" s="53"/>
      <c r="AU119" s="117">
        <f>SUM(H116:H124,K116:K124,N116:N124,Q116:Q124,T116:T124,W116:W124,Z116:Z124,AC116:AC124,Z116:Z124,AF116:AF124,AK120,AN121)</f>
        <v>357109</v>
      </c>
    </row>
    <row r="120" spans="1:47" ht="13.5" customHeight="1">
      <c r="A120" s="467"/>
      <c r="B120" s="468"/>
      <c r="C120" s="469"/>
      <c r="D120" s="471"/>
      <c r="E120" s="472"/>
      <c r="F120" s="322" t="s">
        <v>36</v>
      </c>
      <c r="G120" s="80"/>
      <c r="H120" s="56">
        <f t="shared" si="152"/>
        <v>0</v>
      </c>
      <c r="I120" s="57"/>
      <c r="J120" s="53"/>
      <c r="K120" s="56">
        <f t="shared" si="153"/>
        <v>0</v>
      </c>
      <c r="L120" s="57"/>
      <c r="M120" s="53"/>
      <c r="N120" s="56">
        <f t="shared" si="154"/>
        <v>0</v>
      </c>
      <c r="O120" s="57"/>
      <c r="P120" s="53"/>
      <c r="Q120" s="56">
        <f t="shared" si="155"/>
        <v>0</v>
      </c>
      <c r="R120" s="57"/>
      <c r="S120" s="3"/>
      <c r="T120" s="11">
        <f t="shared" si="156"/>
        <v>0</v>
      </c>
      <c r="U120" s="12"/>
      <c r="V120" s="3"/>
      <c r="W120" s="11">
        <f t="shared" si="157"/>
        <v>0</v>
      </c>
      <c r="X120" s="201"/>
      <c r="Y120" s="354"/>
      <c r="Z120" s="11">
        <f t="shared" si="158"/>
        <v>0</v>
      </c>
      <c r="AA120" s="355"/>
      <c r="AB120" s="80"/>
      <c r="AC120" s="56">
        <f t="shared" si="159"/>
        <v>0</v>
      </c>
      <c r="AD120" s="57"/>
      <c r="AE120" s="361"/>
      <c r="AF120" s="261">
        <f t="shared" si="160"/>
        <v>0</v>
      </c>
      <c r="AG120" s="262"/>
      <c r="AH120" s="260"/>
      <c r="AI120" s="261">
        <f t="shared" si="161"/>
        <v>0</v>
      </c>
      <c r="AJ120" s="262"/>
      <c r="AK120" s="260"/>
      <c r="AL120" s="261">
        <f t="shared" si="162"/>
        <v>0</v>
      </c>
      <c r="AM120" s="262"/>
      <c r="AN120" s="75">
        <v>80000</v>
      </c>
      <c r="AO120" s="76">
        <f t="shared" ref="AO120" si="166">AN120-AP120</f>
        <v>80000</v>
      </c>
      <c r="AP120" s="77"/>
      <c r="AQ120" s="260"/>
      <c r="AR120" s="261">
        <f t="shared" si="164"/>
        <v>0</v>
      </c>
      <c r="AS120" s="262"/>
      <c r="AT120" s="53"/>
      <c r="AU120" s="7" t="s">
        <v>37</v>
      </c>
    </row>
    <row r="121" spans="1:47">
      <c r="A121" s="467"/>
      <c r="B121" s="468"/>
      <c r="C121" s="469"/>
      <c r="D121" s="471"/>
      <c r="E121" s="472"/>
      <c r="F121" s="322" t="s">
        <v>38</v>
      </c>
      <c r="G121" s="80"/>
      <c r="H121" s="56">
        <f t="shared" si="152"/>
        <v>0</v>
      </c>
      <c r="I121" s="57"/>
      <c r="J121" s="53"/>
      <c r="K121" s="56">
        <f t="shared" si="153"/>
        <v>0</v>
      </c>
      <c r="L121" s="57"/>
      <c r="M121" s="53"/>
      <c r="N121" s="56">
        <f t="shared" si="154"/>
        <v>0</v>
      </c>
      <c r="O121" s="57"/>
      <c r="P121" s="53"/>
      <c r="Q121" s="56">
        <f t="shared" si="155"/>
        <v>0</v>
      </c>
      <c r="R121" s="57"/>
      <c r="S121" s="3"/>
      <c r="T121" s="11">
        <f t="shared" si="156"/>
        <v>0</v>
      </c>
      <c r="U121" s="12"/>
      <c r="V121" s="3"/>
      <c r="W121" s="11">
        <f t="shared" si="157"/>
        <v>0</v>
      </c>
      <c r="X121" s="201"/>
      <c r="Y121" s="356"/>
      <c r="Z121" s="20">
        <f t="shared" si="158"/>
        <v>0</v>
      </c>
      <c r="AA121" s="355"/>
      <c r="AB121" s="80"/>
      <c r="AC121" s="56">
        <f t="shared" si="159"/>
        <v>0</v>
      </c>
      <c r="AD121" s="57"/>
      <c r="AE121" s="361"/>
      <c r="AF121" s="261">
        <f t="shared" si="160"/>
        <v>0</v>
      </c>
      <c r="AG121" s="262"/>
      <c r="AH121" s="260"/>
      <c r="AI121" s="261">
        <f t="shared" si="161"/>
        <v>0</v>
      </c>
      <c r="AJ121" s="262"/>
      <c r="AK121" s="260"/>
      <c r="AL121" s="261">
        <f t="shared" si="162"/>
        <v>0</v>
      </c>
      <c r="AM121" s="262"/>
      <c r="AN121" s="260"/>
      <c r="AO121" s="261">
        <f t="shared" si="163"/>
        <v>0</v>
      </c>
      <c r="AP121" s="262"/>
      <c r="AQ121" s="75">
        <v>2074949</v>
      </c>
      <c r="AR121" s="76">
        <f t="shared" si="164"/>
        <v>2074949</v>
      </c>
      <c r="AS121" s="77"/>
      <c r="AT121" s="53"/>
      <c r="AU121" s="117">
        <f>SUM(I116:I124,L116:L124,O116:O124,R116:R124,U116:U124,X116:X124,AA116:AA124,AD116:AD124,AG116:AG124)</f>
        <v>0</v>
      </c>
    </row>
    <row r="122" spans="1:47" ht="13.5" customHeight="1">
      <c r="A122" s="467"/>
      <c r="B122" s="468"/>
      <c r="C122" s="469"/>
      <c r="D122" s="471"/>
      <c r="E122" s="472"/>
      <c r="F122" s="322" t="s">
        <v>39</v>
      </c>
      <c r="G122" s="80"/>
      <c r="H122" s="56">
        <f t="shared" si="152"/>
        <v>0</v>
      </c>
      <c r="I122" s="57"/>
      <c r="J122" s="53"/>
      <c r="K122" s="56">
        <f t="shared" si="153"/>
        <v>0</v>
      </c>
      <c r="L122" s="57"/>
      <c r="M122" s="53"/>
      <c r="N122" s="56">
        <f t="shared" si="154"/>
        <v>0</v>
      </c>
      <c r="O122" s="57"/>
      <c r="P122" s="53"/>
      <c r="Q122" s="56">
        <f t="shared" si="155"/>
        <v>0</v>
      </c>
      <c r="R122" s="57"/>
      <c r="S122" s="3"/>
      <c r="T122" s="11">
        <f t="shared" si="156"/>
        <v>0</v>
      </c>
      <c r="U122" s="12"/>
      <c r="V122" s="3"/>
      <c r="W122" s="11">
        <f t="shared" si="157"/>
        <v>0</v>
      </c>
      <c r="X122" s="201"/>
      <c r="Y122" s="354"/>
      <c r="Z122" s="11">
        <f t="shared" si="158"/>
        <v>0</v>
      </c>
      <c r="AA122" s="355"/>
      <c r="AB122" s="80"/>
      <c r="AC122" s="56">
        <f t="shared" si="159"/>
        <v>0</v>
      </c>
      <c r="AD122" s="57"/>
      <c r="AE122" s="361"/>
      <c r="AF122" s="261">
        <f t="shared" si="160"/>
        <v>0</v>
      </c>
      <c r="AG122" s="262"/>
      <c r="AH122" s="260"/>
      <c r="AI122" s="261">
        <f t="shared" si="161"/>
        <v>0</v>
      </c>
      <c r="AJ122" s="262"/>
      <c r="AK122" s="260"/>
      <c r="AL122" s="261">
        <f t="shared" si="162"/>
        <v>0</v>
      </c>
      <c r="AM122" s="262"/>
      <c r="AN122" s="260"/>
      <c r="AO122" s="261">
        <f t="shared" si="163"/>
        <v>0</v>
      </c>
      <c r="AP122" s="262"/>
      <c r="AQ122" s="260"/>
      <c r="AR122" s="261">
        <f t="shared" si="164"/>
        <v>0</v>
      </c>
      <c r="AS122" s="262"/>
      <c r="AT122" s="53"/>
      <c r="AU122" s="7" t="s">
        <v>40</v>
      </c>
    </row>
    <row r="123" spans="1:47">
      <c r="A123" s="467"/>
      <c r="B123" s="468"/>
      <c r="C123" s="469"/>
      <c r="D123" s="471"/>
      <c r="E123" s="472"/>
      <c r="F123" s="322" t="s">
        <v>41</v>
      </c>
      <c r="G123" s="80"/>
      <c r="H123" s="56">
        <f t="shared" si="152"/>
        <v>0</v>
      </c>
      <c r="I123" s="57"/>
      <c r="J123" s="53"/>
      <c r="K123" s="56">
        <f t="shared" si="153"/>
        <v>0</v>
      </c>
      <c r="L123" s="57"/>
      <c r="M123" s="53"/>
      <c r="N123" s="56">
        <f t="shared" si="154"/>
        <v>0</v>
      </c>
      <c r="O123" s="57"/>
      <c r="P123" s="53"/>
      <c r="Q123" s="56">
        <f t="shared" si="155"/>
        <v>0</v>
      </c>
      <c r="R123" s="57"/>
      <c r="S123" s="3"/>
      <c r="T123" s="11">
        <f t="shared" si="156"/>
        <v>0</v>
      </c>
      <c r="U123" s="12"/>
      <c r="V123" s="3"/>
      <c r="W123" s="11">
        <f t="shared" si="157"/>
        <v>0</v>
      </c>
      <c r="X123" s="201"/>
      <c r="Y123" s="354"/>
      <c r="Z123" s="11">
        <f t="shared" si="158"/>
        <v>0</v>
      </c>
      <c r="AA123" s="355"/>
      <c r="AB123" s="80"/>
      <c r="AC123" s="56">
        <f t="shared" si="159"/>
        <v>0</v>
      </c>
      <c r="AD123" s="57"/>
      <c r="AE123" s="80"/>
      <c r="AF123" s="56">
        <f t="shared" si="160"/>
        <v>0</v>
      </c>
      <c r="AG123" s="57"/>
      <c r="AH123" s="260"/>
      <c r="AI123" s="261">
        <f t="shared" si="161"/>
        <v>0</v>
      </c>
      <c r="AJ123" s="262"/>
      <c r="AK123" s="260"/>
      <c r="AL123" s="261">
        <f t="shared" si="162"/>
        <v>0</v>
      </c>
      <c r="AM123" s="262"/>
      <c r="AN123" s="260"/>
      <c r="AO123" s="261">
        <f t="shared" si="163"/>
        <v>0</v>
      </c>
      <c r="AP123" s="262"/>
      <c r="AQ123" s="260"/>
      <c r="AR123" s="261">
        <f t="shared" si="164"/>
        <v>0</v>
      </c>
      <c r="AS123" s="262"/>
      <c r="AT123" s="53"/>
      <c r="AU123" s="118">
        <f>AU121/AU117</f>
        <v>0</v>
      </c>
    </row>
    <row r="124" spans="1:47" ht="15.75" thickBot="1">
      <c r="A124" s="428"/>
      <c r="B124" s="430"/>
      <c r="C124" s="469"/>
      <c r="D124" s="434"/>
      <c r="E124" s="436"/>
      <c r="F124" s="323" t="s">
        <v>42</v>
      </c>
      <c r="G124" s="131"/>
      <c r="H124" s="68">
        <f t="shared" si="152"/>
        <v>0</v>
      </c>
      <c r="I124" s="69"/>
      <c r="J124" s="67"/>
      <c r="K124" s="68">
        <f t="shared" si="153"/>
        <v>0</v>
      </c>
      <c r="L124" s="69"/>
      <c r="M124" s="67"/>
      <c r="N124" s="68">
        <f t="shared" si="154"/>
        <v>0</v>
      </c>
      <c r="O124" s="69"/>
      <c r="P124" s="67"/>
      <c r="Q124" s="68">
        <f t="shared" si="155"/>
        <v>0</v>
      </c>
      <c r="R124" s="69"/>
      <c r="S124" s="8"/>
      <c r="T124" s="16">
        <f t="shared" si="156"/>
        <v>0</v>
      </c>
      <c r="U124" s="17"/>
      <c r="V124" s="8"/>
      <c r="W124" s="16">
        <f t="shared" si="157"/>
        <v>0</v>
      </c>
      <c r="X124" s="202"/>
      <c r="Y124" s="357"/>
      <c r="Z124" s="358">
        <f t="shared" si="158"/>
        <v>0</v>
      </c>
      <c r="AA124" s="359"/>
      <c r="AB124" s="131"/>
      <c r="AC124" s="68">
        <f t="shared" si="159"/>
        <v>0</v>
      </c>
      <c r="AD124" s="69"/>
      <c r="AE124" s="131"/>
      <c r="AF124" s="68">
        <f t="shared" si="160"/>
        <v>0</v>
      </c>
      <c r="AG124" s="69"/>
      <c r="AH124" s="300"/>
      <c r="AI124" s="301">
        <f t="shared" si="161"/>
        <v>0</v>
      </c>
      <c r="AJ124" s="302"/>
      <c r="AK124" s="300"/>
      <c r="AL124" s="301">
        <f t="shared" si="162"/>
        <v>0</v>
      </c>
      <c r="AM124" s="302"/>
      <c r="AN124" s="300"/>
      <c r="AO124" s="301">
        <f t="shared" si="163"/>
        <v>0</v>
      </c>
      <c r="AP124" s="302"/>
      <c r="AQ124" s="300"/>
      <c r="AR124" s="301">
        <f t="shared" si="164"/>
        <v>0</v>
      </c>
      <c r="AS124" s="302"/>
      <c r="AT124" s="67"/>
      <c r="AU124" s="129"/>
    </row>
    <row r="125" spans="1:47" ht="17.25" customHeight="1" thickBot="1">
      <c r="A125" s="481" t="s">
        <v>17</v>
      </c>
      <c r="B125" s="483" t="s">
        <v>18</v>
      </c>
      <c r="C125" s="459" t="s">
        <v>19</v>
      </c>
      <c r="D125" s="483" t="s">
        <v>20</v>
      </c>
      <c r="E125" s="459" t="s">
        <v>21</v>
      </c>
      <c r="F125" s="475" t="s">
        <v>22</v>
      </c>
      <c r="G125" s="458" t="s">
        <v>23</v>
      </c>
      <c r="H125" s="460" t="s">
        <v>24</v>
      </c>
      <c r="I125" s="476" t="s">
        <v>25</v>
      </c>
      <c r="J125" s="477" t="s">
        <v>23</v>
      </c>
      <c r="K125" s="460" t="s">
        <v>24</v>
      </c>
      <c r="L125" s="476" t="s">
        <v>25</v>
      </c>
      <c r="M125" s="477" t="s">
        <v>23</v>
      </c>
      <c r="N125" s="460" t="s">
        <v>24</v>
      </c>
      <c r="O125" s="476" t="s">
        <v>25</v>
      </c>
      <c r="P125" s="477" t="s">
        <v>23</v>
      </c>
      <c r="Q125" s="460" t="s">
        <v>24</v>
      </c>
      <c r="R125" s="476" t="s">
        <v>25</v>
      </c>
      <c r="S125" s="477" t="s">
        <v>23</v>
      </c>
      <c r="T125" s="460" t="s">
        <v>24</v>
      </c>
      <c r="U125" s="476" t="s">
        <v>25</v>
      </c>
      <c r="V125" s="477" t="s">
        <v>23</v>
      </c>
      <c r="W125" s="460" t="s">
        <v>24</v>
      </c>
      <c r="X125" s="478" t="s">
        <v>25</v>
      </c>
      <c r="Y125" s="479" t="s">
        <v>23</v>
      </c>
      <c r="Z125" s="459" t="s">
        <v>24</v>
      </c>
      <c r="AA125" s="455" t="s">
        <v>25</v>
      </c>
      <c r="AB125" s="457" t="s">
        <v>23</v>
      </c>
      <c r="AC125" s="459" t="s">
        <v>24</v>
      </c>
      <c r="AD125" s="455" t="s">
        <v>25</v>
      </c>
      <c r="AE125" s="458" t="s">
        <v>23</v>
      </c>
      <c r="AF125" s="460" t="s">
        <v>24</v>
      </c>
      <c r="AG125" s="476" t="s">
        <v>25</v>
      </c>
      <c r="AH125" s="485" t="s">
        <v>23</v>
      </c>
      <c r="AI125" s="487" t="s">
        <v>24</v>
      </c>
      <c r="AJ125" s="488" t="s">
        <v>25</v>
      </c>
      <c r="AK125" s="463" t="s">
        <v>23</v>
      </c>
      <c r="AL125" s="464" t="s">
        <v>24</v>
      </c>
      <c r="AM125" s="465" t="s">
        <v>25</v>
      </c>
      <c r="AN125" s="463" t="s">
        <v>23</v>
      </c>
      <c r="AO125" s="464" t="s">
        <v>24</v>
      </c>
      <c r="AP125" s="465" t="s">
        <v>25</v>
      </c>
      <c r="AQ125" s="463" t="s">
        <v>23</v>
      </c>
      <c r="AR125" s="464" t="s">
        <v>24</v>
      </c>
      <c r="AS125" s="465" t="s">
        <v>25</v>
      </c>
      <c r="AT125" s="466" t="s">
        <v>23</v>
      </c>
      <c r="AU125" s="453" t="s">
        <v>26</v>
      </c>
    </row>
    <row r="126" spans="1:47" ht="17.25" customHeight="1" thickBot="1">
      <c r="A126" s="482"/>
      <c r="B126" s="484"/>
      <c r="C126" s="460"/>
      <c r="D126" s="484"/>
      <c r="E126" s="460"/>
      <c r="F126" s="462"/>
      <c r="G126" s="458"/>
      <c r="H126" s="460"/>
      <c r="I126" s="476"/>
      <c r="J126" s="477"/>
      <c r="K126" s="460"/>
      <c r="L126" s="476"/>
      <c r="M126" s="477"/>
      <c r="N126" s="460"/>
      <c r="O126" s="476"/>
      <c r="P126" s="477"/>
      <c r="Q126" s="460"/>
      <c r="R126" s="476"/>
      <c r="S126" s="477"/>
      <c r="T126" s="460"/>
      <c r="U126" s="476"/>
      <c r="V126" s="477"/>
      <c r="W126" s="460"/>
      <c r="X126" s="478"/>
      <c r="Y126" s="480"/>
      <c r="Z126" s="460"/>
      <c r="AA126" s="456"/>
      <c r="AB126" s="458"/>
      <c r="AC126" s="460"/>
      <c r="AD126" s="456"/>
      <c r="AE126" s="458"/>
      <c r="AF126" s="460"/>
      <c r="AG126" s="476"/>
      <c r="AH126" s="486"/>
      <c r="AI126" s="464"/>
      <c r="AJ126" s="489"/>
      <c r="AK126" s="463"/>
      <c r="AL126" s="464"/>
      <c r="AM126" s="465"/>
      <c r="AN126" s="463"/>
      <c r="AO126" s="464"/>
      <c r="AP126" s="465"/>
      <c r="AQ126" s="463"/>
      <c r="AR126" s="464"/>
      <c r="AS126" s="465"/>
      <c r="AT126" s="466"/>
      <c r="AU126" s="453"/>
    </row>
    <row r="127" spans="1:47" ht="15.75" thickBot="1">
      <c r="A127" s="467" t="s">
        <v>69</v>
      </c>
      <c r="B127" s="468">
        <v>2393</v>
      </c>
      <c r="C127" s="469">
        <v>1700725</v>
      </c>
      <c r="D127" s="471" t="s">
        <v>70</v>
      </c>
      <c r="E127" s="472" t="s">
        <v>53</v>
      </c>
      <c r="F127" s="322" t="s">
        <v>30</v>
      </c>
      <c r="G127" s="80"/>
      <c r="H127" s="54">
        <f t="shared" ref="H127:H136" si="167">G127-I127</f>
        <v>0</v>
      </c>
      <c r="I127" s="55"/>
      <c r="J127" s="53"/>
      <c r="K127" s="54">
        <f t="shared" ref="K127:K136" si="168">J127-L127</f>
        <v>0</v>
      </c>
      <c r="L127" s="55"/>
      <c r="M127" s="53"/>
      <c r="N127" s="54">
        <f t="shared" ref="N127:N136" si="169">M127-O127</f>
        <v>0</v>
      </c>
      <c r="O127" s="55"/>
      <c r="P127" s="53"/>
      <c r="Q127" s="54">
        <f t="shared" ref="Q127:Q136" si="170">P127-R127</f>
        <v>0</v>
      </c>
      <c r="R127" s="55"/>
      <c r="S127" s="53"/>
      <c r="T127" s="54">
        <f t="shared" ref="T127:T136" si="171">S127-U127</f>
        <v>0</v>
      </c>
      <c r="U127" s="55"/>
      <c r="V127" s="53"/>
      <c r="W127" s="54">
        <f t="shared" ref="W127:W136" si="172">V127-X127</f>
        <v>0</v>
      </c>
      <c r="X127" s="252"/>
      <c r="Y127" s="315"/>
      <c r="Z127" s="54">
        <f t="shared" ref="Z127:Z136" si="173">Y127-AA127</f>
        <v>0</v>
      </c>
      <c r="AA127" s="316"/>
      <c r="AB127" s="80"/>
      <c r="AC127" s="54">
        <f t="shared" ref="AC127:AC133" si="174">AB127-AD127</f>
        <v>0</v>
      </c>
      <c r="AD127" s="55"/>
      <c r="AE127" s="80"/>
      <c r="AF127" s="54">
        <f t="shared" ref="AF127:AF136" si="175">AE127-AG127</f>
        <v>0</v>
      </c>
      <c r="AG127" s="55"/>
      <c r="AH127" s="260"/>
      <c r="AI127" s="295">
        <f t="shared" ref="AI127:AI136" si="176">AH127-AJ127</f>
        <v>0</v>
      </c>
      <c r="AJ127" s="296"/>
      <c r="AK127" s="260"/>
      <c r="AL127" s="295">
        <f t="shared" ref="AL127:AL136" si="177">AK127-AM127</f>
        <v>0</v>
      </c>
      <c r="AM127" s="296"/>
      <c r="AN127" s="260"/>
      <c r="AO127" s="295">
        <f t="shared" ref="AO127:AO136" si="178">AN127-AP127</f>
        <v>0</v>
      </c>
      <c r="AP127" s="296"/>
      <c r="AQ127" s="260"/>
      <c r="AR127" s="295">
        <f t="shared" ref="AR127:AR136" si="179">AQ127-AS127</f>
        <v>0</v>
      </c>
      <c r="AS127" s="296"/>
      <c r="AT127" s="53"/>
      <c r="AU127" s="4" t="s">
        <v>31</v>
      </c>
    </row>
    <row r="128" spans="1:47" ht="15" customHeight="1">
      <c r="A128" s="467"/>
      <c r="B128" s="468"/>
      <c r="C128" s="469"/>
      <c r="D128" s="471"/>
      <c r="E128" s="472"/>
      <c r="F128" s="322" t="s">
        <v>32</v>
      </c>
      <c r="G128" s="80"/>
      <c r="H128" s="56">
        <f t="shared" si="167"/>
        <v>0</v>
      </c>
      <c r="I128" s="57"/>
      <c r="J128" s="53"/>
      <c r="K128" s="56">
        <f t="shared" si="168"/>
        <v>0</v>
      </c>
      <c r="L128" s="57"/>
      <c r="M128" s="75">
        <v>413880</v>
      </c>
      <c r="N128" s="76">
        <f t="shared" si="169"/>
        <v>0</v>
      </c>
      <c r="O128" s="77">
        <v>413880</v>
      </c>
      <c r="P128" s="53"/>
      <c r="Q128" s="56">
        <f t="shared" si="170"/>
        <v>0</v>
      </c>
      <c r="R128" s="57"/>
      <c r="S128" s="53"/>
      <c r="T128" s="56">
        <f t="shared" si="171"/>
        <v>0</v>
      </c>
      <c r="U128" s="57"/>
      <c r="V128" s="75">
        <v>107000</v>
      </c>
      <c r="W128" s="76">
        <f t="shared" si="172"/>
        <v>0</v>
      </c>
      <c r="X128" s="321">
        <v>107000</v>
      </c>
      <c r="Y128" s="315"/>
      <c r="Z128" s="56">
        <f t="shared" si="173"/>
        <v>0</v>
      </c>
      <c r="AA128" s="317"/>
      <c r="AB128" s="80"/>
      <c r="AC128" s="56">
        <f t="shared" si="174"/>
        <v>0</v>
      </c>
      <c r="AD128" s="57"/>
      <c r="AE128" s="80"/>
      <c r="AF128" s="56">
        <f t="shared" si="175"/>
        <v>0</v>
      </c>
      <c r="AG128" s="57"/>
      <c r="AH128" s="260"/>
      <c r="AI128" s="261">
        <f t="shared" si="176"/>
        <v>0</v>
      </c>
      <c r="AJ128" s="262"/>
      <c r="AK128" s="260"/>
      <c r="AL128" s="261">
        <f t="shared" si="177"/>
        <v>0</v>
      </c>
      <c r="AM128" s="262"/>
      <c r="AN128" s="260"/>
      <c r="AO128" s="261">
        <f t="shared" si="178"/>
        <v>0</v>
      </c>
      <c r="AP128" s="262"/>
      <c r="AQ128" s="260"/>
      <c r="AR128" s="261">
        <f t="shared" si="179"/>
        <v>0</v>
      </c>
      <c r="AS128" s="262"/>
      <c r="AT128" s="53"/>
      <c r="AU128" s="117">
        <f>SUM(G127:G136,J127:J136,M127:M136,P127:P136,S127:S136,V127:V136,Y127:Y136,AB127:AB136,AE127:AE136)</f>
        <v>2961464</v>
      </c>
    </row>
    <row r="129" spans="1:47" ht="15.75" thickBot="1">
      <c r="A129" s="467"/>
      <c r="B129" s="468"/>
      <c r="C129" s="469"/>
      <c r="D129" s="471"/>
      <c r="E129" s="472"/>
      <c r="F129" s="322" t="s">
        <v>33</v>
      </c>
      <c r="G129" s="80"/>
      <c r="H129" s="56">
        <f t="shared" si="167"/>
        <v>0</v>
      </c>
      <c r="I129" s="57"/>
      <c r="J129" s="53"/>
      <c r="K129" s="56">
        <f t="shared" si="168"/>
        <v>0</v>
      </c>
      <c r="L129" s="57"/>
      <c r="M129" s="53"/>
      <c r="N129" s="56">
        <f t="shared" si="169"/>
        <v>0</v>
      </c>
      <c r="O129" s="57"/>
      <c r="P129" s="53"/>
      <c r="Q129" s="56">
        <f t="shared" si="170"/>
        <v>0</v>
      </c>
      <c r="R129" s="57"/>
      <c r="S129" s="53"/>
      <c r="T129" s="56">
        <f t="shared" si="171"/>
        <v>0</v>
      </c>
      <c r="U129" s="57"/>
      <c r="V129" s="53"/>
      <c r="W129" s="56">
        <f t="shared" si="172"/>
        <v>0</v>
      </c>
      <c r="X129" s="233"/>
      <c r="Y129" s="315"/>
      <c r="Z129" s="56">
        <f t="shared" si="173"/>
        <v>0</v>
      </c>
      <c r="AA129" s="317"/>
      <c r="AB129" s="80"/>
      <c r="AC129" s="56">
        <f t="shared" si="174"/>
        <v>0</v>
      </c>
      <c r="AD129" s="57"/>
      <c r="AE129" s="80"/>
      <c r="AF129" s="56">
        <f t="shared" si="175"/>
        <v>0</v>
      </c>
      <c r="AG129" s="57"/>
      <c r="AH129" s="260"/>
      <c r="AI129" s="261">
        <f t="shared" si="176"/>
        <v>0</v>
      </c>
      <c r="AJ129" s="262"/>
      <c r="AK129" s="260"/>
      <c r="AL129" s="261">
        <f t="shared" si="177"/>
        <v>0</v>
      </c>
      <c r="AM129" s="262"/>
      <c r="AN129" s="260"/>
      <c r="AO129" s="261">
        <f t="shared" si="178"/>
        <v>0</v>
      </c>
      <c r="AP129" s="262"/>
      <c r="AQ129" s="260"/>
      <c r="AR129" s="261">
        <f t="shared" si="179"/>
        <v>0</v>
      </c>
      <c r="AS129" s="262"/>
      <c r="AT129" s="53"/>
      <c r="AU129" s="7" t="s">
        <v>34</v>
      </c>
    </row>
    <row r="130" spans="1:47" ht="15.75" thickBot="1">
      <c r="A130" s="467"/>
      <c r="B130" s="468"/>
      <c r="C130" s="469"/>
      <c r="D130" s="471"/>
      <c r="E130" s="472"/>
      <c r="F130" s="322" t="s">
        <v>35</v>
      </c>
      <c r="G130" s="80"/>
      <c r="H130" s="56">
        <f t="shared" si="167"/>
        <v>0</v>
      </c>
      <c r="I130" s="57"/>
      <c r="J130" s="53"/>
      <c r="K130" s="56">
        <f t="shared" si="168"/>
        <v>0</v>
      </c>
      <c r="L130" s="57"/>
      <c r="M130" s="53"/>
      <c r="N130" s="56">
        <f t="shared" si="169"/>
        <v>0</v>
      </c>
      <c r="O130" s="57"/>
      <c r="P130" s="53"/>
      <c r="Q130" s="56">
        <f t="shared" si="170"/>
        <v>0</v>
      </c>
      <c r="R130" s="57"/>
      <c r="S130" s="75">
        <v>2306555</v>
      </c>
      <c r="T130" s="76">
        <f t="shared" si="171"/>
        <v>0</v>
      </c>
      <c r="U130" s="77">
        <v>2306555</v>
      </c>
      <c r="V130" s="53"/>
      <c r="W130" s="56">
        <f t="shared" si="172"/>
        <v>0</v>
      </c>
      <c r="X130" s="233"/>
      <c r="Y130" s="315"/>
      <c r="Z130" s="56">
        <f t="shared" si="173"/>
        <v>0</v>
      </c>
      <c r="AA130" s="317"/>
      <c r="AB130" s="80"/>
      <c r="AC130" s="56">
        <f t="shared" si="174"/>
        <v>0</v>
      </c>
      <c r="AD130" s="57"/>
      <c r="AE130" s="80"/>
      <c r="AF130" s="56">
        <f t="shared" si="175"/>
        <v>0</v>
      </c>
      <c r="AG130" s="57"/>
      <c r="AH130" s="260"/>
      <c r="AI130" s="261">
        <f t="shared" si="176"/>
        <v>0</v>
      </c>
      <c r="AJ130" s="262"/>
      <c r="AK130" s="260"/>
      <c r="AL130" s="261">
        <f t="shared" si="177"/>
        <v>0</v>
      </c>
      <c r="AM130" s="262"/>
      <c r="AN130" s="260"/>
      <c r="AO130" s="261">
        <f t="shared" si="178"/>
        <v>0</v>
      </c>
      <c r="AP130" s="262"/>
      <c r="AQ130" s="260"/>
      <c r="AR130" s="261">
        <f t="shared" si="179"/>
        <v>0</v>
      </c>
      <c r="AS130" s="262"/>
      <c r="AT130" s="53"/>
      <c r="AU130" s="117">
        <f>SUM(H127:H136,K127:K136,N127:N136,Q127:Q136,T127:T136,W127:W136,Z127:Z136,AC127:AC136,Z127:Z136,AF127:AF136)</f>
        <v>268058</v>
      </c>
    </row>
    <row r="131" spans="1:47" ht="15.75" thickBot="1">
      <c r="A131" s="467"/>
      <c r="B131" s="468"/>
      <c r="C131" s="469"/>
      <c r="D131" s="471"/>
      <c r="E131" s="472"/>
      <c r="F131" s="322" t="s">
        <v>36</v>
      </c>
      <c r="G131" s="80"/>
      <c r="H131" s="56">
        <f t="shared" si="167"/>
        <v>0</v>
      </c>
      <c r="I131" s="57"/>
      <c r="J131" s="53"/>
      <c r="K131" s="56">
        <f t="shared" si="168"/>
        <v>0</v>
      </c>
      <c r="L131" s="57"/>
      <c r="M131" s="53"/>
      <c r="N131" s="56">
        <f t="shared" si="169"/>
        <v>0</v>
      </c>
      <c r="O131" s="57"/>
      <c r="P131" s="53"/>
      <c r="Q131" s="56">
        <f t="shared" si="170"/>
        <v>0</v>
      </c>
      <c r="R131" s="57"/>
      <c r="S131" s="53"/>
      <c r="T131" s="56">
        <f t="shared" si="171"/>
        <v>0</v>
      </c>
      <c r="U131" s="57"/>
      <c r="V131" s="53"/>
      <c r="W131" s="56">
        <f t="shared" si="172"/>
        <v>0</v>
      </c>
      <c r="X131" s="233"/>
      <c r="Y131" s="315"/>
      <c r="Z131" s="56">
        <f t="shared" si="173"/>
        <v>0</v>
      </c>
      <c r="AA131" s="317"/>
      <c r="AB131" s="80"/>
      <c r="AC131" s="56">
        <f t="shared" si="174"/>
        <v>0</v>
      </c>
      <c r="AD131" s="57"/>
      <c r="AE131" s="80"/>
      <c r="AF131" s="56">
        <f t="shared" si="175"/>
        <v>0</v>
      </c>
      <c r="AG131" s="57"/>
      <c r="AH131" s="260"/>
      <c r="AI131" s="261">
        <f t="shared" si="176"/>
        <v>0</v>
      </c>
      <c r="AJ131" s="262"/>
      <c r="AK131" s="260"/>
      <c r="AL131" s="261">
        <f t="shared" si="177"/>
        <v>0</v>
      </c>
      <c r="AM131" s="262"/>
      <c r="AN131" s="260"/>
      <c r="AO131" s="261">
        <f t="shared" si="178"/>
        <v>0</v>
      </c>
      <c r="AP131" s="262"/>
      <c r="AQ131" s="260"/>
      <c r="AR131" s="261">
        <f t="shared" si="179"/>
        <v>0</v>
      </c>
      <c r="AS131" s="262"/>
      <c r="AT131" s="53"/>
      <c r="AU131" s="7" t="s">
        <v>37</v>
      </c>
    </row>
    <row r="132" spans="1:47">
      <c r="A132" s="467"/>
      <c r="B132" s="468"/>
      <c r="C132" s="469"/>
      <c r="D132" s="471"/>
      <c r="E132" s="472"/>
      <c r="F132" s="322" t="s">
        <v>38</v>
      </c>
      <c r="G132" s="80"/>
      <c r="H132" s="56">
        <f t="shared" si="167"/>
        <v>0</v>
      </c>
      <c r="I132" s="57"/>
      <c r="J132" s="53"/>
      <c r="K132" s="56">
        <f t="shared" si="168"/>
        <v>0</v>
      </c>
      <c r="L132" s="57"/>
      <c r="M132" s="53"/>
      <c r="N132" s="56">
        <f t="shared" si="169"/>
        <v>0</v>
      </c>
      <c r="O132" s="57"/>
      <c r="P132" s="53"/>
      <c r="Q132" s="56">
        <f t="shared" si="170"/>
        <v>0</v>
      </c>
      <c r="R132" s="57"/>
      <c r="S132" s="53"/>
      <c r="T132" s="56">
        <f t="shared" si="171"/>
        <v>0</v>
      </c>
      <c r="U132" s="57"/>
      <c r="V132" s="53"/>
      <c r="W132" s="56">
        <f t="shared" si="172"/>
        <v>0</v>
      </c>
      <c r="X132" s="233"/>
      <c r="Y132" s="250">
        <v>134029</v>
      </c>
      <c r="Z132" s="234">
        <f t="shared" si="173"/>
        <v>134029</v>
      </c>
      <c r="AA132" s="251"/>
      <c r="AB132" s="80"/>
      <c r="AC132" s="56">
        <f t="shared" si="174"/>
        <v>0</v>
      </c>
      <c r="AD132" s="57"/>
      <c r="AE132" s="80"/>
      <c r="AF132" s="56">
        <f t="shared" si="175"/>
        <v>0</v>
      </c>
      <c r="AG132" s="57"/>
      <c r="AH132" s="260"/>
      <c r="AI132" s="261">
        <f t="shared" si="176"/>
        <v>0</v>
      </c>
      <c r="AJ132" s="262"/>
      <c r="AK132" s="260"/>
      <c r="AL132" s="261">
        <f t="shared" si="177"/>
        <v>0</v>
      </c>
      <c r="AM132" s="262"/>
      <c r="AN132" s="260"/>
      <c r="AO132" s="261">
        <f t="shared" si="178"/>
        <v>0</v>
      </c>
      <c r="AP132" s="262"/>
      <c r="AQ132" s="260"/>
      <c r="AR132" s="261">
        <f t="shared" si="179"/>
        <v>0</v>
      </c>
      <c r="AS132" s="262"/>
      <c r="AT132" s="53"/>
      <c r="AU132" s="117">
        <f>SUM(I127:I136,L127:L136,O127:O136,R127:R136,U127:U136,X127:X136,AA127:AA136,AD127:AD136,AG127:AG136)</f>
        <v>2827435</v>
      </c>
    </row>
    <row r="133" spans="1:47">
      <c r="A133" s="467"/>
      <c r="B133" s="468"/>
      <c r="C133" s="469"/>
      <c r="D133" s="471"/>
      <c r="E133" s="472"/>
      <c r="F133" s="322" t="s">
        <v>58</v>
      </c>
      <c r="G133" s="80"/>
      <c r="H133" s="56"/>
      <c r="I133" s="57"/>
      <c r="J133" s="53"/>
      <c r="K133" s="56"/>
      <c r="L133" s="57"/>
      <c r="M133" s="53"/>
      <c r="N133" s="56"/>
      <c r="O133" s="57"/>
      <c r="P133" s="53"/>
      <c r="Q133" s="56"/>
      <c r="R133" s="57"/>
      <c r="S133" s="53"/>
      <c r="T133" s="56"/>
      <c r="U133" s="57"/>
      <c r="V133" s="53"/>
      <c r="W133" s="56">
        <f t="shared" si="172"/>
        <v>0</v>
      </c>
      <c r="X133" s="233"/>
      <c r="Y133" s="315"/>
      <c r="Z133" s="401">
        <f t="shared" si="173"/>
        <v>0</v>
      </c>
      <c r="AA133" s="402"/>
      <c r="AB133" s="404"/>
      <c r="AC133" s="217">
        <f t="shared" si="174"/>
        <v>0</v>
      </c>
      <c r="AD133" s="218"/>
      <c r="AE133" s="80"/>
      <c r="AF133" s="56">
        <v>0</v>
      </c>
      <c r="AG133" s="57"/>
      <c r="AH133" s="260"/>
      <c r="AI133" s="261">
        <f t="shared" si="176"/>
        <v>0</v>
      </c>
      <c r="AJ133" s="262"/>
      <c r="AK133" s="260"/>
      <c r="AL133" s="261">
        <f t="shared" si="177"/>
        <v>0</v>
      </c>
      <c r="AM133" s="262"/>
      <c r="AN133" s="260"/>
      <c r="AO133" s="261">
        <f t="shared" si="178"/>
        <v>0</v>
      </c>
      <c r="AP133" s="262"/>
      <c r="AQ133" s="260"/>
      <c r="AR133" s="261">
        <f t="shared" si="179"/>
        <v>0</v>
      </c>
      <c r="AS133" s="262"/>
      <c r="AT133" s="53"/>
      <c r="AU133" s="117"/>
    </row>
    <row r="134" spans="1:47">
      <c r="A134" s="467"/>
      <c r="B134" s="468"/>
      <c r="C134" s="469"/>
      <c r="D134" s="471"/>
      <c r="E134" s="472"/>
      <c r="F134" s="322" t="s">
        <v>39</v>
      </c>
      <c r="G134" s="80"/>
      <c r="H134" s="56">
        <f t="shared" si="167"/>
        <v>0</v>
      </c>
      <c r="I134" s="57"/>
      <c r="J134" s="53"/>
      <c r="K134" s="56">
        <f t="shared" si="168"/>
        <v>0</v>
      </c>
      <c r="L134" s="57"/>
      <c r="M134" s="53"/>
      <c r="N134" s="56">
        <f t="shared" si="169"/>
        <v>0</v>
      </c>
      <c r="O134" s="57"/>
      <c r="P134" s="53"/>
      <c r="Q134" s="56">
        <f t="shared" si="170"/>
        <v>0</v>
      </c>
      <c r="R134" s="57"/>
      <c r="S134" s="53"/>
      <c r="T134" s="56">
        <f t="shared" si="171"/>
        <v>0</v>
      </c>
      <c r="U134" s="57"/>
      <c r="V134" s="53"/>
      <c r="W134" s="56">
        <f t="shared" si="172"/>
        <v>0</v>
      </c>
      <c r="X134" s="233"/>
      <c r="Y134" s="315"/>
      <c r="Z134" s="56">
        <f t="shared" si="173"/>
        <v>0</v>
      </c>
      <c r="AA134" s="317"/>
      <c r="AB134" s="80"/>
      <c r="AC134" s="56">
        <f t="shared" ref="AC134:AC136" si="180">AB134-AD134</f>
        <v>0</v>
      </c>
      <c r="AD134" s="57"/>
      <c r="AE134" s="80"/>
      <c r="AF134" s="56">
        <f t="shared" si="175"/>
        <v>0</v>
      </c>
      <c r="AG134" s="57"/>
      <c r="AH134" s="260"/>
      <c r="AI134" s="261">
        <f t="shared" si="176"/>
        <v>0</v>
      </c>
      <c r="AJ134" s="262"/>
      <c r="AK134" s="260"/>
      <c r="AL134" s="261">
        <f t="shared" si="177"/>
        <v>0</v>
      </c>
      <c r="AM134" s="262"/>
      <c r="AN134" s="260"/>
      <c r="AO134" s="261">
        <f t="shared" si="178"/>
        <v>0</v>
      </c>
      <c r="AP134" s="262"/>
      <c r="AQ134" s="260"/>
      <c r="AR134" s="261">
        <f t="shared" si="179"/>
        <v>0</v>
      </c>
      <c r="AS134" s="262"/>
      <c r="AT134" s="53"/>
      <c r="AU134" s="7" t="s">
        <v>40</v>
      </c>
    </row>
    <row r="135" spans="1:47" ht="15.75" thickBot="1">
      <c r="A135" s="467"/>
      <c r="B135" s="468"/>
      <c r="C135" s="469"/>
      <c r="D135" s="471"/>
      <c r="E135" s="472"/>
      <c r="F135" s="322" t="s">
        <v>41</v>
      </c>
      <c r="G135" s="80"/>
      <c r="H135" s="56">
        <f t="shared" si="167"/>
        <v>0</v>
      </c>
      <c r="I135" s="57"/>
      <c r="J135" s="53"/>
      <c r="K135" s="56">
        <f t="shared" si="168"/>
        <v>0</v>
      </c>
      <c r="L135" s="57"/>
      <c r="M135" s="53"/>
      <c r="N135" s="56">
        <f t="shared" si="169"/>
        <v>0</v>
      </c>
      <c r="O135" s="57"/>
      <c r="P135" s="53"/>
      <c r="Q135" s="56">
        <f t="shared" si="170"/>
        <v>0</v>
      </c>
      <c r="R135" s="57"/>
      <c r="S135" s="53"/>
      <c r="T135" s="56">
        <f t="shared" si="171"/>
        <v>0</v>
      </c>
      <c r="U135" s="57"/>
      <c r="V135" s="53"/>
      <c r="W135" s="56">
        <f t="shared" si="172"/>
        <v>0</v>
      </c>
      <c r="X135" s="233"/>
      <c r="Y135" s="315"/>
      <c r="Z135" s="56">
        <f t="shared" si="173"/>
        <v>0</v>
      </c>
      <c r="AA135" s="317"/>
      <c r="AB135" s="80"/>
      <c r="AC135" s="56">
        <f t="shared" si="180"/>
        <v>0</v>
      </c>
      <c r="AD135" s="57"/>
      <c r="AE135" s="80"/>
      <c r="AF135" s="56">
        <f t="shared" si="175"/>
        <v>0</v>
      </c>
      <c r="AG135" s="57"/>
      <c r="AH135" s="260"/>
      <c r="AI135" s="261">
        <f t="shared" si="176"/>
        <v>0</v>
      </c>
      <c r="AJ135" s="262"/>
      <c r="AK135" s="260"/>
      <c r="AL135" s="261">
        <f t="shared" si="177"/>
        <v>0</v>
      </c>
      <c r="AM135" s="262"/>
      <c r="AN135" s="260"/>
      <c r="AO135" s="261">
        <f t="shared" si="178"/>
        <v>0</v>
      </c>
      <c r="AP135" s="262"/>
      <c r="AQ135" s="260"/>
      <c r="AR135" s="261">
        <f t="shared" si="179"/>
        <v>0</v>
      </c>
      <c r="AS135" s="262"/>
      <c r="AT135" s="53"/>
      <c r="AU135" s="118">
        <f>AU132/AU128</f>
        <v>0.95474231663798714</v>
      </c>
    </row>
    <row r="136" spans="1:47">
      <c r="A136" s="428"/>
      <c r="B136" s="430"/>
      <c r="C136" s="470"/>
      <c r="D136" s="434"/>
      <c r="E136" s="436"/>
      <c r="F136" s="323" t="s">
        <v>42</v>
      </c>
      <c r="G136" s="131"/>
      <c r="H136" s="68">
        <f t="shared" si="167"/>
        <v>0</v>
      </c>
      <c r="I136" s="69"/>
      <c r="J136" s="67"/>
      <c r="K136" s="68">
        <f t="shared" si="168"/>
        <v>0</v>
      </c>
      <c r="L136" s="69"/>
      <c r="M136" s="67"/>
      <c r="N136" s="68">
        <f t="shared" si="169"/>
        <v>0</v>
      </c>
      <c r="O136" s="69"/>
      <c r="P136" s="67"/>
      <c r="Q136" s="68">
        <f t="shared" si="170"/>
        <v>0</v>
      </c>
      <c r="R136" s="69"/>
      <c r="S136" s="67"/>
      <c r="T136" s="68">
        <f t="shared" si="171"/>
        <v>0</v>
      </c>
      <c r="U136" s="69"/>
      <c r="V136" s="67"/>
      <c r="W136" s="68">
        <f t="shared" si="172"/>
        <v>0</v>
      </c>
      <c r="X136" s="253"/>
      <c r="Y136" s="318"/>
      <c r="Z136" s="319">
        <f t="shared" si="173"/>
        <v>0</v>
      </c>
      <c r="AA136" s="320"/>
      <c r="AB136" s="131"/>
      <c r="AC136" s="68">
        <f t="shared" si="180"/>
        <v>0</v>
      </c>
      <c r="AD136" s="69"/>
      <c r="AE136" s="131"/>
      <c r="AF136" s="68">
        <f t="shared" si="175"/>
        <v>0</v>
      </c>
      <c r="AG136" s="69"/>
      <c r="AH136" s="300"/>
      <c r="AI136" s="301">
        <f t="shared" si="176"/>
        <v>0</v>
      </c>
      <c r="AJ136" s="302"/>
      <c r="AK136" s="300"/>
      <c r="AL136" s="301">
        <f t="shared" si="177"/>
        <v>0</v>
      </c>
      <c r="AM136" s="302"/>
      <c r="AN136" s="300"/>
      <c r="AO136" s="301">
        <f t="shared" si="178"/>
        <v>0</v>
      </c>
      <c r="AP136" s="302"/>
      <c r="AQ136" s="300"/>
      <c r="AR136" s="301">
        <f t="shared" si="179"/>
        <v>0</v>
      </c>
      <c r="AS136" s="302"/>
      <c r="AT136" s="67"/>
      <c r="AU136" s="129"/>
    </row>
    <row r="137" spans="1:47">
      <c r="A137" s="473" t="s">
        <v>17</v>
      </c>
      <c r="B137" s="474" t="s">
        <v>18</v>
      </c>
      <c r="C137" s="439" t="s">
        <v>19</v>
      </c>
      <c r="D137" s="474" t="s">
        <v>20</v>
      </c>
      <c r="E137" s="439" t="s">
        <v>21</v>
      </c>
      <c r="F137" s="475" t="s">
        <v>22</v>
      </c>
      <c r="G137" s="443" t="s">
        <v>23</v>
      </c>
      <c r="H137" s="440" t="s">
        <v>24</v>
      </c>
      <c r="I137" s="444" t="s">
        <v>25</v>
      </c>
      <c r="J137" s="511" t="s">
        <v>23</v>
      </c>
      <c r="K137" s="440" t="s">
        <v>24</v>
      </c>
      <c r="L137" s="444" t="s">
        <v>25</v>
      </c>
      <c r="M137" s="511" t="s">
        <v>23</v>
      </c>
      <c r="N137" s="440" t="s">
        <v>24</v>
      </c>
      <c r="O137" s="444" t="s">
        <v>25</v>
      </c>
      <c r="P137" s="511" t="s">
        <v>23</v>
      </c>
      <c r="Q137" s="440" t="s">
        <v>24</v>
      </c>
      <c r="R137" s="444" t="s">
        <v>25</v>
      </c>
      <c r="S137" s="511" t="s">
        <v>23</v>
      </c>
      <c r="T137" s="440" t="s">
        <v>24</v>
      </c>
      <c r="U137" s="444" t="s">
        <v>25</v>
      </c>
      <c r="V137" s="511" t="s">
        <v>23</v>
      </c>
      <c r="W137" s="440" t="s">
        <v>24</v>
      </c>
      <c r="X137" s="444" t="s">
        <v>25</v>
      </c>
      <c r="Y137" s="511" t="s">
        <v>23</v>
      </c>
      <c r="Z137" s="440" t="s">
        <v>24</v>
      </c>
      <c r="AA137" s="444" t="s">
        <v>25</v>
      </c>
      <c r="AB137" s="511" t="s">
        <v>23</v>
      </c>
      <c r="AC137" s="440" t="s">
        <v>24</v>
      </c>
      <c r="AD137" s="444" t="s">
        <v>25</v>
      </c>
      <c r="AE137" s="511" t="s">
        <v>23</v>
      </c>
      <c r="AF137" s="440" t="s">
        <v>24</v>
      </c>
      <c r="AG137" s="444" t="s">
        <v>25</v>
      </c>
      <c r="AH137" s="454" t="s">
        <v>23</v>
      </c>
      <c r="AI137" s="446" t="s">
        <v>24</v>
      </c>
      <c r="AJ137" s="447" t="s">
        <v>25</v>
      </c>
      <c r="AK137" s="454" t="s">
        <v>23</v>
      </c>
      <c r="AL137" s="446" t="s">
        <v>24</v>
      </c>
      <c r="AM137" s="447" t="s">
        <v>25</v>
      </c>
      <c r="AN137" s="454" t="s">
        <v>23</v>
      </c>
      <c r="AO137" s="446" t="s">
        <v>24</v>
      </c>
      <c r="AP137" s="447" t="s">
        <v>25</v>
      </c>
      <c r="AQ137" s="454" t="s">
        <v>23</v>
      </c>
      <c r="AR137" s="446" t="s">
        <v>24</v>
      </c>
      <c r="AS137" s="447" t="s">
        <v>25</v>
      </c>
      <c r="AT137" s="510" t="s">
        <v>23</v>
      </c>
      <c r="AU137" s="453" t="s">
        <v>26</v>
      </c>
    </row>
    <row r="138" spans="1:47" ht="15.75" thickBot="1">
      <c r="A138" s="449"/>
      <c r="B138" s="451"/>
      <c r="C138" s="440"/>
      <c r="D138" s="451"/>
      <c r="E138" s="440"/>
      <c r="F138" s="462"/>
      <c r="G138" s="443"/>
      <c r="H138" s="440"/>
      <c r="I138" s="444"/>
      <c r="J138" s="511"/>
      <c r="K138" s="440"/>
      <c r="L138" s="444"/>
      <c r="M138" s="511"/>
      <c r="N138" s="440"/>
      <c r="O138" s="444"/>
      <c r="P138" s="511"/>
      <c r="Q138" s="440"/>
      <c r="R138" s="444"/>
      <c r="S138" s="511"/>
      <c r="T138" s="440"/>
      <c r="U138" s="444"/>
      <c r="V138" s="511"/>
      <c r="W138" s="440"/>
      <c r="X138" s="444"/>
      <c r="Y138" s="511"/>
      <c r="Z138" s="440"/>
      <c r="AA138" s="444"/>
      <c r="AB138" s="511"/>
      <c r="AC138" s="440"/>
      <c r="AD138" s="444"/>
      <c r="AE138" s="511"/>
      <c r="AF138" s="440"/>
      <c r="AG138" s="444"/>
      <c r="AH138" s="454"/>
      <c r="AI138" s="446"/>
      <c r="AJ138" s="447"/>
      <c r="AK138" s="454"/>
      <c r="AL138" s="446"/>
      <c r="AM138" s="447"/>
      <c r="AN138" s="454"/>
      <c r="AO138" s="446"/>
      <c r="AP138" s="447"/>
      <c r="AQ138" s="454"/>
      <c r="AR138" s="446"/>
      <c r="AS138" s="447"/>
      <c r="AT138" s="510"/>
      <c r="AU138" s="453"/>
    </row>
    <row r="139" spans="1:47" ht="15.75" thickBot="1">
      <c r="A139" s="427" t="s">
        <v>71</v>
      </c>
      <c r="B139" s="505" t="s">
        <v>72</v>
      </c>
      <c r="C139" s="507">
        <v>2100002</v>
      </c>
      <c r="D139" s="508" t="s">
        <v>73</v>
      </c>
      <c r="E139" s="435" t="s">
        <v>74</v>
      </c>
      <c r="F139" s="324" t="s">
        <v>30</v>
      </c>
      <c r="G139" s="80"/>
      <c r="H139" s="54">
        <f t="shared" ref="H139:H147" si="181">G139-I139</f>
        <v>0</v>
      </c>
      <c r="I139" s="55"/>
      <c r="J139" s="58"/>
      <c r="K139" s="54">
        <f t="shared" ref="K139:K147" si="182">J139-L139</f>
        <v>0</v>
      </c>
      <c r="L139" s="55"/>
      <c r="M139" s="58"/>
      <c r="N139" s="54">
        <f t="shared" ref="N139:N147" si="183">M139-O139</f>
        <v>0</v>
      </c>
      <c r="O139" s="55"/>
      <c r="P139" s="58"/>
      <c r="Q139" s="54">
        <f t="shared" ref="Q139:Q147" si="184">P139-R139</f>
        <v>0</v>
      </c>
      <c r="R139" s="55"/>
      <c r="S139" s="58"/>
      <c r="T139" s="54">
        <f t="shared" ref="T139:T147" si="185">S139-U139</f>
        <v>0</v>
      </c>
      <c r="U139" s="55"/>
      <c r="V139" s="58"/>
      <c r="W139" s="54">
        <f t="shared" ref="W139:W147" si="186">V139-X139</f>
        <v>0</v>
      </c>
      <c r="X139" s="55"/>
      <c r="Y139" s="58"/>
      <c r="Z139" s="54">
        <f t="shared" ref="Z139:Z147" si="187">Y139-AA139</f>
        <v>0</v>
      </c>
      <c r="AA139" s="55"/>
      <c r="AB139" s="58"/>
      <c r="AC139" s="54">
        <f t="shared" ref="AC139:AC147" si="188">AB139-AD139</f>
        <v>0</v>
      </c>
      <c r="AD139" s="55"/>
      <c r="AE139" s="58"/>
      <c r="AF139" s="54">
        <f t="shared" ref="AF139:AF147" si="189">AE139-AG139</f>
        <v>0</v>
      </c>
      <c r="AG139" s="55"/>
      <c r="AH139" s="306"/>
      <c r="AI139" s="295">
        <f t="shared" ref="AI139:AI146" si="190">AH139-AJ139</f>
        <v>0</v>
      </c>
      <c r="AJ139" s="296"/>
      <c r="AK139" s="306"/>
      <c r="AL139" s="295">
        <f t="shared" ref="AL139:AL146" si="191">AK139-AM139</f>
        <v>0</v>
      </c>
      <c r="AM139" s="296"/>
      <c r="AN139" s="306"/>
      <c r="AO139" s="295">
        <f t="shared" ref="AO139:AO146" si="192">AN139-AP139</f>
        <v>0</v>
      </c>
      <c r="AP139" s="296"/>
      <c r="AQ139" s="306"/>
      <c r="AR139" s="295">
        <f t="shared" ref="AR139:AR146" si="193">AQ139-AS139</f>
        <v>0</v>
      </c>
      <c r="AS139" s="296"/>
      <c r="AT139" s="71"/>
      <c r="AU139" s="4" t="s">
        <v>31</v>
      </c>
    </row>
    <row r="140" spans="1:47" ht="15.75" thickBot="1">
      <c r="A140" s="427"/>
      <c r="B140" s="505"/>
      <c r="C140" s="507"/>
      <c r="D140" s="508"/>
      <c r="E140" s="435"/>
      <c r="F140" s="322" t="s">
        <v>32</v>
      </c>
      <c r="G140" s="80"/>
      <c r="H140" s="56">
        <f t="shared" si="181"/>
        <v>0</v>
      </c>
      <c r="I140" s="57"/>
      <c r="J140" s="58"/>
      <c r="K140" s="56">
        <f t="shared" si="182"/>
        <v>0</v>
      </c>
      <c r="L140" s="57"/>
      <c r="M140" s="58"/>
      <c r="N140" s="56">
        <f t="shared" si="183"/>
        <v>0</v>
      </c>
      <c r="O140" s="57"/>
      <c r="P140" s="58"/>
      <c r="Q140" s="56">
        <f t="shared" si="184"/>
        <v>0</v>
      </c>
      <c r="R140" s="57"/>
      <c r="S140" s="58"/>
      <c r="T140" s="56">
        <f t="shared" si="185"/>
        <v>0</v>
      </c>
      <c r="U140" s="57"/>
      <c r="V140" s="58"/>
      <c r="W140" s="56">
        <f t="shared" si="186"/>
        <v>0</v>
      </c>
      <c r="X140" s="57"/>
      <c r="Y140" s="58"/>
      <c r="Z140" s="56">
        <f t="shared" si="187"/>
        <v>0</v>
      </c>
      <c r="AA140" s="57"/>
      <c r="AB140" s="58"/>
      <c r="AC140" s="56">
        <f t="shared" si="188"/>
        <v>0</v>
      </c>
      <c r="AD140" s="57"/>
      <c r="AE140" s="58"/>
      <c r="AF140" s="56">
        <f t="shared" si="189"/>
        <v>0</v>
      </c>
      <c r="AG140" s="57"/>
      <c r="AH140" s="306"/>
      <c r="AI140" s="261">
        <f t="shared" si="190"/>
        <v>0</v>
      </c>
      <c r="AJ140" s="262"/>
      <c r="AK140" s="306"/>
      <c r="AL140" s="261">
        <f t="shared" si="191"/>
        <v>0</v>
      </c>
      <c r="AM140" s="262"/>
      <c r="AN140" s="306"/>
      <c r="AO140" s="261">
        <f t="shared" si="192"/>
        <v>0</v>
      </c>
      <c r="AP140" s="262"/>
      <c r="AQ140" s="306"/>
      <c r="AR140" s="261">
        <f t="shared" si="193"/>
        <v>0</v>
      </c>
      <c r="AS140" s="262"/>
      <c r="AT140" s="71"/>
      <c r="AU140" s="117">
        <f>SUM(G139:G147,J139:J147,M139:M147,P139:P147,S139:S147,V139:V147,Y139:Y147,AB139:AB147,AE139:AE147)</f>
        <v>1143000</v>
      </c>
    </row>
    <row r="141" spans="1:47" ht="15" customHeight="1">
      <c r="A141" s="427"/>
      <c r="B141" s="505"/>
      <c r="C141" s="507"/>
      <c r="D141" s="508"/>
      <c r="E141" s="435"/>
      <c r="F141" s="322" t="s">
        <v>33</v>
      </c>
      <c r="G141" s="80"/>
      <c r="H141" s="56">
        <f t="shared" si="181"/>
        <v>0</v>
      </c>
      <c r="I141" s="57"/>
      <c r="J141" s="58"/>
      <c r="K141" s="56">
        <f t="shared" si="182"/>
        <v>0</v>
      </c>
      <c r="L141" s="57"/>
      <c r="M141" s="58"/>
      <c r="N141" s="56">
        <f t="shared" si="183"/>
        <v>0</v>
      </c>
      <c r="O141" s="57"/>
      <c r="P141" s="58"/>
      <c r="Q141" s="56">
        <f t="shared" si="184"/>
        <v>0</v>
      </c>
      <c r="R141" s="57"/>
      <c r="S141" s="58"/>
      <c r="T141" s="56">
        <f t="shared" si="185"/>
        <v>0</v>
      </c>
      <c r="U141" s="57"/>
      <c r="V141" s="58"/>
      <c r="W141" s="56">
        <f t="shared" si="186"/>
        <v>0</v>
      </c>
      <c r="X141" s="57"/>
      <c r="Y141" s="58"/>
      <c r="Z141" s="56">
        <f t="shared" si="187"/>
        <v>0</v>
      </c>
      <c r="AA141" s="57"/>
      <c r="AB141" s="58"/>
      <c r="AC141" s="56">
        <f t="shared" si="188"/>
        <v>0</v>
      </c>
      <c r="AD141" s="57"/>
      <c r="AE141" s="58"/>
      <c r="AF141" s="56">
        <f t="shared" si="189"/>
        <v>0</v>
      </c>
      <c r="AG141" s="57"/>
      <c r="AH141" s="306"/>
      <c r="AI141" s="261">
        <f t="shared" si="190"/>
        <v>0</v>
      </c>
      <c r="AJ141" s="262"/>
      <c r="AK141" s="306"/>
      <c r="AL141" s="261">
        <f t="shared" si="191"/>
        <v>0</v>
      </c>
      <c r="AM141" s="262"/>
      <c r="AN141" s="306"/>
      <c r="AO141" s="261">
        <f t="shared" si="192"/>
        <v>0</v>
      </c>
      <c r="AP141" s="262"/>
      <c r="AQ141" s="306"/>
      <c r="AR141" s="261">
        <f t="shared" si="193"/>
        <v>0</v>
      </c>
      <c r="AS141" s="262"/>
      <c r="AT141" s="71"/>
      <c r="AU141" s="7" t="s">
        <v>34</v>
      </c>
    </row>
    <row r="142" spans="1:47" ht="15.75" thickBot="1">
      <c r="A142" s="427"/>
      <c r="B142" s="505"/>
      <c r="C142" s="507"/>
      <c r="D142" s="508"/>
      <c r="E142" s="435"/>
      <c r="F142" s="322" t="s">
        <v>35</v>
      </c>
      <c r="G142" s="80"/>
      <c r="H142" s="56">
        <f t="shared" si="181"/>
        <v>0</v>
      </c>
      <c r="I142" s="57"/>
      <c r="J142" s="58"/>
      <c r="K142" s="56">
        <f t="shared" si="182"/>
        <v>0</v>
      </c>
      <c r="L142" s="57"/>
      <c r="M142" s="58"/>
      <c r="N142" s="56">
        <f t="shared" si="183"/>
        <v>0</v>
      </c>
      <c r="O142" s="57"/>
      <c r="P142" s="58"/>
      <c r="Q142" s="56">
        <f t="shared" si="184"/>
        <v>0</v>
      </c>
      <c r="R142" s="57"/>
      <c r="S142" s="58"/>
      <c r="T142" s="56">
        <f t="shared" si="185"/>
        <v>0</v>
      </c>
      <c r="U142" s="57"/>
      <c r="V142" s="58"/>
      <c r="W142" s="56">
        <f t="shared" si="186"/>
        <v>0</v>
      </c>
      <c r="X142" s="57"/>
      <c r="Y142" s="58"/>
      <c r="Z142" s="56">
        <f t="shared" si="187"/>
        <v>0</v>
      </c>
      <c r="AA142" s="57"/>
      <c r="AB142" s="58"/>
      <c r="AC142" s="56">
        <f t="shared" si="188"/>
        <v>0</v>
      </c>
      <c r="AD142" s="57"/>
      <c r="AE142" s="58"/>
      <c r="AF142" s="56">
        <f t="shared" si="189"/>
        <v>0</v>
      </c>
      <c r="AG142" s="57"/>
      <c r="AH142" s="306"/>
      <c r="AI142" s="261">
        <f t="shared" si="190"/>
        <v>0</v>
      </c>
      <c r="AJ142" s="262"/>
      <c r="AK142" s="306"/>
      <c r="AL142" s="261">
        <f t="shared" si="191"/>
        <v>0</v>
      </c>
      <c r="AM142" s="262"/>
      <c r="AN142" s="306"/>
      <c r="AO142" s="261">
        <f t="shared" si="192"/>
        <v>0</v>
      </c>
      <c r="AP142" s="262"/>
      <c r="AQ142" s="306"/>
      <c r="AR142" s="261">
        <f t="shared" si="193"/>
        <v>0</v>
      </c>
      <c r="AS142" s="262"/>
      <c r="AT142" s="71"/>
      <c r="AU142" s="117">
        <f>SUM(H139:H147,K139:K147,N139:N147,Q139:Q147,T139:T147,W139:W147,Z139:Z147,AC139:AC147,Z139:Z147,AF139:AF147)</f>
        <v>254000</v>
      </c>
    </row>
    <row r="143" spans="1:47" ht="15" customHeight="1">
      <c r="A143" s="427"/>
      <c r="B143" s="505"/>
      <c r="C143" s="507"/>
      <c r="D143" s="508"/>
      <c r="E143" s="435"/>
      <c r="F143" s="322" t="s">
        <v>36</v>
      </c>
      <c r="G143" s="80"/>
      <c r="H143" s="56">
        <f t="shared" si="181"/>
        <v>0</v>
      </c>
      <c r="I143" s="57"/>
      <c r="J143" s="58"/>
      <c r="K143" s="56">
        <f t="shared" si="182"/>
        <v>0</v>
      </c>
      <c r="L143" s="57"/>
      <c r="M143" s="58"/>
      <c r="N143" s="56">
        <f t="shared" si="183"/>
        <v>0</v>
      </c>
      <c r="O143" s="57"/>
      <c r="P143" s="58"/>
      <c r="Q143" s="56">
        <f t="shared" si="184"/>
        <v>0</v>
      </c>
      <c r="R143" s="57"/>
      <c r="S143" s="58"/>
      <c r="T143" s="56">
        <f t="shared" si="185"/>
        <v>0</v>
      </c>
      <c r="U143" s="57"/>
      <c r="V143" s="58"/>
      <c r="W143" s="56">
        <f t="shared" si="186"/>
        <v>0</v>
      </c>
      <c r="X143" s="57"/>
      <c r="Y143" s="58"/>
      <c r="Z143" s="56">
        <f t="shared" si="187"/>
        <v>0</v>
      </c>
      <c r="AA143" s="57"/>
      <c r="AB143" s="58"/>
      <c r="AC143" s="56">
        <f t="shared" si="188"/>
        <v>0</v>
      </c>
      <c r="AD143" s="57"/>
      <c r="AE143" s="58"/>
      <c r="AF143" s="56">
        <f t="shared" si="189"/>
        <v>0</v>
      </c>
      <c r="AG143" s="57"/>
      <c r="AH143" s="306"/>
      <c r="AI143" s="261">
        <f t="shared" si="190"/>
        <v>0</v>
      </c>
      <c r="AJ143" s="262"/>
      <c r="AK143" s="306"/>
      <c r="AL143" s="261">
        <f t="shared" si="191"/>
        <v>0</v>
      </c>
      <c r="AM143" s="262"/>
      <c r="AN143" s="306"/>
      <c r="AO143" s="261">
        <f t="shared" si="192"/>
        <v>0</v>
      </c>
      <c r="AP143" s="262"/>
      <c r="AQ143" s="306"/>
      <c r="AR143" s="261">
        <f t="shared" si="193"/>
        <v>0</v>
      </c>
      <c r="AS143" s="262"/>
      <c r="AT143" s="71"/>
      <c r="AU143" s="7" t="s">
        <v>37</v>
      </c>
    </row>
    <row r="144" spans="1:47" ht="15.75" thickBot="1">
      <c r="A144" s="427"/>
      <c r="B144" s="505"/>
      <c r="C144" s="507"/>
      <c r="D144" s="508"/>
      <c r="E144" s="435"/>
      <c r="F144" s="322" t="s">
        <v>38</v>
      </c>
      <c r="G144" s="80"/>
      <c r="H144" s="56">
        <f t="shared" si="181"/>
        <v>0</v>
      </c>
      <c r="I144" s="57"/>
      <c r="J144" s="58"/>
      <c r="K144" s="56">
        <f t="shared" si="182"/>
        <v>0</v>
      </c>
      <c r="L144" s="57"/>
      <c r="M144" s="58"/>
      <c r="N144" s="56">
        <f t="shared" si="183"/>
        <v>0</v>
      </c>
      <c r="O144" s="57"/>
      <c r="P144" s="58"/>
      <c r="Q144" s="56">
        <f t="shared" si="184"/>
        <v>0</v>
      </c>
      <c r="R144" s="57"/>
      <c r="S144" s="58"/>
      <c r="T144" s="56">
        <f t="shared" si="185"/>
        <v>0</v>
      </c>
      <c r="U144" s="57"/>
      <c r="V144" s="58"/>
      <c r="W144" s="56">
        <f t="shared" si="186"/>
        <v>0</v>
      </c>
      <c r="X144" s="57"/>
      <c r="Y144" s="58"/>
      <c r="Z144" s="56">
        <f t="shared" si="187"/>
        <v>0</v>
      </c>
      <c r="AA144" s="57"/>
      <c r="AB144" s="58"/>
      <c r="AC144" s="56">
        <f t="shared" si="188"/>
        <v>0</v>
      </c>
      <c r="AD144" s="57"/>
      <c r="AE144" s="58"/>
      <c r="AF144" s="56">
        <f t="shared" si="189"/>
        <v>0</v>
      </c>
      <c r="AG144" s="57"/>
      <c r="AH144" s="306"/>
      <c r="AI144" s="261">
        <f t="shared" si="190"/>
        <v>0</v>
      </c>
      <c r="AJ144" s="262"/>
      <c r="AK144" s="306"/>
      <c r="AL144" s="261">
        <f t="shared" si="191"/>
        <v>0</v>
      </c>
      <c r="AM144" s="262"/>
      <c r="AN144" s="306"/>
      <c r="AO144" s="261">
        <f t="shared" si="192"/>
        <v>0</v>
      </c>
      <c r="AP144" s="262"/>
      <c r="AQ144" s="306"/>
      <c r="AR144" s="261">
        <f t="shared" si="193"/>
        <v>0</v>
      </c>
      <c r="AS144" s="262"/>
      <c r="AT144" s="71"/>
      <c r="AU144" s="117">
        <f>SUM(I139:I147,L139:L147,O139:O147,R139:R147,U139:U147,X139:X147,AA139:AA147,AD139:AD147,AG139:AG147)</f>
        <v>889000</v>
      </c>
    </row>
    <row r="145" spans="1:47" ht="15.75" thickBot="1">
      <c r="A145" s="427"/>
      <c r="B145" s="505"/>
      <c r="C145" s="507"/>
      <c r="D145" s="508"/>
      <c r="E145" s="435"/>
      <c r="F145" s="322" t="s">
        <v>39</v>
      </c>
      <c r="G145" s="80"/>
      <c r="H145" s="56">
        <f t="shared" si="181"/>
        <v>0</v>
      </c>
      <c r="I145" s="57"/>
      <c r="J145" s="58"/>
      <c r="K145" s="56">
        <f t="shared" si="182"/>
        <v>0</v>
      </c>
      <c r="L145" s="57"/>
      <c r="M145" s="58"/>
      <c r="N145" s="56">
        <f t="shared" si="183"/>
        <v>0</v>
      </c>
      <c r="O145" s="57"/>
      <c r="P145" s="58"/>
      <c r="Q145" s="56">
        <f t="shared" si="184"/>
        <v>0</v>
      </c>
      <c r="R145" s="57"/>
      <c r="S145" s="58"/>
      <c r="T145" s="56">
        <f t="shared" si="185"/>
        <v>0</v>
      </c>
      <c r="U145" s="57"/>
      <c r="V145" s="58"/>
      <c r="W145" s="56">
        <f t="shared" si="186"/>
        <v>0</v>
      </c>
      <c r="X145" s="57"/>
      <c r="Y145" s="58"/>
      <c r="Z145" s="56">
        <f t="shared" si="187"/>
        <v>0</v>
      </c>
      <c r="AA145" s="57"/>
      <c r="AB145" s="58"/>
      <c r="AC145" s="56">
        <f t="shared" si="188"/>
        <v>0</v>
      </c>
      <c r="AD145" s="57"/>
      <c r="AE145" s="58"/>
      <c r="AF145" s="56">
        <f t="shared" si="189"/>
        <v>0</v>
      </c>
      <c r="AG145" s="57"/>
      <c r="AH145" s="306"/>
      <c r="AI145" s="261">
        <f t="shared" si="190"/>
        <v>0</v>
      </c>
      <c r="AJ145" s="262"/>
      <c r="AK145" s="306"/>
      <c r="AL145" s="261">
        <f t="shared" si="191"/>
        <v>0</v>
      </c>
      <c r="AM145" s="262"/>
      <c r="AN145" s="306"/>
      <c r="AO145" s="261">
        <f t="shared" si="192"/>
        <v>0</v>
      </c>
      <c r="AP145" s="262"/>
      <c r="AQ145" s="306"/>
      <c r="AR145" s="261">
        <f t="shared" si="193"/>
        <v>0</v>
      </c>
      <c r="AS145" s="262"/>
      <c r="AT145" s="71"/>
      <c r="AU145" s="7" t="s">
        <v>40</v>
      </c>
    </row>
    <row r="146" spans="1:47" ht="15.75" thickBot="1">
      <c r="A146" s="427"/>
      <c r="B146" s="505"/>
      <c r="C146" s="507"/>
      <c r="D146" s="508"/>
      <c r="E146" s="435"/>
      <c r="F146" s="322" t="s">
        <v>41</v>
      </c>
      <c r="G146" s="80"/>
      <c r="H146" s="56">
        <f t="shared" si="181"/>
        <v>0</v>
      </c>
      <c r="I146" s="57"/>
      <c r="J146" s="58"/>
      <c r="K146" s="56">
        <f t="shared" si="182"/>
        <v>0</v>
      </c>
      <c r="L146" s="57"/>
      <c r="M146" s="58"/>
      <c r="N146" s="56">
        <f t="shared" si="183"/>
        <v>0</v>
      </c>
      <c r="O146" s="57"/>
      <c r="P146" s="58"/>
      <c r="Q146" s="56">
        <f t="shared" si="184"/>
        <v>0</v>
      </c>
      <c r="R146" s="57"/>
      <c r="S146" s="58"/>
      <c r="T146" s="56">
        <f t="shared" si="185"/>
        <v>0</v>
      </c>
      <c r="U146" s="57"/>
      <c r="V146" s="58"/>
      <c r="W146" s="56">
        <f t="shared" si="186"/>
        <v>0</v>
      </c>
      <c r="X146" s="57"/>
      <c r="Y146" s="58"/>
      <c r="Z146" s="56">
        <f t="shared" si="187"/>
        <v>0</v>
      </c>
      <c r="AA146" s="57"/>
      <c r="AB146" s="58"/>
      <c r="AC146" s="56">
        <f t="shared" si="188"/>
        <v>0</v>
      </c>
      <c r="AD146" s="57"/>
      <c r="AE146" s="58"/>
      <c r="AF146" s="56">
        <f t="shared" si="189"/>
        <v>0</v>
      </c>
      <c r="AG146" s="57"/>
      <c r="AH146" s="306"/>
      <c r="AI146" s="261">
        <f t="shared" si="190"/>
        <v>0</v>
      </c>
      <c r="AJ146" s="262"/>
      <c r="AK146" s="306"/>
      <c r="AL146" s="261">
        <f t="shared" si="191"/>
        <v>0</v>
      </c>
      <c r="AM146" s="262"/>
      <c r="AN146" s="306"/>
      <c r="AO146" s="261">
        <f t="shared" si="192"/>
        <v>0</v>
      </c>
      <c r="AP146" s="262"/>
      <c r="AQ146" s="306"/>
      <c r="AR146" s="261">
        <f t="shared" si="193"/>
        <v>0</v>
      </c>
      <c r="AS146" s="262"/>
      <c r="AT146" s="71"/>
      <c r="AU146" s="118">
        <f>AU144/AU140</f>
        <v>0.77777777777777779</v>
      </c>
    </row>
    <row r="147" spans="1:47">
      <c r="A147" s="428"/>
      <c r="B147" s="506"/>
      <c r="C147" s="470"/>
      <c r="D147" s="509"/>
      <c r="E147" s="436"/>
      <c r="F147" s="323" t="s">
        <v>42</v>
      </c>
      <c r="G147" s="325">
        <v>127000</v>
      </c>
      <c r="H147" s="133">
        <f t="shared" si="181"/>
        <v>0</v>
      </c>
      <c r="I147" s="134">
        <v>127000</v>
      </c>
      <c r="J147" s="132">
        <v>127000</v>
      </c>
      <c r="K147" s="133">
        <f t="shared" si="182"/>
        <v>0</v>
      </c>
      <c r="L147" s="134">
        <v>127000</v>
      </c>
      <c r="M147" s="132">
        <v>127000</v>
      </c>
      <c r="N147" s="133">
        <f t="shared" si="183"/>
        <v>0</v>
      </c>
      <c r="O147" s="134">
        <v>127000</v>
      </c>
      <c r="P147" s="132">
        <v>127000</v>
      </c>
      <c r="Q147" s="133">
        <f t="shared" si="184"/>
        <v>0</v>
      </c>
      <c r="R147" s="134">
        <v>127000</v>
      </c>
      <c r="S147" s="132">
        <v>127000</v>
      </c>
      <c r="T147" s="133">
        <f t="shared" si="185"/>
        <v>0</v>
      </c>
      <c r="U147" s="134">
        <v>127000</v>
      </c>
      <c r="V147" s="132">
        <v>127000</v>
      </c>
      <c r="W147" s="133">
        <f t="shared" si="186"/>
        <v>0</v>
      </c>
      <c r="X147" s="134">
        <v>127000</v>
      </c>
      <c r="Y147" s="132">
        <v>127000</v>
      </c>
      <c r="Z147" s="133">
        <f t="shared" si="187"/>
        <v>0</v>
      </c>
      <c r="AA147" s="134">
        <v>127000</v>
      </c>
      <c r="AB147" s="132">
        <v>127000</v>
      </c>
      <c r="AC147" s="133">
        <f t="shared" si="188"/>
        <v>127000</v>
      </c>
      <c r="AD147" s="134"/>
      <c r="AE147" s="132">
        <v>127000</v>
      </c>
      <c r="AF147" s="133">
        <f t="shared" si="189"/>
        <v>127000</v>
      </c>
      <c r="AG147" s="134"/>
      <c r="AH147" s="132">
        <v>127000</v>
      </c>
      <c r="AI147" s="133">
        <f>AH147-AJ147</f>
        <v>127000</v>
      </c>
      <c r="AJ147" s="134"/>
      <c r="AK147" s="132">
        <v>127000</v>
      </c>
      <c r="AL147" s="133">
        <f>AK147-AM147</f>
        <v>127000</v>
      </c>
      <c r="AM147" s="134"/>
      <c r="AN147" s="132">
        <v>127000</v>
      </c>
      <c r="AO147" s="133">
        <f>AN147-AP147</f>
        <v>127000</v>
      </c>
      <c r="AP147" s="134"/>
      <c r="AQ147" s="132">
        <v>127000</v>
      </c>
      <c r="AR147" s="133">
        <f>AQ147-AS147</f>
        <v>127000</v>
      </c>
      <c r="AS147" s="134"/>
      <c r="AT147" s="74"/>
      <c r="AU147" s="127"/>
    </row>
    <row r="148" spans="1:47" ht="20.25" customHeight="1">
      <c r="A148" s="473" t="s">
        <v>17</v>
      </c>
      <c r="B148" s="474" t="s">
        <v>18</v>
      </c>
      <c r="C148" s="439" t="s">
        <v>19</v>
      </c>
      <c r="D148" s="474" t="s">
        <v>20</v>
      </c>
      <c r="E148" s="439" t="s">
        <v>21</v>
      </c>
      <c r="F148" s="475" t="s">
        <v>22</v>
      </c>
      <c r="G148" s="443" t="s">
        <v>23</v>
      </c>
      <c r="H148" s="440" t="s">
        <v>24</v>
      </c>
      <c r="I148" s="444" t="s">
        <v>25</v>
      </c>
      <c r="J148" s="443" t="s">
        <v>23</v>
      </c>
      <c r="K148" s="440" t="s">
        <v>24</v>
      </c>
      <c r="L148" s="444" t="s">
        <v>25</v>
      </c>
      <c r="M148" s="443" t="s">
        <v>23</v>
      </c>
      <c r="N148" s="440" t="s">
        <v>24</v>
      </c>
      <c r="O148" s="444" t="s">
        <v>25</v>
      </c>
      <c r="P148" s="443" t="s">
        <v>23</v>
      </c>
      <c r="Q148" s="440" t="s">
        <v>24</v>
      </c>
      <c r="R148" s="444" t="s">
        <v>25</v>
      </c>
      <c r="S148" s="443" t="s">
        <v>23</v>
      </c>
      <c r="T148" s="440" t="s">
        <v>24</v>
      </c>
      <c r="U148" s="444" t="s">
        <v>25</v>
      </c>
      <c r="V148" s="443" t="s">
        <v>23</v>
      </c>
      <c r="W148" s="440" t="s">
        <v>24</v>
      </c>
      <c r="X148" s="444" t="s">
        <v>25</v>
      </c>
      <c r="Y148" s="443" t="s">
        <v>23</v>
      </c>
      <c r="Z148" s="440" t="s">
        <v>24</v>
      </c>
      <c r="AA148" s="444" t="s">
        <v>25</v>
      </c>
      <c r="AB148" s="443" t="s">
        <v>23</v>
      </c>
      <c r="AC148" s="440" t="s">
        <v>24</v>
      </c>
      <c r="AD148" s="444" t="s">
        <v>25</v>
      </c>
      <c r="AE148" s="443" t="s">
        <v>23</v>
      </c>
      <c r="AF148" s="440" t="s">
        <v>24</v>
      </c>
      <c r="AG148" s="444" t="s">
        <v>25</v>
      </c>
      <c r="AH148" s="445" t="s">
        <v>23</v>
      </c>
      <c r="AI148" s="446" t="s">
        <v>24</v>
      </c>
      <c r="AJ148" s="447" t="s">
        <v>25</v>
      </c>
      <c r="AK148" s="445" t="s">
        <v>23</v>
      </c>
      <c r="AL148" s="446" t="s">
        <v>24</v>
      </c>
      <c r="AM148" s="447" t="s">
        <v>25</v>
      </c>
      <c r="AN148" s="445" t="s">
        <v>23</v>
      </c>
      <c r="AO148" s="446" t="s">
        <v>24</v>
      </c>
      <c r="AP148" s="447" t="s">
        <v>25</v>
      </c>
      <c r="AQ148" s="445" t="s">
        <v>23</v>
      </c>
      <c r="AR148" s="446" t="s">
        <v>24</v>
      </c>
      <c r="AS148" s="447" t="s">
        <v>25</v>
      </c>
      <c r="AT148" s="443" t="s">
        <v>23</v>
      </c>
      <c r="AU148" s="453" t="s">
        <v>26</v>
      </c>
    </row>
    <row r="149" spans="1:47" ht="25.5" customHeight="1">
      <c r="A149" s="449"/>
      <c r="B149" s="451"/>
      <c r="C149" s="440"/>
      <c r="D149" s="451"/>
      <c r="E149" s="440"/>
      <c r="F149" s="462"/>
      <c r="G149" s="443"/>
      <c r="H149" s="440"/>
      <c r="I149" s="444"/>
      <c r="J149" s="443"/>
      <c r="K149" s="440"/>
      <c r="L149" s="444"/>
      <c r="M149" s="443"/>
      <c r="N149" s="440"/>
      <c r="O149" s="444"/>
      <c r="P149" s="443"/>
      <c r="Q149" s="440"/>
      <c r="R149" s="444"/>
      <c r="S149" s="443"/>
      <c r="T149" s="440"/>
      <c r="U149" s="444"/>
      <c r="V149" s="443"/>
      <c r="W149" s="440"/>
      <c r="X149" s="444"/>
      <c r="Y149" s="443"/>
      <c r="Z149" s="440"/>
      <c r="AA149" s="444"/>
      <c r="AB149" s="443"/>
      <c r="AC149" s="440"/>
      <c r="AD149" s="444"/>
      <c r="AE149" s="443"/>
      <c r="AF149" s="440"/>
      <c r="AG149" s="444"/>
      <c r="AH149" s="445"/>
      <c r="AI149" s="446"/>
      <c r="AJ149" s="447"/>
      <c r="AK149" s="445"/>
      <c r="AL149" s="446"/>
      <c r="AM149" s="447"/>
      <c r="AN149" s="445"/>
      <c r="AO149" s="446"/>
      <c r="AP149" s="447"/>
      <c r="AQ149" s="445"/>
      <c r="AR149" s="446"/>
      <c r="AS149" s="447"/>
      <c r="AT149" s="443"/>
      <c r="AU149" s="453"/>
    </row>
    <row r="150" spans="1:47" ht="25.5" customHeight="1">
      <c r="A150" s="427" t="s">
        <v>75</v>
      </c>
      <c r="B150" s="429">
        <v>3009</v>
      </c>
      <c r="C150" s="431">
        <v>2100002</v>
      </c>
      <c r="D150" s="433" t="s">
        <v>76</v>
      </c>
      <c r="E150" s="435" t="s">
        <v>45</v>
      </c>
      <c r="F150" s="322" t="s">
        <v>30</v>
      </c>
      <c r="G150" s="80"/>
      <c r="H150" s="54">
        <f t="shared" ref="H150:H155" si="194">G150-I150</f>
        <v>0</v>
      </c>
      <c r="I150" s="55"/>
      <c r="J150" s="53"/>
      <c r="K150" s="54">
        <f t="shared" ref="K150:K155" si="195">J150-L150</f>
        <v>0</v>
      </c>
      <c r="L150" s="55"/>
      <c r="M150" s="53"/>
      <c r="N150" s="54">
        <f t="shared" ref="N150:N155" si="196">M150-O150</f>
        <v>0</v>
      </c>
      <c r="O150" s="55"/>
      <c r="P150" s="53"/>
      <c r="Q150" s="54">
        <f t="shared" ref="Q150:Q155" si="197">P150-R150</f>
        <v>0</v>
      </c>
      <c r="R150" s="55"/>
      <c r="S150" s="53"/>
      <c r="T150" s="54">
        <f t="shared" ref="T150:T155" si="198">S150-U150</f>
        <v>0</v>
      </c>
      <c r="U150" s="55"/>
      <c r="V150" s="260"/>
      <c r="W150" s="295">
        <f t="shared" ref="W150:W156" si="199">V150-X150</f>
        <v>0</v>
      </c>
      <c r="X150" s="296"/>
      <c r="Y150" s="75">
        <v>250000</v>
      </c>
      <c r="Z150" s="274">
        <f t="shared" ref="Z150" si="200">Y150-AA150</f>
        <v>0</v>
      </c>
      <c r="AA150" s="275">
        <v>250000</v>
      </c>
      <c r="AB150" s="80"/>
      <c r="AC150" s="54">
        <f t="shared" ref="AC150:AC155" si="201">AB150-AD150</f>
        <v>0</v>
      </c>
      <c r="AD150" s="55"/>
      <c r="AE150" s="80"/>
      <c r="AF150" s="54">
        <f t="shared" ref="AF150:AF155" si="202">AE150-AG150</f>
        <v>0</v>
      </c>
      <c r="AG150" s="55"/>
      <c r="AH150" s="260"/>
      <c r="AI150" s="295">
        <f t="shared" ref="AI150:AI159" si="203">AH150-AJ150</f>
        <v>0</v>
      </c>
      <c r="AJ150" s="296"/>
      <c r="AK150" s="260"/>
      <c r="AL150" s="295">
        <f t="shared" ref="AL150:AL159" si="204">AK150-AM150</f>
        <v>0</v>
      </c>
      <c r="AM150" s="296"/>
      <c r="AN150" s="260"/>
      <c r="AO150" s="295">
        <f t="shared" ref="AO150:AO159" si="205">AN150-AP150</f>
        <v>0</v>
      </c>
      <c r="AP150" s="296"/>
      <c r="AQ150" s="260"/>
      <c r="AR150" s="295">
        <f t="shared" ref="AR150:AR159" si="206">AQ150-AS150</f>
        <v>0</v>
      </c>
      <c r="AS150" s="296"/>
      <c r="AT150" s="53"/>
      <c r="AU150" s="4" t="s">
        <v>31</v>
      </c>
    </row>
    <row r="151" spans="1:47" ht="13.5" customHeight="1">
      <c r="A151" s="427"/>
      <c r="B151" s="429"/>
      <c r="C151" s="431"/>
      <c r="D151" s="433"/>
      <c r="E151" s="435"/>
      <c r="F151" s="322" t="s">
        <v>32</v>
      </c>
      <c r="G151" s="80"/>
      <c r="H151" s="56">
        <f t="shared" si="194"/>
        <v>0</v>
      </c>
      <c r="I151" s="57"/>
      <c r="J151" s="53"/>
      <c r="K151" s="56">
        <f t="shared" si="195"/>
        <v>0</v>
      </c>
      <c r="L151" s="57"/>
      <c r="M151" s="260"/>
      <c r="N151" s="261">
        <f t="shared" si="196"/>
        <v>0</v>
      </c>
      <c r="O151" s="262"/>
      <c r="P151" s="53"/>
      <c r="Q151" s="56">
        <f t="shared" si="197"/>
        <v>0</v>
      </c>
      <c r="R151" s="57"/>
      <c r="S151" s="220">
        <f>SUM(36615+53693)</f>
        <v>90308</v>
      </c>
      <c r="T151" s="221">
        <f t="shared" si="198"/>
        <v>0</v>
      </c>
      <c r="U151" s="222">
        <v>90308</v>
      </c>
      <c r="V151" s="3"/>
      <c r="W151" s="11">
        <f t="shared" si="199"/>
        <v>0</v>
      </c>
      <c r="X151" s="12"/>
      <c r="Y151" s="3"/>
      <c r="Z151" s="11">
        <f t="shared" ref="Z151:Z159" si="207">Y151-AA151</f>
        <v>0</v>
      </c>
      <c r="AA151" s="12"/>
      <c r="AB151" s="80"/>
      <c r="AC151" s="56">
        <f t="shared" si="201"/>
        <v>0</v>
      </c>
      <c r="AD151" s="57"/>
      <c r="AE151" s="80"/>
      <c r="AF151" s="56">
        <f t="shared" si="202"/>
        <v>0</v>
      </c>
      <c r="AG151" s="57"/>
      <c r="AH151" s="260"/>
      <c r="AI151" s="261">
        <f t="shared" si="203"/>
        <v>0</v>
      </c>
      <c r="AJ151" s="262"/>
      <c r="AK151" s="260"/>
      <c r="AL151" s="261">
        <f t="shared" si="204"/>
        <v>0</v>
      </c>
      <c r="AM151" s="262"/>
      <c r="AN151" s="260"/>
      <c r="AO151" s="261">
        <f t="shared" si="205"/>
        <v>0</v>
      </c>
      <c r="AP151" s="262"/>
      <c r="AQ151" s="260"/>
      <c r="AR151" s="261">
        <f t="shared" si="206"/>
        <v>0</v>
      </c>
      <c r="AS151" s="262"/>
      <c r="AT151" s="53"/>
      <c r="AU151" s="117">
        <f>SUM(G150:G159,J150:J159,M150:M159,P150:P159,S150:S159,V150:V159,Y150:Y159,AB150:AB159,AE150:AE159)</f>
        <v>340308</v>
      </c>
    </row>
    <row r="152" spans="1:47" ht="13.5" customHeight="1">
      <c r="A152" s="427"/>
      <c r="B152" s="429"/>
      <c r="C152" s="431"/>
      <c r="D152" s="433"/>
      <c r="E152" s="435"/>
      <c r="F152" s="322" t="s">
        <v>33</v>
      </c>
      <c r="G152" s="80"/>
      <c r="H152" s="56">
        <f t="shared" si="194"/>
        <v>0</v>
      </c>
      <c r="I152" s="57"/>
      <c r="J152" s="53"/>
      <c r="K152" s="56">
        <f t="shared" si="195"/>
        <v>0</v>
      </c>
      <c r="L152" s="57"/>
      <c r="M152" s="260"/>
      <c r="N152" s="261">
        <f t="shared" si="196"/>
        <v>0</v>
      </c>
      <c r="O152" s="262"/>
      <c r="P152" s="53"/>
      <c r="Q152" s="56">
        <f t="shared" si="197"/>
        <v>0</v>
      </c>
      <c r="R152" s="57"/>
      <c r="S152" s="53"/>
      <c r="T152" s="56">
        <f t="shared" si="198"/>
        <v>0</v>
      </c>
      <c r="U152" s="57"/>
      <c r="V152" s="3"/>
      <c r="W152" s="11">
        <f t="shared" si="199"/>
        <v>0</v>
      </c>
      <c r="X152" s="12"/>
      <c r="Y152" s="3"/>
      <c r="Z152" s="11">
        <f t="shared" si="207"/>
        <v>0</v>
      </c>
      <c r="AA152" s="12"/>
      <c r="AB152" s="80"/>
      <c r="AC152" s="56">
        <f t="shared" si="201"/>
        <v>0</v>
      </c>
      <c r="AD152" s="57"/>
      <c r="AE152" s="80"/>
      <c r="AF152" s="56">
        <f t="shared" si="202"/>
        <v>0</v>
      </c>
      <c r="AG152" s="57"/>
      <c r="AH152" s="260"/>
      <c r="AI152" s="261">
        <f t="shared" si="203"/>
        <v>0</v>
      </c>
      <c r="AJ152" s="262"/>
      <c r="AK152" s="260"/>
      <c r="AL152" s="261">
        <f t="shared" si="204"/>
        <v>0</v>
      </c>
      <c r="AM152" s="262"/>
      <c r="AN152" s="260"/>
      <c r="AO152" s="261">
        <f t="shared" si="205"/>
        <v>0</v>
      </c>
      <c r="AP152" s="262"/>
      <c r="AQ152" s="260"/>
      <c r="AR152" s="261">
        <f t="shared" si="206"/>
        <v>0</v>
      </c>
      <c r="AS152" s="262"/>
      <c r="AT152" s="53"/>
      <c r="AU152" s="7" t="s">
        <v>34</v>
      </c>
    </row>
    <row r="153" spans="1:47" ht="13.5" customHeight="1">
      <c r="A153" s="427"/>
      <c r="B153" s="429"/>
      <c r="C153" s="431"/>
      <c r="D153" s="433"/>
      <c r="E153" s="435"/>
      <c r="F153" s="322" t="s">
        <v>35</v>
      </c>
      <c r="G153" s="80"/>
      <c r="H153" s="56">
        <f t="shared" si="194"/>
        <v>0</v>
      </c>
      <c r="I153" s="57"/>
      <c r="J153" s="53"/>
      <c r="K153" s="56">
        <f t="shared" si="195"/>
        <v>0</v>
      </c>
      <c r="L153" s="57"/>
      <c r="M153" s="260"/>
      <c r="N153" s="261">
        <f t="shared" si="196"/>
        <v>0</v>
      </c>
      <c r="O153" s="262"/>
      <c r="P153" s="53"/>
      <c r="Q153" s="56">
        <f t="shared" si="197"/>
        <v>0</v>
      </c>
      <c r="R153" s="57"/>
      <c r="S153" s="3"/>
      <c r="T153" s="11">
        <f t="shared" si="198"/>
        <v>0</v>
      </c>
      <c r="U153" s="12"/>
      <c r="V153" s="3"/>
      <c r="W153" s="11">
        <f t="shared" si="199"/>
        <v>0</v>
      </c>
      <c r="X153" s="12"/>
      <c r="Y153" s="3"/>
      <c r="Z153" s="11">
        <f t="shared" si="207"/>
        <v>0</v>
      </c>
      <c r="AA153" s="12"/>
      <c r="AB153" s="80"/>
      <c r="AC153" s="56">
        <f t="shared" si="201"/>
        <v>0</v>
      </c>
      <c r="AD153" s="57"/>
      <c r="AE153" s="80"/>
      <c r="AF153" s="56">
        <f t="shared" si="202"/>
        <v>0</v>
      </c>
      <c r="AG153" s="57"/>
      <c r="AH153" s="260"/>
      <c r="AI153" s="261">
        <f t="shared" si="203"/>
        <v>0</v>
      </c>
      <c r="AJ153" s="262"/>
      <c r="AK153" s="260"/>
      <c r="AL153" s="261">
        <f t="shared" si="204"/>
        <v>0</v>
      </c>
      <c r="AM153" s="262"/>
      <c r="AN153" s="260"/>
      <c r="AO153" s="261">
        <f t="shared" si="205"/>
        <v>0</v>
      </c>
      <c r="AP153" s="262"/>
      <c r="AQ153" s="260"/>
      <c r="AR153" s="261">
        <f t="shared" si="206"/>
        <v>0</v>
      </c>
      <c r="AS153" s="262"/>
      <c r="AT153" s="53"/>
      <c r="AU153" s="117">
        <f>SUM(H150:H159,K150:K159,N150:N159,Q150:Q159,T150:T159,W150:W159,Z150:Z159,AC150:AC159,Z150:Z159,AF150:AF159)</f>
        <v>0</v>
      </c>
    </row>
    <row r="154" spans="1:47" ht="13.5" customHeight="1">
      <c r="A154" s="427"/>
      <c r="B154" s="429"/>
      <c r="C154" s="431"/>
      <c r="D154" s="433"/>
      <c r="E154" s="435"/>
      <c r="F154" s="322" t="s">
        <v>36</v>
      </c>
      <c r="G154" s="80"/>
      <c r="H154" s="56">
        <f t="shared" si="194"/>
        <v>0</v>
      </c>
      <c r="I154" s="57"/>
      <c r="J154" s="53"/>
      <c r="K154" s="56">
        <f t="shared" si="195"/>
        <v>0</v>
      </c>
      <c r="L154" s="57"/>
      <c r="M154" s="260"/>
      <c r="N154" s="261">
        <f t="shared" si="196"/>
        <v>0</v>
      </c>
      <c r="O154" s="262"/>
      <c r="P154" s="53"/>
      <c r="Q154" s="56">
        <f t="shared" si="197"/>
        <v>0</v>
      </c>
      <c r="R154" s="57"/>
      <c r="S154" s="53"/>
      <c r="T154" s="56">
        <f t="shared" si="198"/>
        <v>0</v>
      </c>
      <c r="U154" s="57"/>
      <c r="V154" s="3"/>
      <c r="W154" s="11">
        <f t="shared" si="199"/>
        <v>0</v>
      </c>
      <c r="X154" s="12"/>
      <c r="Y154" s="3"/>
      <c r="Z154" s="11">
        <f t="shared" si="207"/>
        <v>0</v>
      </c>
      <c r="AA154" s="12"/>
      <c r="AB154" s="80"/>
      <c r="AC154" s="56">
        <f t="shared" si="201"/>
        <v>0</v>
      </c>
      <c r="AD154" s="57"/>
      <c r="AE154" s="80"/>
      <c r="AF154" s="56">
        <f t="shared" si="202"/>
        <v>0</v>
      </c>
      <c r="AG154" s="57"/>
      <c r="AH154" s="260"/>
      <c r="AI154" s="261">
        <f t="shared" si="203"/>
        <v>0</v>
      </c>
      <c r="AJ154" s="262"/>
      <c r="AK154" s="260"/>
      <c r="AL154" s="261">
        <f t="shared" si="204"/>
        <v>0</v>
      </c>
      <c r="AM154" s="262"/>
      <c r="AN154" s="260"/>
      <c r="AO154" s="261">
        <f t="shared" si="205"/>
        <v>0</v>
      </c>
      <c r="AP154" s="262"/>
      <c r="AQ154" s="260"/>
      <c r="AR154" s="261">
        <f t="shared" si="206"/>
        <v>0</v>
      </c>
      <c r="AS154" s="262"/>
      <c r="AT154" s="53"/>
      <c r="AU154" s="7" t="s">
        <v>37</v>
      </c>
    </row>
    <row r="155" spans="1:47" ht="13.5" customHeight="1">
      <c r="A155" s="427"/>
      <c r="B155" s="429"/>
      <c r="C155" s="431"/>
      <c r="D155" s="433"/>
      <c r="E155" s="435"/>
      <c r="F155" s="322" t="s">
        <v>77</v>
      </c>
      <c r="G155" s="80"/>
      <c r="H155" s="56">
        <f t="shared" si="194"/>
        <v>0</v>
      </c>
      <c r="I155" s="57"/>
      <c r="J155" s="53"/>
      <c r="K155" s="56">
        <f t="shared" si="195"/>
        <v>0</v>
      </c>
      <c r="L155" s="57"/>
      <c r="M155" s="260"/>
      <c r="N155" s="261">
        <f t="shared" si="196"/>
        <v>0</v>
      </c>
      <c r="O155" s="262"/>
      <c r="P155" s="53"/>
      <c r="Q155" s="56">
        <f t="shared" si="197"/>
        <v>0</v>
      </c>
      <c r="R155" s="57"/>
      <c r="S155" s="53"/>
      <c r="T155" s="56">
        <f t="shared" si="198"/>
        <v>0</v>
      </c>
      <c r="U155" s="57"/>
      <c r="V155" s="3"/>
      <c r="W155" s="11">
        <f t="shared" si="199"/>
        <v>0</v>
      </c>
      <c r="X155" s="12"/>
      <c r="Y155" s="3"/>
      <c r="Z155" s="11">
        <f t="shared" si="207"/>
        <v>0</v>
      </c>
      <c r="AA155" s="12"/>
      <c r="AB155" s="80"/>
      <c r="AC155" s="56">
        <f t="shared" si="201"/>
        <v>0</v>
      </c>
      <c r="AD155" s="57"/>
      <c r="AE155" s="80"/>
      <c r="AF155" s="56">
        <f t="shared" si="202"/>
        <v>0</v>
      </c>
      <c r="AG155" s="57"/>
      <c r="AH155" s="260"/>
      <c r="AI155" s="261">
        <f t="shared" si="203"/>
        <v>0</v>
      </c>
      <c r="AJ155" s="262"/>
      <c r="AK155" s="260"/>
      <c r="AL155" s="261">
        <f t="shared" si="204"/>
        <v>0</v>
      </c>
      <c r="AM155" s="262"/>
      <c r="AN155" s="260"/>
      <c r="AO155" s="261">
        <f t="shared" si="205"/>
        <v>0</v>
      </c>
      <c r="AP155" s="262"/>
      <c r="AQ155" s="260"/>
      <c r="AR155" s="261">
        <f t="shared" si="206"/>
        <v>0</v>
      </c>
      <c r="AS155" s="262"/>
      <c r="AT155" s="53"/>
      <c r="AU155" s="117">
        <f>SUM(I150:I159,L150:L159,O150:O159,R150:R159,U150:U159,X150:X159,AA150:AA159,AD150:AD159,AG150:AG159)</f>
        <v>340308</v>
      </c>
    </row>
    <row r="156" spans="1:47" ht="13.5" customHeight="1">
      <c r="A156" s="427"/>
      <c r="B156" s="429"/>
      <c r="C156" s="431"/>
      <c r="D156" s="433"/>
      <c r="E156" s="435"/>
      <c r="F156" s="322" t="s">
        <v>38</v>
      </c>
      <c r="G156" s="80"/>
      <c r="H156" s="56"/>
      <c r="I156" s="57"/>
      <c r="J156" s="53"/>
      <c r="K156" s="56"/>
      <c r="L156" s="57"/>
      <c r="M156" s="260"/>
      <c r="N156" s="261"/>
      <c r="O156" s="262"/>
      <c r="P156" s="53"/>
      <c r="Q156" s="56"/>
      <c r="R156" s="57"/>
      <c r="S156" s="53"/>
      <c r="T156" s="56"/>
      <c r="U156" s="57"/>
      <c r="V156" s="3"/>
      <c r="W156" s="11">
        <f t="shared" si="199"/>
        <v>0</v>
      </c>
      <c r="X156" s="12"/>
      <c r="Y156" s="3"/>
      <c r="Z156" s="11">
        <f t="shared" si="207"/>
        <v>0</v>
      </c>
      <c r="AA156" s="12"/>
      <c r="AB156" s="80"/>
      <c r="AC156" s="56">
        <v>0</v>
      </c>
      <c r="AD156" s="57"/>
      <c r="AE156" s="80"/>
      <c r="AF156" s="56">
        <v>0</v>
      </c>
      <c r="AG156" s="57"/>
      <c r="AH156" s="260"/>
      <c r="AI156" s="261">
        <f t="shared" si="203"/>
        <v>0</v>
      </c>
      <c r="AJ156" s="262"/>
      <c r="AK156" s="260"/>
      <c r="AL156" s="261">
        <f t="shared" si="204"/>
        <v>0</v>
      </c>
      <c r="AM156" s="262"/>
      <c r="AN156" s="260"/>
      <c r="AO156" s="261">
        <f t="shared" si="205"/>
        <v>0</v>
      </c>
      <c r="AP156" s="262"/>
      <c r="AQ156" s="260"/>
      <c r="AR156" s="261">
        <f t="shared" si="206"/>
        <v>0</v>
      </c>
      <c r="AS156" s="262"/>
      <c r="AT156" s="53"/>
      <c r="AU156" s="117"/>
    </row>
    <row r="157" spans="1:47" ht="13.5" customHeight="1">
      <c r="A157" s="427"/>
      <c r="B157" s="429"/>
      <c r="C157" s="431"/>
      <c r="D157" s="433"/>
      <c r="E157" s="435"/>
      <c r="F157" s="322" t="s">
        <v>39</v>
      </c>
      <c r="G157" s="80"/>
      <c r="H157" s="56">
        <f t="shared" ref="H157:H159" si="208">G157-I157</f>
        <v>0</v>
      </c>
      <c r="I157" s="57"/>
      <c r="J157" s="53"/>
      <c r="K157" s="56">
        <f t="shared" ref="K157:K159" si="209">J157-L157</f>
        <v>0</v>
      </c>
      <c r="L157" s="57"/>
      <c r="M157" s="260"/>
      <c r="N157" s="261">
        <f t="shared" ref="N157:N159" si="210">M157-O157</f>
        <v>0</v>
      </c>
      <c r="O157" s="262"/>
      <c r="P157" s="53"/>
      <c r="Q157" s="56">
        <f t="shared" ref="Q157:Q159" si="211">P157-R157</f>
        <v>0</v>
      </c>
      <c r="R157" s="57"/>
      <c r="S157" s="53"/>
      <c r="T157" s="56">
        <f t="shared" ref="T157:T159" si="212">S157-U157</f>
        <v>0</v>
      </c>
      <c r="U157" s="57"/>
      <c r="V157" s="3"/>
      <c r="W157" s="11">
        <f t="shared" ref="W157:W159" si="213">V157-X157</f>
        <v>0</v>
      </c>
      <c r="X157" s="12"/>
      <c r="Y157" s="3"/>
      <c r="Z157" s="11">
        <f t="shared" si="207"/>
        <v>0</v>
      </c>
      <c r="AA157" s="12"/>
      <c r="AB157" s="80"/>
      <c r="AC157" s="56">
        <f t="shared" ref="AC157:AC159" si="214">AB157-AD157</f>
        <v>0</v>
      </c>
      <c r="AD157" s="57"/>
      <c r="AE157" s="80"/>
      <c r="AF157" s="56">
        <f t="shared" ref="AF157:AF159" si="215">AE157-AG157</f>
        <v>0</v>
      </c>
      <c r="AG157" s="57"/>
      <c r="AH157" s="260"/>
      <c r="AI157" s="261">
        <f t="shared" si="203"/>
        <v>0</v>
      </c>
      <c r="AJ157" s="262"/>
      <c r="AK157" s="260"/>
      <c r="AL157" s="261">
        <f t="shared" si="204"/>
        <v>0</v>
      </c>
      <c r="AM157" s="262"/>
      <c r="AN157" s="260"/>
      <c r="AO157" s="261">
        <f t="shared" si="205"/>
        <v>0</v>
      </c>
      <c r="AP157" s="262"/>
      <c r="AQ157" s="260"/>
      <c r="AR157" s="261">
        <f t="shared" si="206"/>
        <v>0</v>
      </c>
      <c r="AS157" s="262"/>
      <c r="AT157" s="53"/>
      <c r="AU157" s="7" t="s">
        <v>40</v>
      </c>
    </row>
    <row r="158" spans="1:47" ht="13.5" customHeight="1">
      <c r="A158" s="427"/>
      <c r="B158" s="429"/>
      <c r="C158" s="431"/>
      <c r="D158" s="433"/>
      <c r="E158" s="435"/>
      <c r="F158" s="322" t="s">
        <v>41</v>
      </c>
      <c r="G158" s="80"/>
      <c r="H158" s="56">
        <f t="shared" si="208"/>
        <v>0</v>
      </c>
      <c r="I158" s="57"/>
      <c r="J158" s="53"/>
      <c r="K158" s="56">
        <f t="shared" si="209"/>
        <v>0</v>
      </c>
      <c r="L158" s="57"/>
      <c r="M158" s="260"/>
      <c r="N158" s="261">
        <f t="shared" si="210"/>
        <v>0</v>
      </c>
      <c r="O158" s="262"/>
      <c r="P158" s="53"/>
      <c r="Q158" s="56">
        <f t="shared" si="211"/>
        <v>0</v>
      </c>
      <c r="R158" s="57"/>
      <c r="S158" s="53"/>
      <c r="T158" s="56">
        <f t="shared" si="212"/>
        <v>0</v>
      </c>
      <c r="U158" s="57"/>
      <c r="V158" s="3"/>
      <c r="W158" s="11">
        <f t="shared" si="213"/>
        <v>0</v>
      </c>
      <c r="X158" s="12"/>
      <c r="Y158" s="3"/>
      <c r="Z158" s="11">
        <f t="shared" si="207"/>
        <v>0</v>
      </c>
      <c r="AA158" s="12"/>
      <c r="AB158" s="80"/>
      <c r="AC158" s="56">
        <f t="shared" si="214"/>
        <v>0</v>
      </c>
      <c r="AD158" s="57"/>
      <c r="AE158" s="80"/>
      <c r="AF158" s="56">
        <f t="shared" si="215"/>
        <v>0</v>
      </c>
      <c r="AG158" s="57"/>
      <c r="AH158" s="260"/>
      <c r="AI158" s="261">
        <f t="shared" si="203"/>
        <v>0</v>
      </c>
      <c r="AJ158" s="262"/>
      <c r="AK158" s="260"/>
      <c r="AL158" s="261">
        <f t="shared" si="204"/>
        <v>0</v>
      </c>
      <c r="AM158" s="262"/>
      <c r="AN158" s="260"/>
      <c r="AO158" s="261">
        <f t="shared" si="205"/>
        <v>0</v>
      </c>
      <c r="AP158" s="262"/>
      <c r="AQ158" s="260"/>
      <c r="AR158" s="261">
        <f t="shared" si="206"/>
        <v>0</v>
      </c>
      <c r="AS158" s="262"/>
      <c r="AT158" s="53"/>
      <c r="AU158" s="118">
        <f>AU155/AU151</f>
        <v>1</v>
      </c>
    </row>
    <row r="159" spans="1:47" ht="13.5" customHeight="1" thickBot="1">
      <c r="A159" s="428"/>
      <c r="B159" s="430"/>
      <c r="C159" s="432"/>
      <c r="D159" s="434"/>
      <c r="E159" s="436"/>
      <c r="F159" s="323" t="s">
        <v>42</v>
      </c>
      <c r="G159" s="131"/>
      <c r="H159" s="68">
        <f t="shared" si="208"/>
        <v>0</v>
      </c>
      <c r="I159" s="69"/>
      <c r="J159" s="67"/>
      <c r="K159" s="68">
        <f t="shared" si="209"/>
        <v>0</v>
      </c>
      <c r="L159" s="69"/>
      <c r="M159" s="300"/>
      <c r="N159" s="301">
        <f t="shared" si="210"/>
        <v>0</v>
      </c>
      <c r="O159" s="302"/>
      <c r="P159" s="67"/>
      <c r="Q159" s="68">
        <f t="shared" si="211"/>
        <v>0</v>
      </c>
      <c r="R159" s="69"/>
      <c r="S159" s="62"/>
      <c r="T159" s="60">
        <f t="shared" si="212"/>
        <v>0</v>
      </c>
      <c r="U159" s="61"/>
      <c r="V159" s="19"/>
      <c r="W159" s="20">
        <f t="shared" si="213"/>
        <v>0</v>
      </c>
      <c r="X159" s="21"/>
      <c r="Y159" s="19"/>
      <c r="Z159" s="20">
        <f t="shared" si="207"/>
        <v>0</v>
      </c>
      <c r="AA159" s="21"/>
      <c r="AB159" s="131"/>
      <c r="AC159" s="68">
        <f t="shared" si="214"/>
        <v>0</v>
      </c>
      <c r="AD159" s="69"/>
      <c r="AE159" s="131"/>
      <c r="AF159" s="68">
        <f t="shared" si="215"/>
        <v>0</v>
      </c>
      <c r="AG159" s="69"/>
      <c r="AH159" s="300"/>
      <c r="AI159" s="301">
        <f t="shared" si="203"/>
        <v>0</v>
      </c>
      <c r="AJ159" s="302"/>
      <c r="AK159" s="300"/>
      <c r="AL159" s="301">
        <f t="shared" si="204"/>
        <v>0</v>
      </c>
      <c r="AM159" s="302"/>
      <c r="AN159" s="300"/>
      <c r="AO159" s="301">
        <f t="shared" si="205"/>
        <v>0</v>
      </c>
      <c r="AP159" s="302"/>
      <c r="AQ159" s="300"/>
      <c r="AR159" s="301">
        <f t="shared" si="206"/>
        <v>0</v>
      </c>
      <c r="AS159" s="302"/>
      <c r="AT159" s="67"/>
      <c r="AU159" s="127"/>
    </row>
    <row r="160" spans="1:47" ht="13.5" customHeight="1" thickBot="1">
      <c r="A160" s="448" t="s">
        <v>17</v>
      </c>
      <c r="B160" s="450" t="s">
        <v>18</v>
      </c>
      <c r="C160" s="452" t="s">
        <v>19</v>
      </c>
      <c r="D160" s="450" t="s">
        <v>20</v>
      </c>
      <c r="E160" s="452" t="s">
        <v>21</v>
      </c>
      <c r="F160" s="461" t="s">
        <v>22</v>
      </c>
      <c r="G160" s="443" t="s">
        <v>23</v>
      </c>
      <c r="H160" s="440" t="s">
        <v>24</v>
      </c>
      <c r="I160" s="444" t="s">
        <v>25</v>
      </c>
      <c r="J160" s="443" t="s">
        <v>23</v>
      </c>
      <c r="K160" s="440" t="s">
        <v>24</v>
      </c>
      <c r="L160" s="444" t="s">
        <v>25</v>
      </c>
      <c r="M160" s="445" t="s">
        <v>23</v>
      </c>
      <c r="N160" s="446" t="s">
        <v>24</v>
      </c>
      <c r="O160" s="447" t="s">
        <v>25</v>
      </c>
      <c r="P160" s="443" t="s">
        <v>23</v>
      </c>
      <c r="Q160" s="440" t="s">
        <v>24</v>
      </c>
      <c r="R160" s="444" t="s">
        <v>25</v>
      </c>
      <c r="S160" s="443" t="s">
        <v>23</v>
      </c>
      <c r="T160" s="440" t="s">
        <v>24</v>
      </c>
      <c r="U160" s="444" t="s">
        <v>25</v>
      </c>
      <c r="V160" s="443" t="s">
        <v>23</v>
      </c>
      <c r="W160" s="440" t="s">
        <v>24</v>
      </c>
      <c r="X160" s="444" t="s">
        <v>25</v>
      </c>
      <c r="Y160" s="443" t="s">
        <v>23</v>
      </c>
      <c r="Z160" s="440" t="s">
        <v>24</v>
      </c>
      <c r="AA160" s="444" t="s">
        <v>25</v>
      </c>
      <c r="AB160" s="443" t="s">
        <v>23</v>
      </c>
      <c r="AC160" s="440" t="s">
        <v>24</v>
      </c>
      <c r="AD160" s="444" t="s">
        <v>25</v>
      </c>
      <c r="AE160" s="443" t="s">
        <v>23</v>
      </c>
      <c r="AF160" s="440" t="s">
        <v>24</v>
      </c>
      <c r="AG160" s="444" t="s">
        <v>25</v>
      </c>
      <c r="AH160" s="445" t="s">
        <v>23</v>
      </c>
      <c r="AI160" s="446" t="s">
        <v>24</v>
      </c>
      <c r="AJ160" s="447" t="s">
        <v>25</v>
      </c>
      <c r="AK160" s="445" t="s">
        <v>23</v>
      </c>
      <c r="AL160" s="446" t="s">
        <v>24</v>
      </c>
      <c r="AM160" s="447" t="s">
        <v>25</v>
      </c>
      <c r="AN160" s="445" t="s">
        <v>23</v>
      </c>
      <c r="AO160" s="446" t="s">
        <v>24</v>
      </c>
      <c r="AP160" s="447" t="s">
        <v>25</v>
      </c>
      <c r="AQ160" s="445" t="s">
        <v>23</v>
      </c>
      <c r="AR160" s="446" t="s">
        <v>24</v>
      </c>
      <c r="AS160" s="447" t="s">
        <v>25</v>
      </c>
      <c r="AT160" s="443" t="s">
        <v>23</v>
      </c>
      <c r="AU160" s="453" t="s">
        <v>26</v>
      </c>
    </row>
    <row r="161" spans="1:47" ht="13.5" customHeight="1">
      <c r="A161" s="449"/>
      <c r="B161" s="451"/>
      <c r="C161" s="440"/>
      <c r="D161" s="451"/>
      <c r="E161" s="440"/>
      <c r="F161" s="462"/>
      <c r="G161" s="443"/>
      <c r="H161" s="440"/>
      <c r="I161" s="444"/>
      <c r="J161" s="443"/>
      <c r="K161" s="440"/>
      <c r="L161" s="444"/>
      <c r="M161" s="445"/>
      <c r="N161" s="446"/>
      <c r="O161" s="447"/>
      <c r="P161" s="443"/>
      <c r="Q161" s="440"/>
      <c r="R161" s="444"/>
      <c r="S161" s="443"/>
      <c r="T161" s="440"/>
      <c r="U161" s="444"/>
      <c r="V161" s="443"/>
      <c r="W161" s="440"/>
      <c r="X161" s="444"/>
      <c r="Y161" s="443"/>
      <c r="Z161" s="440"/>
      <c r="AA161" s="444"/>
      <c r="AB161" s="443"/>
      <c r="AC161" s="440"/>
      <c r="AD161" s="444"/>
      <c r="AE161" s="443"/>
      <c r="AF161" s="440"/>
      <c r="AG161" s="444"/>
      <c r="AH161" s="445"/>
      <c r="AI161" s="446"/>
      <c r="AJ161" s="447"/>
      <c r="AK161" s="445"/>
      <c r="AL161" s="446"/>
      <c r="AM161" s="447"/>
      <c r="AN161" s="445"/>
      <c r="AO161" s="446"/>
      <c r="AP161" s="447"/>
      <c r="AQ161" s="445"/>
      <c r="AR161" s="446"/>
      <c r="AS161" s="447"/>
      <c r="AT161" s="443"/>
      <c r="AU161" s="453"/>
    </row>
    <row r="162" spans="1:47" ht="13.5" customHeight="1">
      <c r="A162" s="427" t="s">
        <v>78</v>
      </c>
      <c r="B162" s="429">
        <v>3010</v>
      </c>
      <c r="C162" s="431">
        <v>2100002</v>
      </c>
      <c r="D162" s="433" t="s">
        <v>79</v>
      </c>
      <c r="E162" s="435" t="s">
        <v>50</v>
      </c>
      <c r="F162" s="322" t="s">
        <v>30</v>
      </c>
      <c r="G162" s="80"/>
      <c r="H162" s="54">
        <f t="shared" ref="H162:H167" si="216">G162-I162</f>
        <v>0</v>
      </c>
      <c r="I162" s="55"/>
      <c r="J162" s="53"/>
      <c r="K162" s="54">
        <f t="shared" ref="K162:K167" si="217">J162-L162</f>
        <v>0</v>
      </c>
      <c r="L162" s="55"/>
      <c r="M162" s="260"/>
      <c r="N162" s="295">
        <f t="shared" ref="N162:N167" si="218">M162-O162</f>
        <v>0</v>
      </c>
      <c r="O162" s="296"/>
      <c r="P162" s="53"/>
      <c r="Q162" s="54">
        <f t="shared" ref="Q162:Q167" si="219">P162-R162</f>
        <v>0</v>
      </c>
      <c r="R162" s="55"/>
      <c r="S162" s="53"/>
      <c r="T162" s="54">
        <f t="shared" ref="T162:T167" si="220">S162-U162</f>
        <v>0</v>
      </c>
      <c r="U162" s="55"/>
      <c r="V162" s="260"/>
      <c r="W162" s="295">
        <f t="shared" ref="W162:W167" si="221">V162-X162</f>
        <v>0</v>
      </c>
      <c r="X162" s="296"/>
      <c r="Y162" s="75">
        <v>240000</v>
      </c>
      <c r="Z162" s="274">
        <f t="shared" ref="Z162" si="222">Y162-AA162</f>
        <v>0</v>
      </c>
      <c r="AA162" s="275">
        <v>240000</v>
      </c>
      <c r="AB162" s="80"/>
      <c r="AC162" s="54">
        <f t="shared" ref="AC162:AC167" si="223">AB162-AD162</f>
        <v>0</v>
      </c>
      <c r="AD162" s="55"/>
      <c r="AE162" s="80"/>
      <c r="AF162" s="54">
        <f t="shared" ref="AF162:AF167" si="224">AE162-AG162</f>
        <v>0</v>
      </c>
      <c r="AG162" s="55"/>
      <c r="AH162" s="260"/>
      <c r="AI162" s="295">
        <f t="shared" ref="AI162:AI171" si="225">AH162-AJ162</f>
        <v>0</v>
      </c>
      <c r="AJ162" s="296"/>
      <c r="AK162" s="260"/>
      <c r="AL162" s="295">
        <f t="shared" ref="AL162:AL171" si="226">AK162-AM162</f>
        <v>0</v>
      </c>
      <c r="AM162" s="296"/>
      <c r="AN162" s="260"/>
      <c r="AO162" s="295">
        <f t="shared" ref="AO162:AO171" si="227">AN162-AP162</f>
        <v>0</v>
      </c>
      <c r="AP162" s="296"/>
      <c r="AQ162" s="260"/>
      <c r="AR162" s="295">
        <f t="shared" ref="AR162:AR171" si="228">AQ162-AS162</f>
        <v>0</v>
      </c>
      <c r="AS162" s="296"/>
      <c r="AT162" s="53"/>
      <c r="AU162" s="4" t="s">
        <v>31</v>
      </c>
    </row>
    <row r="163" spans="1:47" ht="13.5" customHeight="1">
      <c r="A163" s="427"/>
      <c r="B163" s="429"/>
      <c r="C163" s="431"/>
      <c r="D163" s="433"/>
      <c r="E163" s="435"/>
      <c r="F163" s="322" t="s">
        <v>32</v>
      </c>
      <c r="G163" s="80"/>
      <c r="H163" s="56">
        <f t="shared" si="216"/>
        <v>0</v>
      </c>
      <c r="I163" s="57"/>
      <c r="J163" s="53"/>
      <c r="K163" s="56">
        <f t="shared" si="217"/>
        <v>0</v>
      </c>
      <c r="L163" s="57"/>
      <c r="M163" s="260"/>
      <c r="N163" s="261">
        <f t="shared" si="218"/>
        <v>0</v>
      </c>
      <c r="O163" s="262"/>
      <c r="P163" s="53"/>
      <c r="Q163" s="56">
        <f t="shared" si="219"/>
        <v>0</v>
      </c>
      <c r="R163" s="57"/>
      <c r="S163" s="220">
        <f>SUM(36615+53693)</f>
        <v>90308</v>
      </c>
      <c r="T163" s="221">
        <f t="shared" si="220"/>
        <v>0</v>
      </c>
      <c r="U163" s="222">
        <v>90308</v>
      </c>
      <c r="V163" s="3"/>
      <c r="W163" s="11">
        <f t="shared" si="221"/>
        <v>0</v>
      </c>
      <c r="X163" s="12"/>
      <c r="Y163" s="3"/>
      <c r="Z163" s="11">
        <f t="shared" ref="Z163:Z171" si="229">Y163-AA163</f>
        <v>0</v>
      </c>
      <c r="AA163" s="12"/>
      <c r="AB163" s="80"/>
      <c r="AC163" s="56">
        <f t="shared" si="223"/>
        <v>0</v>
      </c>
      <c r="AD163" s="57"/>
      <c r="AE163" s="80"/>
      <c r="AF163" s="56">
        <f t="shared" si="224"/>
        <v>0</v>
      </c>
      <c r="AG163" s="57"/>
      <c r="AH163" s="260"/>
      <c r="AI163" s="261">
        <f t="shared" si="225"/>
        <v>0</v>
      </c>
      <c r="AJ163" s="262"/>
      <c r="AK163" s="260"/>
      <c r="AL163" s="261">
        <f t="shared" si="226"/>
        <v>0</v>
      </c>
      <c r="AM163" s="262"/>
      <c r="AN163" s="260"/>
      <c r="AO163" s="261">
        <f t="shared" si="227"/>
        <v>0</v>
      </c>
      <c r="AP163" s="262"/>
      <c r="AQ163" s="260"/>
      <c r="AR163" s="261">
        <f t="shared" si="228"/>
        <v>0</v>
      </c>
      <c r="AS163" s="262"/>
      <c r="AT163" s="53"/>
      <c r="AU163" s="117">
        <f>SUM(G162:G171,J162:J171,M162:M171,P162:P171,S162:S171,V162:V171,Y162:Y171,AB162:AB171,AE162:AE171)</f>
        <v>330308</v>
      </c>
    </row>
    <row r="164" spans="1:47" ht="13.5" customHeight="1">
      <c r="A164" s="427"/>
      <c r="B164" s="429"/>
      <c r="C164" s="431"/>
      <c r="D164" s="433"/>
      <c r="E164" s="435"/>
      <c r="F164" s="322" t="s">
        <v>33</v>
      </c>
      <c r="G164" s="80"/>
      <c r="H164" s="56">
        <f t="shared" si="216"/>
        <v>0</v>
      </c>
      <c r="I164" s="57"/>
      <c r="J164" s="53"/>
      <c r="K164" s="56">
        <f t="shared" si="217"/>
        <v>0</v>
      </c>
      <c r="L164" s="57"/>
      <c r="M164" s="260"/>
      <c r="N164" s="261">
        <f t="shared" si="218"/>
        <v>0</v>
      </c>
      <c r="O164" s="262"/>
      <c r="P164" s="53"/>
      <c r="Q164" s="56">
        <f t="shared" si="219"/>
        <v>0</v>
      </c>
      <c r="R164" s="57"/>
      <c r="S164" s="53"/>
      <c r="T164" s="56">
        <f t="shared" si="220"/>
        <v>0</v>
      </c>
      <c r="U164" s="57"/>
      <c r="V164" s="3"/>
      <c r="W164" s="11">
        <f t="shared" si="221"/>
        <v>0</v>
      </c>
      <c r="X164" s="12"/>
      <c r="Y164" s="3"/>
      <c r="Z164" s="11">
        <f t="shared" si="229"/>
        <v>0</v>
      </c>
      <c r="AA164" s="12"/>
      <c r="AB164" s="80"/>
      <c r="AC164" s="56">
        <f t="shared" si="223"/>
        <v>0</v>
      </c>
      <c r="AD164" s="57"/>
      <c r="AE164" s="80"/>
      <c r="AF164" s="56">
        <f t="shared" si="224"/>
        <v>0</v>
      </c>
      <c r="AG164" s="57"/>
      <c r="AH164" s="260"/>
      <c r="AI164" s="261">
        <f t="shared" si="225"/>
        <v>0</v>
      </c>
      <c r="AJ164" s="262"/>
      <c r="AK164" s="260"/>
      <c r="AL164" s="261">
        <f t="shared" si="226"/>
        <v>0</v>
      </c>
      <c r="AM164" s="262"/>
      <c r="AN164" s="260"/>
      <c r="AO164" s="261">
        <f t="shared" si="227"/>
        <v>0</v>
      </c>
      <c r="AP164" s="262"/>
      <c r="AQ164" s="260"/>
      <c r="AR164" s="261">
        <f t="shared" si="228"/>
        <v>0</v>
      </c>
      <c r="AS164" s="262"/>
      <c r="AT164" s="53"/>
      <c r="AU164" s="7" t="s">
        <v>34</v>
      </c>
    </row>
    <row r="165" spans="1:47" ht="13.5" customHeight="1">
      <c r="A165" s="427"/>
      <c r="B165" s="429"/>
      <c r="C165" s="431"/>
      <c r="D165" s="433"/>
      <c r="E165" s="435"/>
      <c r="F165" s="322" t="s">
        <v>35</v>
      </c>
      <c r="G165" s="80"/>
      <c r="H165" s="56">
        <f t="shared" si="216"/>
        <v>0</v>
      </c>
      <c r="I165" s="57"/>
      <c r="J165" s="53"/>
      <c r="K165" s="56">
        <f t="shared" si="217"/>
        <v>0</v>
      </c>
      <c r="L165" s="57"/>
      <c r="M165" s="260"/>
      <c r="N165" s="261">
        <f t="shared" si="218"/>
        <v>0</v>
      </c>
      <c r="O165" s="262"/>
      <c r="P165" s="53"/>
      <c r="Q165" s="56">
        <f t="shared" si="219"/>
        <v>0</v>
      </c>
      <c r="R165" s="57"/>
      <c r="S165" s="3"/>
      <c r="T165" s="11">
        <f t="shared" si="220"/>
        <v>0</v>
      </c>
      <c r="U165" s="12"/>
      <c r="V165" s="3"/>
      <c r="W165" s="11">
        <f t="shared" si="221"/>
        <v>0</v>
      </c>
      <c r="X165" s="12"/>
      <c r="Y165" s="3"/>
      <c r="Z165" s="11">
        <f t="shared" si="229"/>
        <v>0</v>
      </c>
      <c r="AA165" s="12"/>
      <c r="AB165" s="80"/>
      <c r="AC165" s="56">
        <f t="shared" si="223"/>
        <v>0</v>
      </c>
      <c r="AD165" s="57"/>
      <c r="AE165" s="80"/>
      <c r="AF165" s="56">
        <f t="shared" si="224"/>
        <v>0</v>
      </c>
      <c r="AG165" s="57"/>
      <c r="AH165" s="260"/>
      <c r="AI165" s="261">
        <f t="shared" si="225"/>
        <v>0</v>
      </c>
      <c r="AJ165" s="262"/>
      <c r="AK165" s="260"/>
      <c r="AL165" s="261">
        <f t="shared" si="226"/>
        <v>0</v>
      </c>
      <c r="AM165" s="262"/>
      <c r="AN165" s="260"/>
      <c r="AO165" s="261">
        <f t="shared" si="227"/>
        <v>0</v>
      </c>
      <c r="AP165" s="262"/>
      <c r="AQ165" s="260"/>
      <c r="AR165" s="261">
        <f t="shared" si="228"/>
        <v>0</v>
      </c>
      <c r="AS165" s="262"/>
      <c r="AT165" s="53"/>
      <c r="AU165" s="117">
        <f>SUM(H162:H171,K162:K171,N162:N171,Q162:Q171,T162:T171,W162:W171,Z162:Z171,AC162:AC171,Z162:Z171,AF162:AF171)</f>
        <v>0</v>
      </c>
    </row>
    <row r="166" spans="1:47">
      <c r="A166" s="427"/>
      <c r="B166" s="429"/>
      <c r="C166" s="431"/>
      <c r="D166" s="433"/>
      <c r="E166" s="435"/>
      <c r="F166" s="322" t="s">
        <v>36</v>
      </c>
      <c r="G166" s="80"/>
      <c r="H166" s="56">
        <f t="shared" si="216"/>
        <v>0</v>
      </c>
      <c r="I166" s="57"/>
      <c r="J166" s="53"/>
      <c r="K166" s="56">
        <f t="shared" si="217"/>
        <v>0</v>
      </c>
      <c r="L166" s="57"/>
      <c r="M166" s="260"/>
      <c r="N166" s="261">
        <f t="shared" si="218"/>
        <v>0</v>
      </c>
      <c r="O166" s="262"/>
      <c r="P166" s="53"/>
      <c r="Q166" s="56">
        <f t="shared" si="219"/>
        <v>0</v>
      </c>
      <c r="R166" s="57"/>
      <c r="S166" s="53"/>
      <c r="T166" s="56">
        <f t="shared" si="220"/>
        <v>0</v>
      </c>
      <c r="U166" s="57"/>
      <c r="V166" s="3"/>
      <c r="W166" s="11">
        <f t="shared" si="221"/>
        <v>0</v>
      </c>
      <c r="X166" s="12"/>
      <c r="Y166" s="3"/>
      <c r="Z166" s="11">
        <f t="shared" si="229"/>
        <v>0</v>
      </c>
      <c r="AA166" s="12"/>
      <c r="AB166" s="80"/>
      <c r="AC166" s="56">
        <f t="shared" si="223"/>
        <v>0</v>
      </c>
      <c r="AD166" s="57"/>
      <c r="AE166" s="80"/>
      <c r="AF166" s="56">
        <f t="shared" si="224"/>
        <v>0</v>
      </c>
      <c r="AG166" s="57"/>
      <c r="AH166" s="260"/>
      <c r="AI166" s="261">
        <f t="shared" si="225"/>
        <v>0</v>
      </c>
      <c r="AJ166" s="262"/>
      <c r="AK166" s="260"/>
      <c r="AL166" s="261">
        <f t="shared" si="226"/>
        <v>0</v>
      </c>
      <c r="AM166" s="262"/>
      <c r="AN166" s="260"/>
      <c r="AO166" s="261">
        <f t="shared" si="227"/>
        <v>0</v>
      </c>
      <c r="AP166" s="262"/>
      <c r="AQ166" s="260"/>
      <c r="AR166" s="261">
        <f t="shared" si="228"/>
        <v>0</v>
      </c>
      <c r="AS166" s="262"/>
      <c r="AT166" s="53"/>
      <c r="AU166" s="7" t="s">
        <v>37</v>
      </c>
    </row>
    <row r="167" spans="1:47">
      <c r="A167" s="427"/>
      <c r="B167" s="429"/>
      <c r="C167" s="431"/>
      <c r="D167" s="433"/>
      <c r="E167" s="435"/>
      <c r="F167" s="322" t="s">
        <v>77</v>
      </c>
      <c r="G167" s="80"/>
      <c r="H167" s="56">
        <f t="shared" si="216"/>
        <v>0</v>
      </c>
      <c r="I167" s="57"/>
      <c r="J167" s="53"/>
      <c r="K167" s="56">
        <f t="shared" si="217"/>
        <v>0</v>
      </c>
      <c r="L167" s="57"/>
      <c r="M167" s="260"/>
      <c r="N167" s="261">
        <f t="shared" si="218"/>
        <v>0</v>
      </c>
      <c r="O167" s="262"/>
      <c r="P167" s="53"/>
      <c r="Q167" s="56">
        <f t="shared" si="219"/>
        <v>0</v>
      </c>
      <c r="R167" s="57"/>
      <c r="S167" s="53"/>
      <c r="T167" s="56">
        <f t="shared" si="220"/>
        <v>0</v>
      </c>
      <c r="U167" s="57"/>
      <c r="V167" s="3"/>
      <c r="W167" s="11">
        <f t="shared" si="221"/>
        <v>0</v>
      </c>
      <c r="X167" s="12"/>
      <c r="Y167" s="3"/>
      <c r="Z167" s="11">
        <f t="shared" si="229"/>
        <v>0</v>
      </c>
      <c r="AA167" s="12"/>
      <c r="AB167" s="80"/>
      <c r="AC167" s="56">
        <f t="shared" si="223"/>
        <v>0</v>
      </c>
      <c r="AD167" s="57"/>
      <c r="AE167" s="80"/>
      <c r="AF167" s="56">
        <f t="shared" si="224"/>
        <v>0</v>
      </c>
      <c r="AG167" s="57"/>
      <c r="AH167" s="260"/>
      <c r="AI167" s="261">
        <f t="shared" si="225"/>
        <v>0</v>
      </c>
      <c r="AJ167" s="262"/>
      <c r="AK167" s="260"/>
      <c r="AL167" s="261">
        <f t="shared" si="226"/>
        <v>0</v>
      </c>
      <c r="AM167" s="262"/>
      <c r="AN167" s="260"/>
      <c r="AO167" s="261">
        <f t="shared" si="227"/>
        <v>0</v>
      </c>
      <c r="AP167" s="262"/>
      <c r="AQ167" s="260"/>
      <c r="AR167" s="261">
        <f t="shared" si="228"/>
        <v>0</v>
      </c>
      <c r="AS167" s="262"/>
      <c r="AT167" s="53"/>
      <c r="AU167" s="117">
        <f>SUM(I162:I171,L162:L171,O162:O171,R162:R171,U162:U171,X162:X171,AA162:AA171,AD162:AD171,AG162:AG171)</f>
        <v>330308</v>
      </c>
    </row>
    <row r="168" spans="1:47" ht="15.75" customHeight="1">
      <c r="A168" s="427"/>
      <c r="B168" s="429"/>
      <c r="C168" s="431"/>
      <c r="D168" s="433"/>
      <c r="E168" s="435"/>
      <c r="F168" s="322" t="s">
        <v>38</v>
      </c>
      <c r="G168" s="80"/>
      <c r="H168" s="56"/>
      <c r="I168" s="57"/>
      <c r="J168" s="53"/>
      <c r="K168" s="56"/>
      <c r="L168" s="57"/>
      <c r="M168" s="260"/>
      <c r="N168" s="261"/>
      <c r="O168" s="262"/>
      <c r="P168" s="53"/>
      <c r="Q168" s="56"/>
      <c r="R168" s="57"/>
      <c r="S168" s="53"/>
      <c r="T168" s="56"/>
      <c r="U168" s="57"/>
      <c r="V168" s="3"/>
      <c r="W168" s="11">
        <v>0</v>
      </c>
      <c r="X168" s="12"/>
      <c r="Y168" s="3"/>
      <c r="Z168" s="11">
        <f t="shared" si="229"/>
        <v>0</v>
      </c>
      <c r="AA168" s="12"/>
      <c r="AB168" s="80"/>
      <c r="AC168" s="56">
        <v>0</v>
      </c>
      <c r="AD168" s="57"/>
      <c r="AE168" s="80"/>
      <c r="AF168" s="56">
        <v>0</v>
      </c>
      <c r="AG168" s="57"/>
      <c r="AH168" s="260"/>
      <c r="AI168" s="261">
        <f t="shared" si="225"/>
        <v>0</v>
      </c>
      <c r="AJ168" s="262"/>
      <c r="AK168" s="260"/>
      <c r="AL168" s="261">
        <f t="shared" si="226"/>
        <v>0</v>
      </c>
      <c r="AM168" s="262"/>
      <c r="AN168" s="260"/>
      <c r="AO168" s="261">
        <f t="shared" si="227"/>
        <v>0</v>
      </c>
      <c r="AP168" s="262"/>
      <c r="AQ168" s="260"/>
      <c r="AR168" s="261">
        <f t="shared" si="228"/>
        <v>0</v>
      </c>
      <c r="AS168" s="262"/>
      <c r="AT168" s="53"/>
      <c r="AU168" s="117"/>
    </row>
    <row r="169" spans="1:47">
      <c r="A169" s="427"/>
      <c r="B169" s="429"/>
      <c r="C169" s="431"/>
      <c r="D169" s="433"/>
      <c r="E169" s="435"/>
      <c r="F169" s="322" t="s">
        <v>39</v>
      </c>
      <c r="G169" s="80"/>
      <c r="H169" s="56">
        <f t="shared" ref="H169:H171" si="230">G169-I169</f>
        <v>0</v>
      </c>
      <c r="I169" s="57"/>
      <c r="J169" s="53"/>
      <c r="K169" s="56">
        <f t="shared" ref="K169:K171" si="231">J169-L169</f>
        <v>0</v>
      </c>
      <c r="L169" s="57"/>
      <c r="M169" s="260"/>
      <c r="N169" s="261">
        <f t="shared" ref="N169:N171" si="232">M169-O169</f>
        <v>0</v>
      </c>
      <c r="O169" s="262"/>
      <c r="P169" s="53"/>
      <c r="Q169" s="56">
        <f t="shared" ref="Q169:Q171" si="233">P169-R169</f>
        <v>0</v>
      </c>
      <c r="R169" s="57"/>
      <c r="S169" s="53"/>
      <c r="T169" s="56">
        <f t="shared" ref="T169:T171" si="234">S169-U169</f>
        <v>0</v>
      </c>
      <c r="U169" s="57"/>
      <c r="V169" s="3"/>
      <c r="W169" s="11">
        <f t="shared" ref="W169:W171" si="235">V169-X169</f>
        <v>0</v>
      </c>
      <c r="X169" s="12"/>
      <c r="Y169" s="3"/>
      <c r="Z169" s="11">
        <f t="shared" si="229"/>
        <v>0</v>
      </c>
      <c r="AA169" s="12"/>
      <c r="AB169" s="80"/>
      <c r="AC169" s="56">
        <f t="shared" ref="AC169:AC171" si="236">AB169-AD169</f>
        <v>0</v>
      </c>
      <c r="AD169" s="57"/>
      <c r="AE169" s="80"/>
      <c r="AF169" s="56">
        <f t="shared" ref="AF169:AF171" si="237">AE169-AG169</f>
        <v>0</v>
      </c>
      <c r="AG169" s="57"/>
      <c r="AH169" s="260"/>
      <c r="AI169" s="261">
        <f t="shared" si="225"/>
        <v>0</v>
      </c>
      <c r="AJ169" s="262"/>
      <c r="AK169" s="260"/>
      <c r="AL169" s="261">
        <f t="shared" si="226"/>
        <v>0</v>
      </c>
      <c r="AM169" s="262"/>
      <c r="AN169" s="260"/>
      <c r="AO169" s="261">
        <f t="shared" si="227"/>
        <v>0</v>
      </c>
      <c r="AP169" s="262"/>
      <c r="AQ169" s="260"/>
      <c r="AR169" s="261">
        <f t="shared" si="228"/>
        <v>0</v>
      </c>
      <c r="AS169" s="262"/>
      <c r="AT169" s="53"/>
      <c r="AU169" s="7" t="s">
        <v>40</v>
      </c>
    </row>
    <row r="170" spans="1:47" ht="15" customHeight="1">
      <c r="A170" s="427"/>
      <c r="B170" s="429"/>
      <c r="C170" s="431"/>
      <c r="D170" s="433"/>
      <c r="E170" s="435"/>
      <c r="F170" s="322" t="s">
        <v>41</v>
      </c>
      <c r="G170" s="80"/>
      <c r="H170" s="56">
        <f t="shared" si="230"/>
        <v>0</v>
      </c>
      <c r="I170" s="57"/>
      <c r="J170" s="53"/>
      <c r="K170" s="56">
        <f t="shared" si="231"/>
        <v>0</v>
      </c>
      <c r="L170" s="57"/>
      <c r="M170" s="260"/>
      <c r="N170" s="261">
        <f t="shared" si="232"/>
        <v>0</v>
      </c>
      <c r="O170" s="262"/>
      <c r="P170" s="53"/>
      <c r="Q170" s="56">
        <f t="shared" si="233"/>
        <v>0</v>
      </c>
      <c r="R170" s="57"/>
      <c r="S170" s="53"/>
      <c r="T170" s="56">
        <f t="shared" si="234"/>
        <v>0</v>
      </c>
      <c r="U170" s="57"/>
      <c r="V170" s="3"/>
      <c r="W170" s="11">
        <f t="shared" si="235"/>
        <v>0</v>
      </c>
      <c r="X170" s="12"/>
      <c r="Y170" s="3"/>
      <c r="Z170" s="11">
        <f t="shared" si="229"/>
        <v>0</v>
      </c>
      <c r="AA170" s="12"/>
      <c r="AB170" s="80"/>
      <c r="AC170" s="56">
        <f t="shared" si="236"/>
        <v>0</v>
      </c>
      <c r="AD170" s="57"/>
      <c r="AE170" s="80"/>
      <c r="AF170" s="56">
        <f t="shared" si="237"/>
        <v>0</v>
      </c>
      <c r="AG170" s="57"/>
      <c r="AH170" s="260"/>
      <c r="AI170" s="261">
        <f t="shared" si="225"/>
        <v>0</v>
      </c>
      <c r="AJ170" s="262"/>
      <c r="AK170" s="260"/>
      <c r="AL170" s="261">
        <f t="shared" si="226"/>
        <v>0</v>
      </c>
      <c r="AM170" s="262"/>
      <c r="AN170" s="260"/>
      <c r="AO170" s="261">
        <f t="shared" si="227"/>
        <v>0</v>
      </c>
      <c r="AP170" s="262"/>
      <c r="AQ170" s="260"/>
      <c r="AR170" s="261">
        <f t="shared" si="228"/>
        <v>0</v>
      </c>
      <c r="AS170" s="262"/>
      <c r="AT170" s="53"/>
      <c r="AU170" s="118">
        <f>AU167/AU163</f>
        <v>1</v>
      </c>
    </row>
    <row r="171" spans="1:47" ht="15.75" thickBot="1">
      <c r="A171" s="428"/>
      <c r="B171" s="430"/>
      <c r="C171" s="432"/>
      <c r="D171" s="434"/>
      <c r="E171" s="436"/>
      <c r="F171" s="323" t="s">
        <v>42</v>
      </c>
      <c r="G171" s="131"/>
      <c r="H171" s="68">
        <f t="shared" si="230"/>
        <v>0</v>
      </c>
      <c r="I171" s="69"/>
      <c r="J171" s="67"/>
      <c r="K171" s="68">
        <f t="shared" si="231"/>
        <v>0</v>
      </c>
      <c r="L171" s="69"/>
      <c r="M171" s="300"/>
      <c r="N171" s="301">
        <f t="shared" si="232"/>
        <v>0</v>
      </c>
      <c r="O171" s="302"/>
      <c r="P171" s="67"/>
      <c r="Q171" s="68">
        <f t="shared" si="233"/>
        <v>0</v>
      </c>
      <c r="R171" s="69"/>
      <c r="S171" s="62"/>
      <c r="T171" s="60">
        <f t="shared" si="234"/>
        <v>0</v>
      </c>
      <c r="U171" s="61"/>
      <c r="V171" s="19"/>
      <c r="W171" s="20">
        <f t="shared" si="235"/>
        <v>0</v>
      </c>
      <c r="X171" s="21"/>
      <c r="Y171" s="19"/>
      <c r="Z171" s="20">
        <f t="shared" si="229"/>
        <v>0</v>
      </c>
      <c r="AA171" s="21"/>
      <c r="AB171" s="131"/>
      <c r="AC171" s="68">
        <f t="shared" si="236"/>
        <v>0</v>
      </c>
      <c r="AD171" s="69"/>
      <c r="AE171" s="131"/>
      <c r="AF171" s="68">
        <f t="shared" si="237"/>
        <v>0</v>
      </c>
      <c r="AG171" s="69"/>
      <c r="AH171" s="300"/>
      <c r="AI171" s="301">
        <f t="shared" si="225"/>
        <v>0</v>
      </c>
      <c r="AJ171" s="302"/>
      <c r="AK171" s="300"/>
      <c r="AL171" s="301">
        <f t="shared" si="226"/>
        <v>0</v>
      </c>
      <c r="AM171" s="302"/>
      <c r="AN171" s="300"/>
      <c r="AO171" s="301">
        <f t="shared" si="227"/>
        <v>0</v>
      </c>
      <c r="AP171" s="302"/>
      <c r="AQ171" s="300"/>
      <c r="AR171" s="301">
        <f t="shared" si="228"/>
        <v>0</v>
      </c>
      <c r="AS171" s="302"/>
      <c r="AT171" s="67"/>
      <c r="AU171" s="127"/>
    </row>
    <row r="172" spans="1:47" ht="15.75" thickBot="1">
      <c r="A172" s="448" t="s">
        <v>17</v>
      </c>
      <c r="B172" s="450" t="s">
        <v>18</v>
      </c>
      <c r="C172" s="452" t="s">
        <v>19</v>
      </c>
      <c r="D172" s="450" t="s">
        <v>20</v>
      </c>
      <c r="E172" s="452" t="s">
        <v>21</v>
      </c>
      <c r="F172" s="461" t="s">
        <v>22</v>
      </c>
      <c r="G172" s="443" t="s">
        <v>23</v>
      </c>
      <c r="H172" s="440" t="s">
        <v>24</v>
      </c>
      <c r="I172" s="444" t="s">
        <v>25</v>
      </c>
      <c r="J172" s="443" t="s">
        <v>23</v>
      </c>
      <c r="K172" s="440" t="s">
        <v>24</v>
      </c>
      <c r="L172" s="444" t="s">
        <v>25</v>
      </c>
      <c r="M172" s="445" t="s">
        <v>23</v>
      </c>
      <c r="N172" s="446" t="s">
        <v>24</v>
      </c>
      <c r="O172" s="447" t="s">
        <v>25</v>
      </c>
      <c r="P172" s="443" t="s">
        <v>23</v>
      </c>
      <c r="Q172" s="440" t="s">
        <v>24</v>
      </c>
      <c r="R172" s="444" t="s">
        <v>25</v>
      </c>
      <c r="S172" s="443" t="s">
        <v>23</v>
      </c>
      <c r="T172" s="440" t="s">
        <v>24</v>
      </c>
      <c r="U172" s="444" t="s">
        <v>25</v>
      </c>
      <c r="V172" s="443" t="s">
        <v>23</v>
      </c>
      <c r="W172" s="440" t="s">
        <v>24</v>
      </c>
      <c r="X172" s="444" t="s">
        <v>25</v>
      </c>
      <c r="Y172" s="443" t="s">
        <v>23</v>
      </c>
      <c r="Z172" s="440" t="s">
        <v>24</v>
      </c>
      <c r="AA172" s="444" t="s">
        <v>25</v>
      </c>
      <c r="AB172" s="443" t="s">
        <v>23</v>
      </c>
      <c r="AC172" s="440" t="s">
        <v>24</v>
      </c>
      <c r="AD172" s="444" t="s">
        <v>25</v>
      </c>
      <c r="AE172" s="443" t="s">
        <v>23</v>
      </c>
      <c r="AF172" s="440" t="s">
        <v>24</v>
      </c>
      <c r="AG172" s="444" t="s">
        <v>25</v>
      </c>
      <c r="AH172" s="445" t="s">
        <v>23</v>
      </c>
      <c r="AI172" s="446" t="s">
        <v>24</v>
      </c>
      <c r="AJ172" s="447" t="s">
        <v>25</v>
      </c>
      <c r="AK172" s="445" t="s">
        <v>23</v>
      </c>
      <c r="AL172" s="446" t="s">
        <v>24</v>
      </c>
      <c r="AM172" s="447" t="s">
        <v>25</v>
      </c>
      <c r="AN172" s="445" t="s">
        <v>23</v>
      </c>
      <c r="AO172" s="446" t="s">
        <v>24</v>
      </c>
      <c r="AP172" s="447" t="s">
        <v>25</v>
      </c>
      <c r="AQ172" s="445" t="s">
        <v>23</v>
      </c>
      <c r="AR172" s="446" t="s">
        <v>24</v>
      </c>
      <c r="AS172" s="447" t="s">
        <v>25</v>
      </c>
      <c r="AT172" s="443" t="s">
        <v>23</v>
      </c>
      <c r="AU172" s="453" t="s">
        <v>26</v>
      </c>
    </row>
    <row r="173" spans="1:47">
      <c r="A173" s="449"/>
      <c r="B173" s="451"/>
      <c r="C173" s="440"/>
      <c r="D173" s="451"/>
      <c r="E173" s="440"/>
      <c r="F173" s="462"/>
      <c r="G173" s="443"/>
      <c r="H173" s="440"/>
      <c r="I173" s="444"/>
      <c r="J173" s="443"/>
      <c r="K173" s="440"/>
      <c r="L173" s="444"/>
      <c r="M173" s="445"/>
      <c r="N173" s="446"/>
      <c r="O173" s="447"/>
      <c r="P173" s="443"/>
      <c r="Q173" s="440"/>
      <c r="R173" s="444"/>
      <c r="S173" s="443"/>
      <c r="T173" s="440"/>
      <c r="U173" s="444"/>
      <c r="V173" s="443"/>
      <c r="W173" s="440"/>
      <c r="X173" s="444"/>
      <c r="Y173" s="443"/>
      <c r="Z173" s="440"/>
      <c r="AA173" s="444"/>
      <c r="AB173" s="443"/>
      <c r="AC173" s="440"/>
      <c r="AD173" s="444"/>
      <c r="AE173" s="443"/>
      <c r="AF173" s="440"/>
      <c r="AG173" s="444"/>
      <c r="AH173" s="445"/>
      <c r="AI173" s="446"/>
      <c r="AJ173" s="447"/>
      <c r="AK173" s="445"/>
      <c r="AL173" s="446"/>
      <c r="AM173" s="447"/>
      <c r="AN173" s="445"/>
      <c r="AO173" s="446"/>
      <c r="AP173" s="447"/>
      <c r="AQ173" s="445"/>
      <c r="AR173" s="446"/>
      <c r="AS173" s="447"/>
      <c r="AT173" s="443"/>
      <c r="AU173" s="453"/>
    </row>
    <row r="174" spans="1:47">
      <c r="A174" s="427" t="s">
        <v>80</v>
      </c>
      <c r="B174" s="429">
        <v>3011</v>
      </c>
      <c r="C174" s="431" t="s">
        <v>63</v>
      </c>
      <c r="D174" s="433" t="s">
        <v>81</v>
      </c>
      <c r="E174" s="435" t="s">
        <v>82</v>
      </c>
      <c r="F174" s="322" t="s">
        <v>30</v>
      </c>
      <c r="G174" s="80"/>
      <c r="H174" s="54">
        <f t="shared" ref="H174:H179" si="238">G174-I174</f>
        <v>0</v>
      </c>
      <c r="I174" s="55"/>
      <c r="J174" s="53"/>
      <c r="K174" s="54">
        <f t="shared" ref="K174:K179" si="239">J174-L174</f>
        <v>0</v>
      </c>
      <c r="L174" s="55"/>
      <c r="M174" s="260"/>
      <c r="N174" s="295">
        <f t="shared" ref="N174:N179" si="240">M174-O174</f>
        <v>0</v>
      </c>
      <c r="O174" s="296"/>
      <c r="P174" s="53"/>
      <c r="Q174" s="54">
        <f t="shared" ref="Q174:Q179" si="241">P174-R174</f>
        <v>0</v>
      </c>
      <c r="R174" s="55"/>
      <c r="S174" s="53"/>
      <c r="T174" s="54">
        <f t="shared" ref="T174:T179" si="242">S174-U174</f>
        <v>0</v>
      </c>
      <c r="U174" s="55"/>
      <c r="V174" s="3"/>
      <c r="W174" s="9">
        <f t="shared" ref="W174:W179" si="243">V174-X174</f>
        <v>0</v>
      </c>
      <c r="X174" s="10"/>
      <c r="Y174" s="3"/>
      <c r="Z174" s="9">
        <f t="shared" ref="Z174:Z183" si="244">Y174-AA174</f>
        <v>0</v>
      </c>
      <c r="AA174" s="10"/>
      <c r="AB174" s="80"/>
      <c r="AC174" s="54">
        <f t="shared" ref="AC174:AC179" si="245">AB174-AD174</f>
        <v>0</v>
      </c>
      <c r="AD174" s="55"/>
      <c r="AE174" s="80"/>
      <c r="AF174" s="54">
        <f t="shared" ref="AF174:AF179" si="246">AE174-AG174</f>
        <v>0</v>
      </c>
      <c r="AG174" s="55"/>
      <c r="AH174" s="260"/>
      <c r="AI174" s="295">
        <f t="shared" ref="AI174:AI183" si="247">AH174-AJ174</f>
        <v>0</v>
      </c>
      <c r="AJ174" s="296"/>
      <c r="AK174" s="260"/>
      <c r="AL174" s="295">
        <f t="shared" ref="AL174:AL183" si="248">AK174-AM174</f>
        <v>0</v>
      </c>
      <c r="AM174" s="296"/>
      <c r="AN174" s="260"/>
      <c r="AO174" s="295">
        <f t="shared" ref="AO174:AO183" si="249">AN174-AP174</f>
        <v>0</v>
      </c>
      <c r="AP174" s="296"/>
      <c r="AQ174" s="260"/>
      <c r="AR174" s="295">
        <f t="shared" ref="AR174:AR183" si="250">AQ174-AS174</f>
        <v>0</v>
      </c>
      <c r="AS174" s="296"/>
      <c r="AT174" s="53"/>
      <c r="AU174" s="4" t="s">
        <v>31</v>
      </c>
    </row>
    <row r="175" spans="1:47">
      <c r="A175" s="427"/>
      <c r="B175" s="429"/>
      <c r="C175" s="431"/>
      <c r="D175" s="433"/>
      <c r="E175" s="435"/>
      <c r="F175" s="322" t="s">
        <v>32</v>
      </c>
      <c r="G175" s="80"/>
      <c r="H175" s="56">
        <f t="shared" si="238"/>
        <v>0</v>
      </c>
      <c r="I175" s="57"/>
      <c r="J175" s="53"/>
      <c r="K175" s="56">
        <f t="shared" si="239"/>
        <v>0</v>
      </c>
      <c r="L175" s="57"/>
      <c r="M175" s="260"/>
      <c r="N175" s="261">
        <f t="shared" si="240"/>
        <v>0</v>
      </c>
      <c r="O175" s="262"/>
      <c r="P175" s="53"/>
      <c r="Q175" s="56">
        <f t="shared" si="241"/>
        <v>0</v>
      </c>
      <c r="R175" s="57"/>
      <c r="S175" s="220">
        <f>SUM(36615+53693)</f>
        <v>90308</v>
      </c>
      <c r="T175" s="221">
        <f t="shared" si="242"/>
        <v>0</v>
      </c>
      <c r="U175" s="222">
        <v>90308</v>
      </c>
      <c r="V175" s="3"/>
      <c r="W175" s="11">
        <f t="shared" si="243"/>
        <v>0</v>
      </c>
      <c r="X175" s="12"/>
      <c r="Y175" s="3"/>
      <c r="Z175" s="11">
        <f t="shared" si="244"/>
        <v>0</v>
      </c>
      <c r="AA175" s="12"/>
      <c r="AB175" s="80"/>
      <c r="AC175" s="56">
        <f t="shared" si="245"/>
        <v>0</v>
      </c>
      <c r="AD175" s="57"/>
      <c r="AE175" s="80"/>
      <c r="AF175" s="56">
        <f t="shared" si="246"/>
        <v>0</v>
      </c>
      <c r="AG175" s="57"/>
      <c r="AH175" s="260"/>
      <c r="AI175" s="261">
        <f t="shared" si="247"/>
        <v>0</v>
      </c>
      <c r="AJ175" s="262"/>
      <c r="AK175" s="260"/>
      <c r="AL175" s="261">
        <f t="shared" si="248"/>
        <v>0</v>
      </c>
      <c r="AM175" s="262"/>
      <c r="AN175" s="260"/>
      <c r="AO175" s="261">
        <f t="shared" si="249"/>
        <v>0</v>
      </c>
      <c r="AP175" s="262"/>
      <c r="AQ175" s="260"/>
      <c r="AR175" s="261">
        <f t="shared" si="250"/>
        <v>0</v>
      </c>
      <c r="AS175" s="262"/>
      <c r="AT175" s="53"/>
      <c r="AU175" s="117">
        <f>SUM(G174:G183,J174:J183,M174:M183,P174:P183,S174:S183,V174:V183,Y174:Y183,AB174:AB183,AE174:AE183)</f>
        <v>210305</v>
      </c>
    </row>
    <row r="176" spans="1:47">
      <c r="A176" s="427"/>
      <c r="B176" s="429"/>
      <c r="C176" s="431"/>
      <c r="D176" s="433"/>
      <c r="E176" s="435"/>
      <c r="F176" s="322" t="s">
        <v>33</v>
      </c>
      <c r="G176" s="80"/>
      <c r="H176" s="56">
        <f t="shared" si="238"/>
        <v>0</v>
      </c>
      <c r="I176" s="57"/>
      <c r="J176" s="53"/>
      <c r="K176" s="56">
        <f t="shared" si="239"/>
        <v>0</v>
      </c>
      <c r="L176" s="57"/>
      <c r="M176" s="260"/>
      <c r="N176" s="261">
        <f t="shared" si="240"/>
        <v>0</v>
      </c>
      <c r="O176" s="262"/>
      <c r="P176" s="53"/>
      <c r="Q176" s="56">
        <f t="shared" si="241"/>
        <v>0</v>
      </c>
      <c r="R176" s="57"/>
      <c r="S176" s="53"/>
      <c r="T176" s="56">
        <f t="shared" si="242"/>
        <v>0</v>
      </c>
      <c r="U176" s="57"/>
      <c r="V176" s="3"/>
      <c r="W176" s="11">
        <f t="shared" si="243"/>
        <v>0</v>
      </c>
      <c r="X176" s="12"/>
      <c r="Y176" s="3"/>
      <c r="Z176" s="11">
        <f t="shared" si="244"/>
        <v>0</v>
      </c>
      <c r="AA176" s="12"/>
      <c r="AB176" s="80"/>
      <c r="AC176" s="56">
        <f t="shared" si="245"/>
        <v>0</v>
      </c>
      <c r="AD176" s="57"/>
      <c r="AE176" s="80"/>
      <c r="AF176" s="56">
        <f t="shared" si="246"/>
        <v>0</v>
      </c>
      <c r="AG176" s="57"/>
      <c r="AH176" s="260"/>
      <c r="AI176" s="261">
        <f t="shared" si="247"/>
        <v>0</v>
      </c>
      <c r="AJ176" s="262"/>
      <c r="AK176" s="260"/>
      <c r="AL176" s="261">
        <f t="shared" si="248"/>
        <v>0</v>
      </c>
      <c r="AM176" s="262"/>
      <c r="AN176" s="260"/>
      <c r="AO176" s="261">
        <f t="shared" si="249"/>
        <v>0</v>
      </c>
      <c r="AP176" s="262"/>
      <c r="AQ176" s="260"/>
      <c r="AR176" s="261">
        <f t="shared" si="250"/>
        <v>0</v>
      </c>
      <c r="AS176" s="262"/>
      <c r="AT176" s="53"/>
      <c r="AU176" s="7" t="s">
        <v>34</v>
      </c>
    </row>
    <row r="177" spans="1:47">
      <c r="A177" s="427"/>
      <c r="B177" s="429"/>
      <c r="C177" s="431"/>
      <c r="D177" s="433"/>
      <c r="E177" s="435"/>
      <c r="F177" s="322" t="s">
        <v>35</v>
      </c>
      <c r="G177" s="80"/>
      <c r="H177" s="56">
        <f t="shared" si="238"/>
        <v>0</v>
      </c>
      <c r="I177" s="57"/>
      <c r="J177" s="53"/>
      <c r="K177" s="56">
        <f t="shared" si="239"/>
        <v>0</v>
      </c>
      <c r="L177" s="57"/>
      <c r="M177" s="260"/>
      <c r="N177" s="261">
        <f t="shared" si="240"/>
        <v>0</v>
      </c>
      <c r="O177" s="262"/>
      <c r="P177" s="53"/>
      <c r="Q177" s="56">
        <f t="shared" si="241"/>
        <v>0</v>
      </c>
      <c r="R177" s="57"/>
      <c r="S177" s="3"/>
      <c r="T177" s="11">
        <f t="shared" si="242"/>
        <v>0</v>
      </c>
      <c r="U177" s="12"/>
      <c r="V177" s="3"/>
      <c r="W177" s="11">
        <f t="shared" si="243"/>
        <v>0</v>
      </c>
      <c r="X177" s="12"/>
      <c r="Y177" s="3"/>
      <c r="Z177" s="11">
        <f t="shared" si="244"/>
        <v>0</v>
      </c>
      <c r="AA177" s="12"/>
      <c r="AB177" s="80"/>
      <c r="AC177" s="56">
        <f t="shared" si="245"/>
        <v>0</v>
      </c>
      <c r="AD177" s="57"/>
      <c r="AE177" s="80"/>
      <c r="AF177" s="56">
        <f t="shared" si="246"/>
        <v>0</v>
      </c>
      <c r="AG177" s="57"/>
      <c r="AH177" s="260"/>
      <c r="AI177" s="261">
        <f t="shared" si="247"/>
        <v>0</v>
      </c>
      <c r="AJ177" s="262"/>
      <c r="AK177" s="260"/>
      <c r="AL177" s="261">
        <f t="shared" si="248"/>
        <v>0</v>
      </c>
      <c r="AM177" s="262"/>
      <c r="AN177" s="260"/>
      <c r="AO177" s="261">
        <f t="shared" si="249"/>
        <v>0</v>
      </c>
      <c r="AP177" s="262"/>
      <c r="AQ177" s="260"/>
      <c r="AR177" s="261">
        <f t="shared" si="250"/>
        <v>0</v>
      </c>
      <c r="AS177" s="262"/>
      <c r="AT177" s="53"/>
      <c r="AU177" s="117">
        <f>SUM(H174:H183,K174:K183,N174:N183,Q174:Q183,T174:T183,W174:W183,Z174:Z183,AC174:AC183,Z174:Z183,AF174:AF183)</f>
        <v>0</v>
      </c>
    </row>
    <row r="178" spans="1:47">
      <c r="A178" s="427"/>
      <c r="B178" s="429"/>
      <c r="C178" s="431"/>
      <c r="D178" s="433"/>
      <c r="E178" s="435"/>
      <c r="F178" s="322" t="s">
        <v>36</v>
      </c>
      <c r="G178" s="80"/>
      <c r="H178" s="56">
        <f t="shared" si="238"/>
        <v>0</v>
      </c>
      <c r="I178" s="57"/>
      <c r="J178" s="53"/>
      <c r="K178" s="56">
        <f t="shared" si="239"/>
        <v>0</v>
      </c>
      <c r="L178" s="57"/>
      <c r="M178" s="260"/>
      <c r="N178" s="261">
        <f t="shared" si="240"/>
        <v>0</v>
      </c>
      <c r="O178" s="262"/>
      <c r="P178" s="53"/>
      <c r="Q178" s="56">
        <f t="shared" si="241"/>
        <v>0</v>
      </c>
      <c r="R178" s="57"/>
      <c r="S178" s="53"/>
      <c r="T178" s="56">
        <f t="shared" si="242"/>
        <v>0</v>
      </c>
      <c r="U178" s="57"/>
      <c r="V178" s="3"/>
      <c r="W178" s="11">
        <f t="shared" si="243"/>
        <v>0</v>
      </c>
      <c r="X178" s="12"/>
      <c r="Y178" s="3"/>
      <c r="Z178" s="11">
        <f t="shared" si="244"/>
        <v>0</v>
      </c>
      <c r="AA178" s="12"/>
      <c r="AB178" s="80"/>
      <c r="AC178" s="56">
        <f t="shared" si="245"/>
        <v>0</v>
      </c>
      <c r="AD178" s="57"/>
      <c r="AE178" s="80"/>
      <c r="AF178" s="56">
        <f t="shared" si="246"/>
        <v>0</v>
      </c>
      <c r="AG178" s="57"/>
      <c r="AH178" s="260"/>
      <c r="AI178" s="261">
        <f t="shared" si="247"/>
        <v>0</v>
      </c>
      <c r="AJ178" s="262"/>
      <c r="AK178" s="260"/>
      <c r="AL178" s="261">
        <f t="shared" si="248"/>
        <v>0</v>
      </c>
      <c r="AM178" s="262"/>
      <c r="AN178" s="260"/>
      <c r="AO178" s="261">
        <f t="shared" si="249"/>
        <v>0</v>
      </c>
      <c r="AP178" s="262"/>
      <c r="AQ178" s="260"/>
      <c r="AR178" s="261">
        <f t="shared" si="250"/>
        <v>0</v>
      </c>
      <c r="AS178" s="262"/>
      <c r="AT178" s="53"/>
      <c r="AU178" s="7" t="s">
        <v>37</v>
      </c>
    </row>
    <row r="179" spans="1:47">
      <c r="A179" s="427"/>
      <c r="B179" s="429"/>
      <c r="C179" s="431"/>
      <c r="D179" s="433"/>
      <c r="E179" s="435"/>
      <c r="F179" s="322" t="s">
        <v>77</v>
      </c>
      <c r="G179" s="80"/>
      <c r="H179" s="56">
        <f t="shared" si="238"/>
        <v>0</v>
      </c>
      <c r="I179" s="57"/>
      <c r="J179" s="53"/>
      <c r="K179" s="56">
        <f t="shared" si="239"/>
        <v>0</v>
      </c>
      <c r="L179" s="57"/>
      <c r="M179" s="260"/>
      <c r="N179" s="261">
        <f t="shared" si="240"/>
        <v>0</v>
      </c>
      <c r="O179" s="262"/>
      <c r="P179" s="53"/>
      <c r="Q179" s="56">
        <f t="shared" si="241"/>
        <v>0</v>
      </c>
      <c r="R179" s="57"/>
      <c r="S179" s="53"/>
      <c r="T179" s="56">
        <f t="shared" si="242"/>
        <v>0</v>
      </c>
      <c r="U179" s="57"/>
      <c r="V179" s="3"/>
      <c r="W179" s="11">
        <f t="shared" si="243"/>
        <v>0</v>
      </c>
      <c r="X179" s="12"/>
      <c r="Y179" s="3"/>
      <c r="Z179" s="11">
        <f t="shared" si="244"/>
        <v>0</v>
      </c>
      <c r="AA179" s="12"/>
      <c r="AB179" s="80"/>
      <c r="AC179" s="56">
        <f t="shared" si="245"/>
        <v>0</v>
      </c>
      <c r="AD179" s="57"/>
      <c r="AE179" s="80"/>
      <c r="AF179" s="56">
        <f t="shared" si="246"/>
        <v>0</v>
      </c>
      <c r="AG179" s="57"/>
      <c r="AH179" s="260"/>
      <c r="AI179" s="261">
        <f t="shared" si="247"/>
        <v>0</v>
      </c>
      <c r="AJ179" s="262"/>
      <c r="AK179" s="260"/>
      <c r="AL179" s="261">
        <f t="shared" si="248"/>
        <v>0</v>
      </c>
      <c r="AM179" s="262"/>
      <c r="AN179" s="260"/>
      <c r="AO179" s="261">
        <f t="shared" si="249"/>
        <v>0</v>
      </c>
      <c r="AP179" s="262"/>
      <c r="AQ179" s="260"/>
      <c r="AR179" s="261">
        <f t="shared" si="250"/>
        <v>0</v>
      </c>
      <c r="AS179" s="262"/>
      <c r="AT179" s="53"/>
      <c r="AU179" s="117">
        <f>SUM(I174:I183,L174:L183,O174:O183,R174:R183,U174:U183,X174:X183,AA174:AA183,AD174:AD183,AG174:AG183)</f>
        <v>210305</v>
      </c>
    </row>
    <row r="180" spans="1:47">
      <c r="A180" s="427"/>
      <c r="B180" s="429"/>
      <c r="C180" s="431"/>
      <c r="D180" s="433"/>
      <c r="E180" s="435"/>
      <c r="F180" s="322" t="s">
        <v>38</v>
      </c>
      <c r="G180" s="80"/>
      <c r="H180" s="56"/>
      <c r="I180" s="57"/>
      <c r="J180" s="53"/>
      <c r="K180" s="56"/>
      <c r="L180" s="57"/>
      <c r="M180" s="260"/>
      <c r="N180" s="261"/>
      <c r="O180" s="262"/>
      <c r="P180" s="53"/>
      <c r="Q180" s="56"/>
      <c r="R180" s="57"/>
      <c r="S180" s="53"/>
      <c r="T180" s="56"/>
      <c r="U180" s="57"/>
      <c r="V180" s="3"/>
      <c r="W180" s="11">
        <v>0</v>
      </c>
      <c r="X180" s="12"/>
      <c r="Y180" s="3"/>
      <c r="Z180" s="11">
        <f t="shared" si="244"/>
        <v>0</v>
      </c>
      <c r="AA180" s="12"/>
      <c r="AB180" s="80"/>
      <c r="AC180" s="56">
        <v>0</v>
      </c>
      <c r="AD180" s="57"/>
      <c r="AE180" s="80"/>
      <c r="AF180" s="56">
        <v>0</v>
      </c>
      <c r="AG180" s="57"/>
      <c r="AH180" s="260"/>
      <c r="AI180" s="261">
        <f t="shared" si="247"/>
        <v>0</v>
      </c>
      <c r="AJ180" s="262"/>
      <c r="AK180" s="260"/>
      <c r="AL180" s="261">
        <f t="shared" si="248"/>
        <v>0</v>
      </c>
      <c r="AM180" s="262"/>
      <c r="AN180" s="260"/>
      <c r="AO180" s="261">
        <f t="shared" si="249"/>
        <v>0</v>
      </c>
      <c r="AP180" s="262"/>
      <c r="AQ180" s="260"/>
      <c r="AR180" s="261">
        <f t="shared" si="250"/>
        <v>0</v>
      </c>
      <c r="AS180" s="262"/>
      <c r="AT180" s="53"/>
      <c r="AU180" s="117"/>
    </row>
    <row r="181" spans="1:47">
      <c r="A181" s="427"/>
      <c r="B181" s="429"/>
      <c r="C181" s="431"/>
      <c r="D181" s="433"/>
      <c r="E181" s="435"/>
      <c r="F181" s="322" t="s">
        <v>39</v>
      </c>
      <c r="G181" s="80"/>
      <c r="H181" s="56">
        <f t="shared" ref="H181:H183" si="251">G181-I181</f>
        <v>0</v>
      </c>
      <c r="I181" s="57"/>
      <c r="J181" s="53"/>
      <c r="K181" s="56">
        <f t="shared" ref="K181:K183" si="252">J181-L181</f>
        <v>0</v>
      </c>
      <c r="L181" s="57"/>
      <c r="M181" s="260"/>
      <c r="N181" s="261">
        <f t="shared" ref="N181:N183" si="253">M181-O181</f>
        <v>0</v>
      </c>
      <c r="O181" s="262"/>
      <c r="P181" s="53"/>
      <c r="Q181" s="56">
        <f t="shared" ref="Q181:Q183" si="254">P181-R181</f>
        <v>0</v>
      </c>
      <c r="R181" s="57"/>
      <c r="S181" s="53"/>
      <c r="T181" s="56">
        <f t="shared" ref="T181:T183" si="255">S181-U181</f>
        <v>0</v>
      </c>
      <c r="U181" s="57"/>
      <c r="V181" s="3"/>
      <c r="W181" s="11">
        <f t="shared" ref="W181:W183" si="256">V181-X181</f>
        <v>0</v>
      </c>
      <c r="X181" s="12"/>
      <c r="Y181" s="3"/>
      <c r="Z181" s="11">
        <f t="shared" si="244"/>
        <v>0</v>
      </c>
      <c r="AA181" s="12"/>
      <c r="AB181" s="80"/>
      <c r="AC181" s="56">
        <f t="shared" ref="AC181:AC183" si="257">AB181-AD181</f>
        <v>0</v>
      </c>
      <c r="AD181" s="57"/>
      <c r="AE181" s="80"/>
      <c r="AF181" s="56">
        <f t="shared" ref="AF181:AF183" si="258">AE181-AG181</f>
        <v>0</v>
      </c>
      <c r="AG181" s="57"/>
      <c r="AH181" s="260"/>
      <c r="AI181" s="261">
        <f t="shared" si="247"/>
        <v>0</v>
      </c>
      <c r="AJ181" s="262"/>
      <c r="AK181" s="260"/>
      <c r="AL181" s="261">
        <f t="shared" si="248"/>
        <v>0</v>
      </c>
      <c r="AM181" s="262"/>
      <c r="AN181" s="260"/>
      <c r="AO181" s="261">
        <f t="shared" si="249"/>
        <v>0</v>
      </c>
      <c r="AP181" s="262"/>
      <c r="AQ181" s="260"/>
      <c r="AR181" s="261">
        <f t="shared" si="250"/>
        <v>0</v>
      </c>
      <c r="AS181" s="262"/>
      <c r="AT181" s="53"/>
      <c r="AU181" s="7" t="s">
        <v>40</v>
      </c>
    </row>
    <row r="182" spans="1:47">
      <c r="A182" s="427"/>
      <c r="B182" s="429"/>
      <c r="C182" s="431"/>
      <c r="D182" s="433"/>
      <c r="E182" s="435"/>
      <c r="F182" s="322" t="s">
        <v>41</v>
      </c>
      <c r="G182" s="80"/>
      <c r="H182" s="56">
        <f t="shared" si="251"/>
        <v>0</v>
      </c>
      <c r="I182" s="57"/>
      <c r="J182" s="53"/>
      <c r="K182" s="56">
        <f t="shared" si="252"/>
        <v>0</v>
      </c>
      <c r="L182" s="57"/>
      <c r="M182" s="260"/>
      <c r="N182" s="261">
        <f t="shared" si="253"/>
        <v>0</v>
      </c>
      <c r="O182" s="262"/>
      <c r="P182" s="53"/>
      <c r="Q182" s="56">
        <f t="shared" si="254"/>
        <v>0</v>
      </c>
      <c r="R182" s="57"/>
      <c r="S182" s="53"/>
      <c r="T182" s="56">
        <f t="shared" si="255"/>
        <v>0</v>
      </c>
      <c r="U182" s="57"/>
      <c r="V182" s="75">
        <v>119997</v>
      </c>
      <c r="W182" s="76">
        <f t="shared" si="256"/>
        <v>0</v>
      </c>
      <c r="X182" s="77">
        <v>119997</v>
      </c>
      <c r="Y182" s="3"/>
      <c r="Z182" s="11">
        <f t="shared" si="244"/>
        <v>0</v>
      </c>
      <c r="AA182" s="12"/>
      <c r="AB182" s="80"/>
      <c r="AC182" s="56">
        <f t="shared" si="257"/>
        <v>0</v>
      </c>
      <c r="AD182" s="57"/>
      <c r="AE182" s="80"/>
      <c r="AF182" s="56">
        <f t="shared" si="258"/>
        <v>0</v>
      </c>
      <c r="AG182" s="57"/>
      <c r="AH182" s="260"/>
      <c r="AI182" s="261">
        <f t="shared" si="247"/>
        <v>0</v>
      </c>
      <c r="AJ182" s="262"/>
      <c r="AK182" s="260"/>
      <c r="AL182" s="261">
        <f t="shared" si="248"/>
        <v>0</v>
      </c>
      <c r="AM182" s="262"/>
      <c r="AN182" s="260"/>
      <c r="AO182" s="261">
        <f t="shared" si="249"/>
        <v>0</v>
      </c>
      <c r="AP182" s="262"/>
      <c r="AQ182" s="260"/>
      <c r="AR182" s="261">
        <f t="shared" si="250"/>
        <v>0</v>
      </c>
      <c r="AS182" s="262"/>
      <c r="AT182" s="53"/>
      <c r="AU182" s="118">
        <f>AU179/AU175</f>
        <v>1</v>
      </c>
    </row>
    <row r="183" spans="1:47" ht="15.75" thickBot="1">
      <c r="A183" s="428"/>
      <c r="B183" s="430"/>
      <c r="C183" s="432"/>
      <c r="D183" s="434"/>
      <c r="E183" s="436"/>
      <c r="F183" s="323" t="s">
        <v>42</v>
      </c>
      <c r="G183" s="131"/>
      <c r="H183" s="68">
        <f t="shared" si="251"/>
        <v>0</v>
      </c>
      <c r="I183" s="69"/>
      <c r="J183" s="67"/>
      <c r="K183" s="68">
        <f t="shared" si="252"/>
        <v>0</v>
      </c>
      <c r="L183" s="69"/>
      <c r="M183" s="300"/>
      <c r="N183" s="301">
        <f t="shared" si="253"/>
        <v>0</v>
      </c>
      <c r="O183" s="302"/>
      <c r="P183" s="67"/>
      <c r="Q183" s="68">
        <f t="shared" si="254"/>
        <v>0</v>
      </c>
      <c r="R183" s="69"/>
      <c r="S183" s="62"/>
      <c r="T183" s="60">
        <f t="shared" si="255"/>
        <v>0</v>
      </c>
      <c r="U183" s="61"/>
      <c r="V183" s="19"/>
      <c r="W183" s="20">
        <f t="shared" si="256"/>
        <v>0</v>
      </c>
      <c r="X183" s="21"/>
      <c r="Y183" s="19"/>
      <c r="Z183" s="20">
        <f t="shared" si="244"/>
        <v>0</v>
      </c>
      <c r="AA183" s="21"/>
      <c r="AB183" s="131"/>
      <c r="AC183" s="68">
        <f t="shared" si="257"/>
        <v>0</v>
      </c>
      <c r="AD183" s="69"/>
      <c r="AE183" s="131"/>
      <c r="AF183" s="68">
        <f t="shared" si="258"/>
        <v>0</v>
      </c>
      <c r="AG183" s="69"/>
      <c r="AH183" s="300"/>
      <c r="AI183" s="301">
        <f t="shared" si="247"/>
        <v>0</v>
      </c>
      <c r="AJ183" s="302"/>
      <c r="AK183" s="300"/>
      <c r="AL183" s="301">
        <f t="shared" si="248"/>
        <v>0</v>
      </c>
      <c r="AM183" s="302"/>
      <c r="AN183" s="300"/>
      <c r="AO183" s="301">
        <f t="shared" si="249"/>
        <v>0</v>
      </c>
      <c r="AP183" s="302"/>
      <c r="AQ183" s="300"/>
      <c r="AR183" s="301">
        <f t="shared" si="250"/>
        <v>0</v>
      </c>
      <c r="AS183" s="302"/>
      <c r="AT183" s="67"/>
      <c r="AU183" s="127"/>
    </row>
    <row r="184" spans="1:47" ht="15.75" thickBot="1">
      <c r="A184" s="448" t="s">
        <v>17</v>
      </c>
      <c r="B184" s="450" t="s">
        <v>18</v>
      </c>
      <c r="C184" s="452" t="s">
        <v>19</v>
      </c>
      <c r="D184" s="450" t="s">
        <v>20</v>
      </c>
      <c r="E184" s="452" t="s">
        <v>21</v>
      </c>
      <c r="F184" s="461" t="s">
        <v>22</v>
      </c>
      <c r="G184" s="443" t="s">
        <v>23</v>
      </c>
      <c r="H184" s="440" t="s">
        <v>24</v>
      </c>
      <c r="I184" s="444" t="s">
        <v>25</v>
      </c>
      <c r="J184" s="443" t="s">
        <v>23</v>
      </c>
      <c r="K184" s="440" t="s">
        <v>24</v>
      </c>
      <c r="L184" s="444" t="s">
        <v>25</v>
      </c>
      <c r="M184" s="445" t="s">
        <v>23</v>
      </c>
      <c r="N184" s="446" t="s">
        <v>24</v>
      </c>
      <c r="O184" s="447" t="s">
        <v>25</v>
      </c>
      <c r="P184" s="443" t="s">
        <v>23</v>
      </c>
      <c r="Q184" s="440" t="s">
        <v>24</v>
      </c>
      <c r="R184" s="444" t="s">
        <v>25</v>
      </c>
      <c r="S184" s="443" t="s">
        <v>23</v>
      </c>
      <c r="T184" s="440" t="s">
        <v>24</v>
      </c>
      <c r="U184" s="444" t="s">
        <v>25</v>
      </c>
      <c r="V184" s="443" t="s">
        <v>23</v>
      </c>
      <c r="W184" s="440" t="s">
        <v>24</v>
      </c>
      <c r="X184" s="444" t="s">
        <v>25</v>
      </c>
      <c r="Y184" s="443" t="s">
        <v>23</v>
      </c>
      <c r="Z184" s="440" t="s">
        <v>24</v>
      </c>
      <c r="AA184" s="444" t="s">
        <v>25</v>
      </c>
      <c r="AB184" s="443" t="s">
        <v>23</v>
      </c>
      <c r="AC184" s="440" t="s">
        <v>24</v>
      </c>
      <c r="AD184" s="444" t="s">
        <v>25</v>
      </c>
      <c r="AE184" s="443" t="s">
        <v>23</v>
      </c>
      <c r="AF184" s="440" t="s">
        <v>24</v>
      </c>
      <c r="AG184" s="444" t="s">
        <v>25</v>
      </c>
      <c r="AH184" s="445" t="s">
        <v>23</v>
      </c>
      <c r="AI184" s="446" t="s">
        <v>24</v>
      </c>
      <c r="AJ184" s="447" t="s">
        <v>25</v>
      </c>
      <c r="AK184" s="445" t="s">
        <v>23</v>
      </c>
      <c r="AL184" s="446" t="s">
        <v>24</v>
      </c>
      <c r="AM184" s="447" t="s">
        <v>25</v>
      </c>
      <c r="AN184" s="445" t="s">
        <v>23</v>
      </c>
      <c r="AO184" s="446" t="s">
        <v>24</v>
      </c>
      <c r="AP184" s="447" t="s">
        <v>25</v>
      </c>
      <c r="AQ184" s="445" t="s">
        <v>23</v>
      </c>
      <c r="AR184" s="446" t="s">
        <v>24</v>
      </c>
      <c r="AS184" s="447" t="s">
        <v>25</v>
      </c>
      <c r="AT184" s="443" t="s">
        <v>23</v>
      </c>
      <c r="AU184" s="453" t="s">
        <v>26</v>
      </c>
    </row>
    <row r="185" spans="1:47">
      <c r="A185" s="449"/>
      <c r="B185" s="451"/>
      <c r="C185" s="440"/>
      <c r="D185" s="451"/>
      <c r="E185" s="440"/>
      <c r="F185" s="462"/>
      <c r="G185" s="443"/>
      <c r="H185" s="440"/>
      <c r="I185" s="444"/>
      <c r="J185" s="443"/>
      <c r="K185" s="440"/>
      <c r="L185" s="444"/>
      <c r="M185" s="445"/>
      <c r="N185" s="446"/>
      <c r="O185" s="447"/>
      <c r="P185" s="443"/>
      <c r="Q185" s="440"/>
      <c r="R185" s="444"/>
      <c r="S185" s="443"/>
      <c r="T185" s="440"/>
      <c r="U185" s="444"/>
      <c r="V185" s="443"/>
      <c r="W185" s="440"/>
      <c r="X185" s="444"/>
      <c r="Y185" s="443"/>
      <c r="Z185" s="440"/>
      <c r="AA185" s="444"/>
      <c r="AB185" s="443"/>
      <c r="AC185" s="440"/>
      <c r="AD185" s="444"/>
      <c r="AE185" s="443"/>
      <c r="AF185" s="440"/>
      <c r="AG185" s="444"/>
      <c r="AH185" s="445"/>
      <c r="AI185" s="446"/>
      <c r="AJ185" s="447"/>
      <c r="AK185" s="445"/>
      <c r="AL185" s="446"/>
      <c r="AM185" s="447"/>
      <c r="AN185" s="445"/>
      <c r="AO185" s="446"/>
      <c r="AP185" s="447"/>
      <c r="AQ185" s="445"/>
      <c r="AR185" s="446"/>
      <c r="AS185" s="447"/>
      <c r="AT185" s="443"/>
      <c r="AU185" s="453"/>
    </row>
    <row r="186" spans="1:47">
      <c r="A186" s="427" t="s">
        <v>83</v>
      </c>
      <c r="B186" s="429">
        <v>3012</v>
      </c>
      <c r="C186" s="431" t="s">
        <v>63</v>
      </c>
      <c r="D186" s="433" t="s">
        <v>84</v>
      </c>
      <c r="E186" s="435" t="s">
        <v>82</v>
      </c>
      <c r="F186" s="322" t="s">
        <v>30</v>
      </c>
      <c r="G186" s="80"/>
      <c r="H186" s="54">
        <f t="shared" ref="H186:H191" si="259">G186-I186</f>
        <v>0</v>
      </c>
      <c r="I186" s="55"/>
      <c r="J186" s="53"/>
      <c r="K186" s="54">
        <f t="shared" ref="K186:K191" si="260">J186-L186</f>
        <v>0</v>
      </c>
      <c r="L186" s="55"/>
      <c r="M186" s="260"/>
      <c r="N186" s="295">
        <f t="shared" ref="N186:N191" si="261">M186-O186</f>
        <v>0</v>
      </c>
      <c r="O186" s="296"/>
      <c r="P186" s="53"/>
      <c r="Q186" s="54">
        <f t="shared" ref="Q186:Q191" si="262">P186-R186</f>
        <v>0</v>
      </c>
      <c r="R186" s="55"/>
      <c r="S186" s="53"/>
      <c r="T186" s="54">
        <f t="shared" ref="T186:T191" si="263">S186-U186</f>
        <v>0</v>
      </c>
      <c r="U186" s="55"/>
      <c r="V186" s="3"/>
      <c r="W186" s="9">
        <f t="shared" ref="W186:W191" si="264">V186-X186</f>
        <v>0</v>
      </c>
      <c r="X186" s="10"/>
      <c r="Y186" s="3"/>
      <c r="Z186" s="9">
        <f t="shared" ref="Z186:Z195" si="265">Y186-AA186</f>
        <v>0</v>
      </c>
      <c r="AA186" s="10"/>
      <c r="AB186" s="80"/>
      <c r="AC186" s="54">
        <f t="shared" ref="AC186:AC191" si="266">AB186-AD186</f>
        <v>0</v>
      </c>
      <c r="AD186" s="55"/>
      <c r="AE186" s="80"/>
      <c r="AF186" s="54">
        <f t="shared" ref="AF186:AF191" si="267">AE186-AG186</f>
        <v>0</v>
      </c>
      <c r="AG186" s="55"/>
      <c r="AH186" s="260"/>
      <c r="AI186" s="295">
        <f t="shared" ref="AI186:AI195" si="268">AH186-AJ186</f>
        <v>0</v>
      </c>
      <c r="AJ186" s="296"/>
      <c r="AK186" s="260"/>
      <c r="AL186" s="295">
        <f t="shared" ref="AL186:AL195" si="269">AK186-AM186</f>
        <v>0</v>
      </c>
      <c r="AM186" s="296"/>
      <c r="AN186" s="260"/>
      <c r="AO186" s="295">
        <f t="shared" ref="AO186:AO195" si="270">AN186-AP186</f>
        <v>0</v>
      </c>
      <c r="AP186" s="296"/>
      <c r="AQ186" s="260"/>
      <c r="AR186" s="295">
        <f t="shared" ref="AR186:AR195" si="271">AQ186-AS186</f>
        <v>0</v>
      </c>
      <c r="AS186" s="296"/>
      <c r="AT186" s="53"/>
      <c r="AU186" s="4" t="s">
        <v>31</v>
      </c>
    </row>
    <row r="187" spans="1:47">
      <c r="A187" s="427"/>
      <c r="B187" s="429"/>
      <c r="C187" s="431"/>
      <c r="D187" s="433"/>
      <c r="E187" s="435"/>
      <c r="F187" s="322" t="s">
        <v>32</v>
      </c>
      <c r="G187" s="80"/>
      <c r="H187" s="56">
        <f t="shared" si="259"/>
        <v>0</v>
      </c>
      <c r="I187" s="57"/>
      <c r="J187" s="53"/>
      <c r="K187" s="56">
        <f t="shared" si="260"/>
        <v>0</v>
      </c>
      <c r="L187" s="57"/>
      <c r="M187" s="260"/>
      <c r="N187" s="261">
        <f t="shared" si="261"/>
        <v>0</v>
      </c>
      <c r="O187" s="262"/>
      <c r="P187" s="53"/>
      <c r="Q187" s="56">
        <f t="shared" si="262"/>
        <v>0</v>
      </c>
      <c r="R187" s="57"/>
      <c r="S187" s="220">
        <f>SUM(36615+53693)</f>
        <v>90308</v>
      </c>
      <c r="T187" s="221">
        <f t="shared" si="263"/>
        <v>0</v>
      </c>
      <c r="U187" s="222">
        <v>90308</v>
      </c>
      <c r="V187" s="3"/>
      <c r="W187" s="11">
        <f t="shared" si="264"/>
        <v>0</v>
      </c>
      <c r="X187" s="12"/>
      <c r="Y187" s="3"/>
      <c r="Z187" s="11">
        <f t="shared" si="265"/>
        <v>0</v>
      </c>
      <c r="AA187" s="12"/>
      <c r="AB187" s="80"/>
      <c r="AC187" s="56">
        <f t="shared" si="266"/>
        <v>0</v>
      </c>
      <c r="AD187" s="57"/>
      <c r="AE187" s="80"/>
      <c r="AF187" s="56">
        <f t="shared" si="267"/>
        <v>0</v>
      </c>
      <c r="AG187" s="57"/>
      <c r="AH187" s="260"/>
      <c r="AI187" s="261">
        <f t="shared" si="268"/>
        <v>0</v>
      </c>
      <c r="AJ187" s="262"/>
      <c r="AK187" s="260"/>
      <c r="AL187" s="261">
        <f t="shared" si="269"/>
        <v>0</v>
      </c>
      <c r="AM187" s="262"/>
      <c r="AN187" s="260"/>
      <c r="AO187" s="261">
        <f t="shared" si="270"/>
        <v>0</v>
      </c>
      <c r="AP187" s="262"/>
      <c r="AQ187" s="260"/>
      <c r="AR187" s="261">
        <f t="shared" si="271"/>
        <v>0</v>
      </c>
      <c r="AS187" s="262"/>
      <c r="AT187" s="53"/>
      <c r="AU187" s="117">
        <f>SUM(G186:G195,J186:J195,M186:M195,P186:P195,S186:S195,V186:V195,Y186:Y195,AB186:AB195,AE186:AE195)</f>
        <v>415054</v>
      </c>
    </row>
    <row r="188" spans="1:47">
      <c r="A188" s="427"/>
      <c r="B188" s="429"/>
      <c r="C188" s="431"/>
      <c r="D188" s="433"/>
      <c r="E188" s="435"/>
      <c r="F188" s="322" t="s">
        <v>33</v>
      </c>
      <c r="G188" s="80"/>
      <c r="H188" s="56">
        <f t="shared" si="259"/>
        <v>0</v>
      </c>
      <c r="I188" s="57"/>
      <c r="J188" s="53"/>
      <c r="K188" s="56">
        <f t="shared" si="260"/>
        <v>0</v>
      </c>
      <c r="L188" s="57"/>
      <c r="M188" s="260"/>
      <c r="N188" s="261">
        <f t="shared" si="261"/>
        <v>0</v>
      </c>
      <c r="O188" s="262"/>
      <c r="P188" s="53"/>
      <c r="Q188" s="56">
        <f t="shared" si="262"/>
        <v>0</v>
      </c>
      <c r="R188" s="57"/>
      <c r="S188" s="53"/>
      <c r="T188" s="56">
        <f t="shared" si="263"/>
        <v>0</v>
      </c>
      <c r="U188" s="57"/>
      <c r="V188" s="3"/>
      <c r="W188" s="11">
        <f t="shared" si="264"/>
        <v>0</v>
      </c>
      <c r="X188" s="12"/>
      <c r="Y188" s="3"/>
      <c r="Z188" s="11">
        <f t="shared" si="265"/>
        <v>0</v>
      </c>
      <c r="AA188" s="12"/>
      <c r="AB188" s="80"/>
      <c r="AC188" s="56">
        <f t="shared" si="266"/>
        <v>0</v>
      </c>
      <c r="AD188" s="57"/>
      <c r="AE188" s="80"/>
      <c r="AF188" s="56">
        <f t="shared" si="267"/>
        <v>0</v>
      </c>
      <c r="AG188" s="57"/>
      <c r="AH188" s="260"/>
      <c r="AI188" s="261">
        <f t="shared" si="268"/>
        <v>0</v>
      </c>
      <c r="AJ188" s="262"/>
      <c r="AK188" s="260"/>
      <c r="AL188" s="261">
        <f t="shared" si="269"/>
        <v>0</v>
      </c>
      <c r="AM188" s="262"/>
      <c r="AN188" s="260"/>
      <c r="AO188" s="261">
        <f t="shared" si="270"/>
        <v>0</v>
      </c>
      <c r="AP188" s="262"/>
      <c r="AQ188" s="260"/>
      <c r="AR188" s="261">
        <f t="shared" si="271"/>
        <v>0</v>
      </c>
      <c r="AS188" s="262"/>
      <c r="AT188" s="53"/>
      <c r="AU188" s="7" t="s">
        <v>34</v>
      </c>
    </row>
    <row r="189" spans="1:47">
      <c r="A189" s="427"/>
      <c r="B189" s="429"/>
      <c r="C189" s="431"/>
      <c r="D189" s="433"/>
      <c r="E189" s="435"/>
      <c r="F189" s="322" t="s">
        <v>35</v>
      </c>
      <c r="G189" s="80"/>
      <c r="H189" s="56">
        <f t="shared" si="259"/>
        <v>0</v>
      </c>
      <c r="I189" s="57"/>
      <c r="J189" s="53"/>
      <c r="K189" s="56">
        <f t="shared" si="260"/>
        <v>0</v>
      </c>
      <c r="L189" s="57"/>
      <c r="M189" s="260"/>
      <c r="N189" s="261">
        <f t="shared" si="261"/>
        <v>0</v>
      </c>
      <c r="O189" s="262"/>
      <c r="P189" s="53"/>
      <c r="Q189" s="56">
        <f t="shared" si="262"/>
        <v>0</v>
      </c>
      <c r="R189" s="57"/>
      <c r="S189" s="3"/>
      <c r="T189" s="11">
        <f t="shared" si="263"/>
        <v>0</v>
      </c>
      <c r="U189" s="12"/>
      <c r="V189" s="3"/>
      <c r="W189" s="11">
        <f t="shared" si="264"/>
        <v>0</v>
      </c>
      <c r="X189" s="12"/>
      <c r="Y189" s="3"/>
      <c r="Z189" s="11">
        <f t="shared" si="265"/>
        <v>0</v>
      </c>
      <c r="AA189" s="12"/>
      <c r="AB189" s="80"/>
      <c r="AC189" s="56">
        <f t="shared" si="266"/>
        <v>0</v>
      </c>
      <c r="AD189" s="57"/>
      <c r="AE189" s="80"/>
      <c r="AF189" s="56">
        <f t="shared" si="267"/>
        <v>0</v>
      </c>
      <c r="AG189" s="57"/>
      <c r="AH189" s="260"/>
      <c r="AI189" s="261">
        <f t="shared" si="268"/>
        <v>0</v>
      </c>
      <c r="AJ189" s="262"/>
      <c r="AK189" s="260"/>
      <c r="AL189" s="261">
        <f t="shared" si="269"/>
        <v>0</v>
      </c>
      <c r="AM189" s="262"/>
      <c r="AN189" s="260"/>
      <c r="AO189" s="261">
        <f t="shared" si="270"/>
        <v>0</v>
      </c>
      <c r="AP189" s="262"/>
      <c r="AQ189" s="260"/>
      <c r="AR189" s="261">
        <f t="shared" si="271"/>
        <v>0</v>
      </c>
      <c r="AS189" s="262"/>
      <c r="AT189" s="53"/>
      <c r="AU189" s="117">
        <f>SUM(H186:H195,K186:K195,N186:N195,Q186:Q195,T186:T195,W186:W195,Z186:Z195,AC186:AC195,Z186:Z195,AF186:AF195)</f>
        <v>0</v>
      </c>
    </row>
    <row r="190" spans="1:47">
      <c r="A190" s="427"/>
      <c r="B190" s="429"/>
      <c r="C190" s="431"/>
      <c r="D190" s="433"/>
      <c r="E190" s="435"/>
      <c r="F190" s="322" t="s">
        <v>36</v>
      </c>
      <c r="G190" s="80"/>
      <c r="H190" s="56">
        <f t="shared" si="259"/>
        <v>0</v>
      </c>
      <c r="I190" s="57"/>
      <c r="J190" s="53"/>
      <c r="K190" s="56">
        <f t="shared" si="260"/>
        <v>0</v>
      </c>
      <c r="L190" s="57"/>
      <c r="M190" s="260"/>
      <c r="N190" s="261">
        <f t="shared" si="261"/>
        <v>0</v>
      </c>
      <c r="O190" s="262"/>
      <c r="P190" s="53"/>
      <c r="Q190" s="56">
        <f t="shared" si="262"/>
        <v>0</v>
      </c>
      <c r="R190" s="57"/>
      <c r="S190" s="53"/>
      <c r="T190" s="56">
        <f t="shared" si="263"/>
        <v>0</v>
      </c>
      <c r="U190" s="57"/>
      <c r="V190" s="3"/>
      <c r="W190" s="11">
        <f t="shared" si="264"/>
        <v>0</v>
      </c>
      <c r="X190" s="12"/>
      <c r="Y190" s="3"/>
      <c r="Z190" s="11">
        <f t="shared" si="265"/>
        <v>0</v>
      </c>
      <c r="AA190" s="12"/>
      <c r="AB190" s="80"/>
      <c r="AC190" s="56">
        <f t="shared" si="266"/>
        <v>0</v>
      </c>
      <c r="AD190" s="57"/>
      <c r="AE190" s="80"/>
      <c r="AF190" s="56">
        <f t="shared" si="267"/>
        <v>0</v>
      </c>
      <c r="AG190" s="57"/>
      <c r="AH190" s="260"/>
      <c r="AI190" s="261">
        <f t="shared" si="268"/>
        <v>0</v>
      </c>
      <c r="AJ190" s="262"/>
      <c r="AK190" s="260"/>
      <c r="AL190" s="261">
        <f t="shared" si="269"/>
        <v>0</v>
      </c>
      <c r="AM190" s="262"/>
      <c r="AN190" s="260"/>
      <c r="AO190" s="261">
        <f t="shared" si="270"/>
        <v>0</v>
      </c>
      <c r="AP190" s="262"/>
      <c r="AQ190" s="260"/>
      <c r="AR190" s="261">
        <f t="shared" si="271"/>
        <v>0</v>
      </c>
      <c r="AS190" s="262"/>
      <c r="AT190" s="53"/>
      <c r="AU190" s="7" t="s">
        <v>37</v>
      </c>
    </row>
    <row r="191" spans="1:47">
      <c r="A191" s="427"/>
      <c r="B191" s="429"/>
      <c r="C191" s="431"/>
      <c r="D191" s="433"/>
      <c r="E191" s="435"/>
      <c r="F191" s="322" t="s">
        <v>77</v>
      </c>
      <c r="G191" s="80"/>
      <c r="H191" s="56">
        <f t="shared" si="259"/>
        <v>0</v>
      </c>
      <c r="I191" s="57"/>
      <c r="J191" s="53"/>
      <c r="K191" s="56">
        <f t="shared" si="260"/>
        <v>0</v>
      </c>
      <c r="L191" s="57"/>
      <c r="M191" s="260"/>
      <c r="N191" s="261">
        <f t="shared" si="261"/>
        <v>0</v>
      </c>
      <c r="O191" s="262"/>
      <c r="P191" s="53"/>
      <c r="Q191" s="56">
        <f t="shared" si="262"/>
        <v>0</v>
      </c>
      <c r="R191" s="57"/>
      <c r="S191" s="53"/>
      <c r="T191" s="56">
        <f t="shared" si="263"/>
        <v>0</v>
      </c>
      <c r="U191" s="57"/>
      <c r="V191" s="3"/>
      <c r="W191" s="11">
        <f t="shared" si="264"/>
        <v>0</v>
      </c>
      <c r="X191" s="12"/>
      <c r="Y191" s="3"/>
      <c r="Z191" s="11">
        <f t="shared" si="265"/>
        <v>0</v>
      </c>
      <c r="AA191" s="12"/>
      <c r="AB191" s="80"/>
      <c r="AC191" s="56">
        <f t="shared" si="266"/>
        <v>0</v>
      </c>
      <c r="AD191" s="57"/>
      <c r="AE191" s="80"/>
      <c r="AF191" s="56">
        <f t="shared" si="267"/>
        <v>0</v>
      </c>
      <c r="AG191" s="57"/>
      <c r="AH191" s="260"/>
      <c r="AI191" s="261">
        <f t="shared" si="268"/>
        <v>0</v>
      </c>
      <c r="AJ191" s="262"/>
      <c r="AK191" s="260"/>
      <c r="AL191" s="261">
        <f t="shared" si="269"/>
        <v>0</v>
      </c>
      <c r="AM191" s="262"/>
      <c r="AN191" s="260"/>
      <c r="AO191" s="261">
        <f t="shared" si="270"/>
        <v>0</v>
      </c>
      <c r="AP191" s="262"/>
      <c r="AQ191" s="260"/>
      <c r="AR191" s="261">
        <f t="shared" si="271"/>
        <v>0</v>
      </c>
      <c r="AS191" s="262"/>
      <c r="AT191" s="53"/>
      <c r="AU191" s="117">
        <f>SUM(I186:I195,L186:L195,O186:O195,R186:R195,U186:U195,X186:X195,AA186:AA195,AD186:AD195,AG186:AG195)</f>
        <v>415054</v>
      </c>
    </row>
    <row r="192" spans="1:47">
      <c r="A192" s="427"/>
      <c r="B192" s="429"/>
      <c r="C192" s="431"/>
      <c r="D192" s="433"/>
      <c r="E192" s="435"/>
      <c r="F192" s="322" t="s">
        <v>38</v>
      </c>
      <c r="G192" s="80"/>
      <c r="H192" s="56"/>
      <c r="I192" s="57"/>
      <c r="J192" s="53"/>
      <c r="K192" s="56"/>
      <c r="L192" s="57"/>
      <c r="M192" s="260"/>
      <c r="N192" s="261"/>
      <c r="O192" s="262"/>
      <c r="P192" s="53"/>
      <c r="Q192" s="56"/>
      <c r="R192" s="57"/>
      <c r="S192" s="53"/>
      <c r="T192" s="56"/>
      <c r="U192" s="57"/>
      <c r="V192" s="3"/>
      <c r="W192" s="11"/>
      <c r="X192" s="12"/>
      <c r="Y192" s="3"/>
      <c r="Z192" s="11">
        <f t="shared" si="265"/>
        <v>0</v>
      </c>
      <c r="AA192" s="12"/>
      <c r="AB192" s="80"/>
      <c r="AC192" s="56">
        <v>0</v>
      </c>
      <c r="AD192" s="57"/>
      <c r="AE192" s="80"/>
      <c r="AF192" s="56">
        <v>0</v>
      </c>
      <c r="AG192" s="57"/>
      <c r="AH192" s="260"/>
      <c r="AI192" s="261">
        <f t="shared" si="268"/>
        <v>0</v>
      </c>
      <c r="AJ192" s="262"/>
      <c r="AK192" s="260"/>
      <c r="AL192" s="261">
        <f t="shared" si="269"/>
        <v>0</v>
      </c>
      <c r="AM192" s="262"/>
      <c r="AN192" s="260"/>
      <c r="AO192" s="261">
        <f t="shared" si="270"/>
        <v>0</v>
      </c>
      <c r="AP192" s="262"/>
      <c r="AQ192" s="260"/>
      <c r="AR192" s="261">
        <f t="shared" si="271"/>
        <v>0</v>
      </c>
      <c r="AS192" s="262"/>
      <c r="AT192" s="53"/>
      <c r="AU192" s="117"/>
    </row>
    <row r="193" spans="1:47">
      <c r="A193" s="427"/>
      <c r="B193" s="429"/>
      <c r="C193" s="431"/>
      <c r="D193" s="433"/>
      <c r="E193" s="435"/>
      <c r="F193" s="322" t="s">
        <v>39</v>
      </c>
      <c r="G193" s="80"/>
      <c r="H193" s="56">
        <f t="shared" ref="H193:H195" si="272">G193-I193</f>
        <v>0</v>
      </c>
      <c r="I193" s="57"/>
      <c r="J193" s="53"/>
      <c r="K193" s="56">
        <f t="shared" ref="K193:K195" si="273">J193-L193</f>
        <v>0</v>
      </c>
      <c r="L193" s="57"/>
      <c r="M193" s="260"/>
      <c r="N193" s="261">
        <f t="shared" ref="N193:N195" si="274">M193-O193</f>
        <v>0</v>
      </c>
      <c r="O193" s="262"/>
      <c r="P193" s="53"/>
      <c r="Q193" s="56">
        <f t="shared" ref="Q193:Q195" si="275">P193-R193</f>
        <v>0</v>
      </c>
      <c r="R193" s="57"/>
      <c r="S193" s="53"/>
      <c r="T193" s="56">
        <f t="shared" ref="T193:T195" si="276">S193-U193</f>
        <v>0</v>
      </c>
      <c r="U193" s="57"/>
      <c r="V193" s="3"/>
      <c r="W193" s="11">
        <f t="shared" ref="W193:W195" si="277">V193-X193</f>
        <v>0</v>
      </c>
      <c r="X193" s="12"/>
      <c r="Y193" s="3"/>
      <c r="Z193" s="11">
        <f t="shared" si="265"/>
        <v>0</v>
      </c>
      <c r="AA193" s="12"/>
      <c r="AB193" s="80"/>
      <c r="AC193" s="56">
        <f t="shared" ref="AC193:AC195" si="278">AB193-AD193</f>
        <v>0</v>
      </c>
      <c r="AD193" s="57"/>
      <c r="AE193" s="80"/>
      <c r="AF193" s="56">
        <f t="shared" ref="AF193:AF195" si="279">AE193-AG193</f>
        <v>0</v>
      </c>
      <c r="AG193" s="57"/>
      <c r="AH193" s="260"/>
      <c r="AI193" s="261">
        <f t="shared" si="268"/>
        <v>0</v>
      </c>
      <c r="AJ193" s="262"/>
      <c r="AK193" s="260"/>
      <c r="AL193" s="261">
        <f t="shared" si="269"/>
        <v>0</v>
      </c>
      <c r="AM193" s="262"/>
      <c r="AN193" s="260"/>
      <c r="AO193" s="261">
        <f t="shared" si="270"/>
        <v>0</v>
      </c>
      <c r="AP193" s="262"/>
      <c r="AQ193" s="260"/>
      <c r="AR193" s="261">
        <f t="shared" si="271"/>
        <v>0</v>
      </c>
      <c r="AS193" s="262"/>
      <c r="AT193" s="53"/>
      <c r="AU193" s="7" t="s">
        <v>40</v>
      </c>
    </row>
    <row r="194" spans="1:47">
      <c r="A194" s="427"/>
      <c r="B194" s="429"/>
      <c r="C194" s="431"/>
      <c r="D194" s="433"/>
      <c r="E194" s="435"/>
      <c r="F194" s="322" t="s">
        <v>41</v>
      </c>
      <c r="G194" s="80"/>
      <c r="H194" s="56">
        <f t="shared" si="272"/>
        <v>0</v>
      </c>
      <c r="I194" s="57"/>
      <c r="J194" s="53"/>
      <c r="K194" s="56">
        <f t="shared" si="273"/>
        <v>0</v>
      </c>
      <c r="L194" s="57"/>
      <c r="M194" s="260"/>
      <c r="N194" s="261">
        <f t="shared" si="274"/>
        <v>0</v>
      </c>
      <c r="O194" s="262"/>
      <c r="P194" s="53"/>
      <c r="Q194" s="56">
        <f t="shared" si="275"/>
        <v>0</v>
      </c>
      <c r="R194" s="57"/>
      <c r="S194" s="53"/>
      <c r="T194" s="56">
        <f t="shared" si="276"/>
        <v>0</v>
      </c>
      <c r="U194" s="57"/>
      <c r="V194" s="75">
        <v>324746</v>
      </c>
      <c r="W194" s="76">
        <f t="shared" si="277"/>
        <v>0</v>
      </c>
      <c r="X194" s="77">
        <v>324746</v>
      </c>
      <c r="Y194" s="3"/>
      <c r="Z194" s="11">
        <f t="shared" si="265"/>
        <v>0</v>
      </c>
      <c r="AA194" s="12"/>
      <c r="AB194" s="80"/>
      <c r="AC194" s="56">
        <f t="shared" si="278"/>
        <v>0</v>
      </c>
      <c r="AD194" s="57"/>
      <c r="AE194" s="80"/>
      <c r="AF194" s="56">
        <f t="shared" si="279"/>
        <v>0</v>
      </c>
      <c r="AG194" s="57"/>
      <c r="AH194" s="260"/>
      <c r="AI194" s="261">
        <f t="shared" si="268"/>
        <v>0</v>
      </c>
      <c r="AJ194" s="262"/>
      <c r="AK194" s="260"/>
      <c r="AL194" s="261">
        <f t="shared" si="269"/>
        <v>0</v>
      </c>
      <c r="AM194" s="262"/>
      <c r="AN194" s="260"/>
      <c r="AO194" s="261">
        <f t="shared" si="270"/>
        <v>0</v>
      </c>
      <c r="AP194" s="262"/>
      <c r="AQ194" s="260"/>
      <c r="AR194" s="261">
        <f t="shared" si="271"/>
        <v>0</v>
      </c>
      <c r="AS194" s="262"/>
      <c r="AT194" s="53"/>
      <c r="AU194" s="118">
        <f>AU191/AU187</f>
        <v>1</v>
      </c>
    </row>
    <row r="195" spans="1:47" ht="15.75" thickBot="1">
      <c r="A195" s="428"/>
      <c r="B195" s="430"/>
      <c r="C195" s="432"/>
      <c r="D195" s="434"/>
      <c r="E195" s="436"/>
      <c r="F195" s="323" t="s">
        <v>42</v>
      </c>
      <c r="G195" s="131"/>
      <c r="H195" s="68">
        <f t="shared" si="272"/>
        <v>0</v>
      </c>
      <c r="I195" s="69"/>
      <c r="J195" s="67"/>
      <c r="K195" s="68">
        <f t="shared" si="273"/>
        <v>0</v>
      </c>
      <c r="L195" s="69"/>
      <c r="M195" s="300"/>
      <c r="N195" s="301">
        <f t="shared" si="274"/>
        <v>0</v>
      </c>
      <c r="O195" s="302"/>
      <c r="P195" s="67"/>
      <c r="Q195" s="68">
        <f t="shared" si="275"/>
        <v>0</v>
      </c>
      <c r="R195" s="69"/>
      <c r="S195" s="62"/>
      <c r="T195" s="60">
        <f t="shared" si="276"/>
        <v>0</v>
      </c>
      <c r="U195" s="61"/>
      <c r="V195" s="19"/>
      <c r="W195" s="20">
        <f t="shared" si="277"/>
        <v>0</v>
      </c>
      <c r="X195" s="21"/>
      <c r="Y195" s="19"/>
      <c r="Z195" s="20">
        <f t="shared" si="265"/>
        <v>0</v>
      </c>
      <c r="AA195" s="21"/>
      <c r="AB195" s="131"/>
      <c r="AC195" s="68">
        <f t="shared" si="278"/>
        <v>0</v>
      </c>
      <c r="AD195" s="69"/>
      <c r="AE195" s="131"/>
      <c r="AF195" s="68">
        <f t="shared" si="279"/>
        <v>0</v>
      </c>
      <c r="AG195" s="69"/>
      <c r="AH195" s="300"/>
      <c r="AI195" s="301">
        <f t="shared" si="268"/>
        <v>0</v>
      </c>
      <c r="AJ195" s="302"/>
      <c r="AK195" s="300"/>
      <c r="AL195" s="301">
        <f t="shared" si="269"/>
        <v>0</v>
      </c>
      <c r="AM195" s="302"/>
      <c r="AN195" s="300"/>
      <c r="AO195" s="301">
        <f t="shared" si="270"/>
        <v>0</v>
      </c>
      <c r="AP195" s="302"/>
      <c r="AQ195" s="300"/>
      <c r="AR195" s="301">
        <f t="shared" si="271"/>
        <v>0</v>
      </c>
      <c r="AS195" s="302"/>
      <c r="AT195" s="67"/>
      <c r="AU195" s="127"/>
    </row>
    <row r="196" spans="1:47" ht="15.75" thickBot="1">
      <c r="A196" s="448" t="s">
        <v>17</v>
      </c>
      <c r="B196" s="450" t="s">
        <v>18</v>
      </c>
      <c r="C196" s="452" t="s">
        <v>19</v>
      </c>
      <c r="D196" s="450" t="s">
        <v>20</v>
      </c>
      <c r="E196" s="452" t="s">
        <v>21</v>
      </c>
      <c r="F196" s="461" t="s">
        <v>22</v>
      </c>
      <c r="G196" s="443" t="s">
        <v>23</v>
      </c>
      <c r="H196" s="440" t="s">
        <v>24</v>
      </c>
      <c r="I196" s="444" t="s">
        <v>25</v>
      </c>
      <c r="J196" s="443" t="s">
        <v>23</v>
      </c>
      <c r="K196" s="440" t="s">
        <v>24</v>
      </c>
      <c r="L196" s="444" t="s">
        <v>25</v>
      </c>
      <c r="M196" s="445" t="s">
        <v>23</v>
      </c>
      <c r="N196" s="446" t="s">
        <v>24</v>
      </c>
      <c r="O196" s="447" t="s">
        <v>25</v>
      </c>
      <c r="P196" s="443" t="s">
        <v>23</v>
      </c>
      <c r="Q196" s="440" t="s">
        <v>24</v>
      </c>
      <c r="R196" s="444" t="s">
        <v>25</v>
      </c>
      <c r="S196" s="443" t="s">
        <v>23</v>
      </c>
      <c r="T196" s="440" t="s">
        <v>24</v>
      </c>
      <c r="U196" s="444" t="s">
        <v>25</v>
      </c>
      <c r="V196" s="443" t="s">
        <v>23</v>
      </c>
      <c r="W196" s="440" t="s">
        <v>24</v>
      </c>
      <c r="X196" s="522" t="s">
        <v>25</v>
      </c>
      <c r="Y196" s="437" t="s">
        <v>23</v>
      </c>
      <c r="Z196" s="439" t="s">
        <v>24</v>
      </c>
      <c r="AA196" s="441" t="s">
        <v>25</v>
      </c>
      <c r="AB196" s="443" t="s">
        <v>23</v>
      </c>
      <c r="AC196" s="440" t="s">
        <v>24</v>
      </c>
      <c r="AD196" s="444" t="s">
        <v>25</v>
      </c>
      <c r="AE196" s="443" t="s">
        <v>23</v>
      </c>
      <c r="AF196" s="440" t="s">
        <v>24</v>
      </c>
      <c r="AG196" s="444" t="s">
        <v>25</v>
      </c>
      <c r="AH196" s="445" t="s">
        <v>23</v>
      </c>
      <c r="AI196" s="446" t="s">
        <v>24</v>
      </c>
      <c r="AJ196" s="447" t="s">
        <v>25</v>
      </c>
      <c r="AK196" s="445" t="s">
        <v>23</v>
      </c>
      <c r="AL196" s="446" t="s">
        <v>24</v>
      </c>
      <c r="AM196" s="447" t="s">
        <v>25</v>
      </c>
      <c r="AN196" s="445" t="s">
        <v>23</v>
      </c>
      <c r="AO196" s="446" t="s">
        <v>24</v>
      </c>
      <c r="AP196" s="447" t="s">
        <v>25</v>
      </c>
      <c r="AQ196" s="445" t="s">
        <v>23</v>
      </c>
      <c r="AR196" s="446" t="s">
        <v>24</v>
      </c>
      <c r="AS196" s="447" t="s">
        <v>25</v>
      </c>
      <c r="AT196" s="443" t="s">
        <v>23</v>
      </c>
      <c r="AU196" s="453" t="s">
        <v>26</v>
      </c>
    </row>
    <row r="197" spans="1:47">
      <c r="A197" s="449"/>
      <c r="B197" s="451"/>
      <c r="C197" s="440"/>
      <c r="D197" s="451"/>
      <c r="E197" s="440"/>
      <c r="F197" s="462"/>
      <c r="G197" s="443"/>
      <c r="H197" s="440"/>
      <c r="I197" s="444"/>
      <c r="J197" s="443"/>
      <c r="K197" s="440"/>
      <c r="L197" s="444"/>
      <c r="M197" s="445"/>
      <c r="N197" s="446"/>
      <c r="O197" s="447"/>
      <c r="P197" s="443"/>
      <c r="Q197" s="440"/>
      <c r="R197" s="444"/>
      <c r="S197" s="443"/>
      <c r="T197" s="440"/>
      <c r="U197" s="444"/>
      <c r="V197" s="443"/>
      <c r="W197" s="440"/>
      <c r="X197" s="522"/>
      <c r="Y197" s="438"/>
      <c r="Z197" s="440"/>
      <c r="AA197" s="442"/>
      <c r="AB197" s="443"/>
      <c r="AC197" s="440"/>
      <c r="AD197" s="444"/>
      <c r="AE197" s="443"/>
      <c r="AF197" s="440"/>
      <c r="AG197" s="444"/>
      <c r="AH197" s="445"/>
      <c r="AI197" s="446"/>
      <c r="AJ197" s="447"/>
      <c r="AK197" s="445"/>
      <c r="AL197" s="446"/>
      <c r="AM197" s="447"/>
      <c r="AN197" s="445"/>
      <c r="AO197" s="446"/>
      <c r="AP197" s="447"/>
      <c r="AQ197" s="445"/>
      <c r="AR197" s="446"/>
      <c r="AS197" s="447"/>
      <c r="AT197" s="443"/>
      <c r="AU197" s="453"/>
    </row>
    <row r="198" spans="1:47">
      <c r="A198" s="427" t="s">
        <v>85</v>
      </c>
      <c r="B198" s="429">
        <v>2541</v>
      </c>
      <c r="C198" s="431">
        <v>1801597</v>
      </c>
      <c r="D198" s="433" t="s">
        <v>86</v>
      </c>
      <c r="E198" s="435" t="s">
        <v>53</v>
      </c>
      <c r="F198" s="322" t="s">
        <v>30</v>
      </c>
      <c r="G198" s="80"/>
      <c r="H198" s="54">
        <f t="shared" ref="H198:H207" si="280">G198-I198</f>
        <v>0</v>
      </c>
      <c r="I198" s="55"/>
      <c r="J198" s="53"/>
      <c r="K198" s="54">
        <f t="shared" ref="K198:K207" si="281">J198-L198</f>
        <v>0</v>
      </c>
      <c r="L198" s="55"/>
      <c r="M198" s="260"/>
      <c r="N198" s="295">
        <f t="shared" ref="N198:N207" si="282">M198-O198</f>
        <v>0</v>
      </c>
      <c r="O198" s="296"/>
      <c r="P198" s="53"/>
      <c r="Q198" s="54">
        <f t="shared" ref="Q198:Q207" si="283">P198-R198</f>
        <v>0</v>
      </c>
      <c r="R198" s="55"/>
      <c r="S198" s="53"/>
      <c r="T198" s="54">
        <f t="shared" ref="T198:T207" si="284">S198-U198</f>
        <v>0</v>
      </c>
      <c r="U198" s="55"/>
      <c r="V198" s="53"/>
      <c r="W198" s="54">
        <f t="shared" ref="W198:W207" si="285">V198-X198</f>
        <v>0</v>
      </c>
      <c r="X198" s="252"/>
      <c r="Y198" s="315"/>
      <c r="Z198" s="54">
        <f t="shared" ref="Z198:Z207" si="286">Y198-AA198</f>
        <v>0</v>
      </c>
      <c r="AA198" s="316"/>
      <c r="AB198" s="80"/>
      <c r="AC198" s="54">
        <f t="shared" ref="AC198:AC203" si="287">AB198-AD198</f>
        <v>0</v>
      </c>
      <c r="AD198" s="55"/>
      <c r="AE198" s="80"/>
      <c r="AF198" s="54">
        <f t="shared" ref="AF198:AF203" si="288">AE198-AG198</f>
        <v>0</v>
      </c>
      <c r="AG198" s="55"/>
      <c r="AH198" s="260"/>
      <c r="AI198" s="295">
        <f t="shared" ref="AI198:AI207" si="289">AH198-AJ198</f>
        <v>0</v>
      </c>
      <c r="AJ198" s="296"/>
      <c r="AK198" s="260"/>
      <c r="AL198" s="295">
        <f t="shared" ref="AL198:AL207" si="290">AK198-AM198</f>
        <v>0</v>
      </c>
      <c r="AM198" s="296"/>
      <c r="AN198" s="260"/>
      <c r="AO198" s="295">
        <f t="shared" ref="AO198:AO207" si="291">AN198-AP198</f>
        <v>0</v>
      </c>
      <c r="AP198" s="296"/>
      <c r="AQ198" s="260"/>
      <c r="AR198" s="295">
        <f t="shared" ref="AR198:AR207" si="292">AQ198-AS198</f>
        <v>0</v>
      </c>
      <c r="AS198" s="296"/>
      <c r="AT198" s="53"/>
      <c r="AU198" s="4" t="s">
        <v>31</v>
      </c>
    </row>
    <row r="199" spans="1:47">
      <c r="A199" s="427"/>
      <c r="B199" s="429"/>
      <c r="C199" s="431"/>
      <c r="D199" s="433"/>
      <c r="E199" s="435"/>
      <c r="F199" s="322" t="s">
        <v>32</v>
      </c>
      <c r="G199" s="80"/>
      <c r="H199" s="56">
        <f t="shared" si="280"/>
        <v>0</v>
      </c>
      <c r="I199" s="57"/>
      <c r="J199" s="53"/>
      <c r="K199" s="56">
        <f t="shared" si="281"/>
        <v>0</v>
      </c>
      <c r="L199" s="57"/>
      <c r="M199" s="260"/>
      <c r="N199" s="261">
        <f t="shared" si="282"/>
        <v>0</v>
      </c>
      <c r="O199" s="262"/>
      <c r="P199" s="53"/>
      <c r="Q199" s="56">
        <f t="shared" si="283"/>
        <v>0</v>
      </c>
      <c r="R199" s="57"/>
      <c r="S199" s="220">
        <f>SUM(36615+53693)</f>
        <v>90308</v>
      </c>
      <c r="T199" s="221">
        <f t="shared" si="284"/>
        <v>0</v>
      </c>
      <c r="U199" s="222">
        <v>90308</v>
      </c>
      <c r="V199" s="53"/>
      <c r="W199" s="56">
        <f t="shared" si="285"/>
        <v>0</v>
      </c>
      <c r="X199" s="233"/>
      <c r="Y199" s="315"/>
      <c r="Z199" s="56">
        <f t="shared" si="286"/>
        <v>0</v>
      </c>
      <c r="AA199" s="317"/>
      <c r="AB199" s="80"/>
      <c r="AC199" s="56">
        <f t="shared" si="287"/>
        <v>0</v>
      </c>
      <c r="AD199" s="57"/>
      <c r="AE199" s="80"/>
      <c r="AF199" s="56">
        <f t="shared" si="288"/>
        <v>0</v>
      </c>
      <c r="AG199" s="57"/>
      <c r="AH199" s="260"/>
      <c r="AI199" s="261">
        <f t="shared" si="289"/>
        <v>0</v>
      </c>
      <c r="AJ199" s="262"/>
      <c r="AK199" s="260"/>
      <c r="AL199" s="261">
        <f t="shared" si="290"/>
        <v>0</v>
      </c>
      <c r="AM199" s="262"/>
      <c r="AN199" s="260"/>
      <c r="AO199" s="261">
        <f t="shared" si="291"/>
        <v>0</v>
      </c>
      <c r="AP199" s="262"/>
      <c r="AQ199" s="260"/>
      <c r="AR199" s="261">
        <f t="shared" si="292"/>
        <v>0</v>
      </c>
      <c r="AS199" s="262"/>
      <c r="AT199" s="53"/>
      <c r="AU199" s="117">
        <f>SUM(G198:G207,J198:J207,M198:M207,P198:P207,S198:S207,V198:V207,Y198:Y207,AB198:AB207,AE198:AE207)</f>
        <v>2096419</v>
      </c>
    </row>
    <row r="200" spans="1:47">
      <c r="A200" s="427"/>
      <c r="B200" s="429"/>
      <c r="C200" s="431"/>
      <c r="D200" s="433"/>
      <c r="E200" s="435"/>
      <c r="F200" s="322" t="s">
        <v>33</v>
      </c>
      <c r="G200" s="80"/>
      <c r="H200" s="56">
        <f t="shared" si="280"/>
        <v>0</v>
      </c>
      <c r="I200" s="57"/>
      <c r="J200" s="53"/>
      <c r="K200" s="56">
        <f t="shared" si="281"/>
        <v>0</v>
      </c>
      <c r="L200" s="57"/>
      <c r="M200" s="53"/>
      <c r="N200" s="56">
        <f t="shared" si="282"/>
        <v>0</v>
      </c>
      <c r="O200" s="57"/>
      <c r="P200" s="53"/>
      <c r="Q200" s="56">
        <f t="shared" si="283"/>
        <v>0</v>
      </c>
      <c r="R200" s="57"/>
      <c r="S200" s="53"/>
      <c r="T200" s="56">
        <f t="shared" si="284"/>
        <v>0</v>
      </c>
      <c r="U200" s="57"/>
      <c r="V200" s="53"/>
      <c r="W200" s="56">
        <f t="shared" si="285"/>
        <v>0</v>
      </c>
      <c r="X200" s="233"/>
      <c r="Y200" s="315"/>
      <c r="Z200" s="56">
        <f t="shared" si="286"/>
        <v>0</v>
      </c>
      <c r="AA200" s="317"/>
      <c r="AB200" s="80"/>
      <c r="AC200" s="56">
        <f t="shared" si="287"/>
        <v>0</v>
      </c>
      <c r="AD200" s="57"/>
      <c r="AE200" s="80"/>
      <c r="AF200" s="56">
        <f t="shared" si="288"/>
        <v>0</v>
      </c>
      <c r="AG200" s="57"/>
      <c r="AH200" s="260"/>
      <c r="AI200" s="261">
        <f t="shared" si="289"/>
        <v>0</v>
      </c>
      <c r="AJ200" s="262"/>
      <c r="AK200" s="260"/>
      <c r="AL200" s="261">
        <f t="shared" si="290"/>
        <v>0</v>
      </c>
      <c r="AM200" s="262"/>
      <c r="AN200" s="260"/>
      <c r="AO200" s="261">
        <f t="shared" si="291"/>
        <v>0</v>
      </c>
      <c r="AP200" s="262"/>
      <c r="AQ200" s="260"/>
      <c r="AR200" s="261">
        <f t="shared" si="292"/>
        <v>0</v>
      </c>
      <c r="AS200" s="262"/>
      <c r="AT200" s="53"/>
      <c r="AU200" s="7" t="s">
        <v>34</v>
      </c>
    </row>
    <row r="201" spans="1:47">
      <c r="A201" s="427"/>
      <c r="B201" s="429"/>
      <c r="C201" s="431"/>
      <c r="D201" s="433"/>
      <c r="E201" s="435"/>
      <c r="F201" s="322" t="s">
        <v>35</v>
      </c>
      <c r="G201" s="80"/>
      <c r="H201" s="56">
        <f t="shared" si="280"/>
        <v>0</v>
      </c>
      <c r="I201" s="57"/>
      <c r="J201" s="53"/>
      <c r="K201" s="56">
        <f t="shared" si="281"/>
        <v>0</v>
      </c>
      <c r="L201" s="57"/>
      <c r="M201" s="53"/>
      <c r="N201" s="56">
        <f t="shared" si="282"/>
        <v>0</v>
      </c>
      <c r="O201" s="57"/>
      <c r="P201" s="53"/>
      <c r="Q201" s="56">
        <f t="shared" si="283"/>
        <v>0</v>
      </c>
      <c r="R201" s="57"/>
      <c r="S201" s="3"/>
      <c r="T201" s="11">
        <f t="shared" si="284"/>
        <v>0</v>
      </c>
      <c r="U201" s="12"/>
      <c r="V201" s="53"/>
      <c r="W201" s="56">
        <f t="shared" si="285"/>
        <v>0</v>
      </c>
      <c r="X201" s="233"/>
      <c r="Y201" s="315"/>
      <c r="Z201" s="56">
        <f t="shared" si="286"/>
        <v>0</v>
      </c>
      <c r="AA201" s="317"/>
      <c r="AB201" s="80"/>
      <c r="AC201" s="56">
        <f t="shared" si="287"/>
        <v>0</v>
      </c>
      <c r="AD201" s="57"/>
      <c r="AE201" s="80"/>
      <c r="AF201" s="56">
        <f t="shared" si="288"/>
        <v>0</v>
      </c>
      <c r="AG201" s="57"/>
      <c r="AH201" s="260"/>
      <c r="AI201" s="261">
        <f t="shared" si="289"/>
        <v>0</v>
      </c>
      <c r="AJ201" s="262"/>
      <c r="AK201" s="260"/>
      <c r="AL201" s="261">
        <f t="shared" si="290"/>
        <v>0</v>
      </c>
      <c r="AM201" s="262"/>
      <c r="AN201" s="260"/>
      <c r="AO201" s="261">
        <f t="shared" si="291"/>
        <v>0</v>
      </c>
      <c r="AP201" s="262"/>
      <c r="AQ201" s="260"/>
      <c r="AR201" s="261">
        <f t="shared" si="292"/>
        <v>0</v>
      </c>
      <c r="AS201" s="262"/>
      <c r="AT201" s="53"/>
      <c r="AU201" s="117">
        <f>SUM(H198:H207,K198:K207,N198:N207,Q198:Q207,T198:T207,W198:W207,Z198:Z207,AC198:AC207,Z198:Z207,AF198:AF207)</f>
        <v>3000000</v>
      </c>
    </row>
    <row r="202" spans="1:47">
      <c r="A202" s="427"/>
      <c r="B202" s="429"/>
      <c r="C202" s="431"/>
      <c r="D202" s="433"/>
      <c r="E202" s="435"/>
      <c r="F202" s="322" t="s">
        <v>36</v>
      </c>
      <c r="G202" s="80"/>
      <c r="H202" s="56">
        <f t="shared" si="280"/>
        <v>0</v>
      </c>
      <c r="I202" s="57"/>
      <c r="J202" s="53"/>
      <c r="K202" s="56">
        <f t="shared" si="281"/>
        <v>0</v>
      </c>
      <c r="L202" s="57"/>
      <c r="M202" s="53"/>
      <c r="N202" s="56">
        <f t="shared" si="282"/>
        <v>0</v>
      </c>
      <c r="O202" s="57"/>
      <c r="P202" s="53"/>
      <c r="Q202" s="56">
        <f t="shared" si="283"/>
        <v>0</v>
      </c>
      <c r="R202" s="57"/>
      <c r="S202" s="53"/>
      <c r="T202" s="56">
        <f t="shared" si="284"/>
        <v>0</v>
      </c>
      <c r="U202" s="57"/>
      <c r="V202" s="53"/>
      <c r="W202" s="56">
        <f t="shared" si="285"/>
        <v>0</v>
      </c>
      <c r="X202" s="233"/>
      <c r="Y202" s="315"/>
      <c r="Z202" s="56">
        <f t="shared" si="286"/>
        <v>0</v>
      </c>
      <c r="AA202" s="317"/>
      <c r="AB202" s="80"/>
      <c r="AC202" s="56">
        <f t="shared" si="287"/>
        <v>0</v>
      </c>
      <c r="AD202" s="57"/>
      <c r="AE202" s="80"/>
      <c r="AF202" s="56">
        <f t="shared" si="288"/>
        <v>0</v>
      </c>
      <c r="AG202" s="57"/>
      <c r="AH202" s="260"/>
      <c r="AI202" s="261">
        <f t="shared" si="289"/>
        <v>0</v>
      </c>
      <c r="AJ202" s="262"/>
      <c r="AK202" s="260"/>
      <c r="AL202" s="261">
        <f t="shared" si="290"/>
        <v>0</v>
      </c>
      <c r="AM202" s="262"/>
      <c r="AN202" s="260"/>
      <c r="AO202" s="261">
        <f t="shared" si="291"/>
        <v>0</v>
      </c>
      <c r="AP202" s="262"/>
      <c r="AQ202" s="260"/>
      <c r="AR202" s="261">
        <f t="shared" si="292"/>
        <v>0</v>
      </c>
      <c r="AS202" s="262"/>
      <c r="AT202" s="53"/>
      <c r="AU202" s="7" t="s">
        <v>37</v>
      </c>
    </row>
    <row r="203" spans="1:47">
      <c r="A203" s="427"/>
      <c r="B203" s="429"/>
      <c r="C203" s="431"/>
      <c r="D203" s="433"/>
      <c r="E203" s="435"/>
      <c r="F203" s="322" t="s">
        <v>77</v>
      </c>
      <c r="G203" s="80"/>
      <c r="H203" s="56">
        <f t="shared" si="280"/>
        <v>0</v>
      </c>
      <c r="I203" s="57"/>
      <c r="J203" s="53"/>
      <c r="K203" s="56">
        <f t="shared" si="281"/>
        <v>0</v>
      </c>
      <c r="L203" s="57"/>
      <c r="M203" s="53"/>
      <c r="N203" s="56">
        <f t="shared" si="282"/>
        <v>0</v>
      </c>
      <c r="O203" s="57"/>
      <c r="P203" s="53"/>
      <c r="Q203" s="56">
        <f t="shared" si="283"/>
        <v>0</v>
      </c>
      <c r="R203" s="57"/>
      <c r="S203" s="53"/>
      <c r="T203" s="56">
        <f t="shared" si="284"/>
        <v>0</v>
      </c>
      <c r="U203" s="57"/>
      <c r="V203" s="268">
        <f>SUM(198300+154371)</f>
        <v>352671</v>
      </c>
      <c r="W203" s="269">
        <f t="shared" si="285"/>
        <v>0</v>
      </c>
      <c r="X203" s="344">
        <v>352671</v>
      </c>
      <c r="Y203" s="342"/>
      <c r="Z203" s="261">
        <f t="shared" si="286"/>
        <v>0</v>
      </c>
      <c r="AA203" s="343"/>
      <c r="AB203" s="80"/>
      <c r="AC203" s="56">
        <f t="shared" si="287"/>
        <v>0</v>
      </c>
      <c r="AD203" s="57"/>
      <c r="AE203" s="80"/>
      <c r="AF203" s="56">
        <f t="shared" si="288"/>
        <v>0</v>
      </c>
      <c r="AG203" s="57"/>
      <c r="AH203" s="260"/>
      <c r="AI203" s="261">
        <f t="shared" si="289"/>
        <v>0</v>
      </c>
      <c r="AJ203" s="262"/>
      <c r="AK203" s="260"/>
      <c r="AL203" s="261">
        <f t="shared" si="290"/>
        <v>0</v>
      </c>
      <c r="AM203" s="262"/>
      <c r="AN203" s="260"/>
      <c r="AO203" s="261">
        <f t="shared" si="291"/>
        <v>0</v>
      </c>
      <c r="AP203" s="262"/>
      <c r="AQ203" s="260"/>
      <c r="AR203" s="261">
        <f t="shared" si="292"/>
        <v>0</v>
      </c>
      <c r="AS203" s="262"/>
      <c r="AT203" s="53"/>
      <c r="AU203" s="117">
        <f>SUM(I198:I207,L198:L207,O198:O207,R198:R207,U198:U207,X198:X207,AA198:AA207,AD198:AD207,AG198:AG207)</f>
        <v>596419</v>
      </c>
    </row>
    <row r="204" spans="1:47">
      <c r="A204" s="427"/>
      <c r="B204" s="429"/>
      <c r="C204" s="431"/>
      <c r="D204" s="433"/>
      <c r="E204" s="435"/>
      <c r="F204" s="322" t="s">
        <v>38</v>
      </c>
      <c r="G204" s="80"/>
      <c r="H204" s="56"/>
      <c r="I204" s="57"/>
      <c r="J204" s="53"/>
      <c r="K204" s="56"/>
      <c r="L204" s="57"/>
      <c r="M204" s="53"/>
      <c r="N204" s="56"/>
      <c r="O204" s="57"/>
      <c r="P204" s="53"/>
      <c r="Q204" s="56"/>
      <c r="R204" s="57"/>
      <c r="S204" s="53"/>
      <c r="T204" s="56"/>
      <c r="U204" s="57"/>
      <c r="V204" s="260"/>
      <c r="W204" s="261"/>
      <c r="X204" s="345"/>
      <c r="Y204" s="389">
        <f>688981+964459</f>
        <v>1653440</v>
      </c>
      <c r="Z204" s="390">
        <f t="shared" ref="Z204" si="293">Y204-AA204</f>
        <v>1500000</v>
      </c>
      <c r="AA204" s="392">
        <v>153440</v>
      </c>
      <c r="AB204" s="80"/>
      <c r="AC204" s="56">
        <v>0</v>
      </c>
      <c r="AD204" s="57"/>
      <c r="AE204" s="80"/>
      <c r="AF204" s="56">
        <v>0</v>
      </c>
      <c r="AG204" s="57"/>
      <c r="AH204" s="260"/>
      <c r="AI204" s="261">
        <f t="shared" si="289"/>
        <v>0</v>
      </c>
      <c r="AJ204" s="262"/>
      <c r="AK204" s="260"/>
      <c r="AL204" s="261">
        <f t="shared" si="290"/>
        <v>0</v>
      </c>
      <c r="AM204" s="262"/>
      <c r="AN204" s="260"/>
      <c r="AO204" s="261">
        <f t="shared" si="291"/>
        <v>0</v>
      </c>
      <c r="AP204" s="262"/>
      <c r="AQ204" s="260"/>
      <c r="AR204" s="261">
        <f t="shared" si="292"/>
        <v>0</v>
      </c>
      <c r="AS204" s="262"/>
      <c r="AT204" s="53"/>
      <c r="AU204" s="117"/>
    </row>
    <row r="205" spans="1:47">
      <c r="A205" s="427"/>
      <c r="B205" s="429"/>
      <c r="C205" s="431"/>
      <c r="D205" s="433"/>
      <c r="E205" s="435"/>
      <c r="F205" s="322" t="s">
        <v>39</v>
      </c>
      <c r="G205" s="80"/>
      <c r="H205" s="56">
        <f t="shared" si="280"/>
        <v>0</v>
      </c>
      <c r="I205" s="57"/>
      <c r="J205" s="53"/>
      <c r="K205" s="56">
        <f t="shared" si="281"/>
        <v>0</v>
      </c>
      <c r="L205" s="57"/>
      <c r="M205" s="53"/>
      <c r="N205" s="56">
        <f t="shared" si="282"/>
        <v>0</v>
      </c>
      <c r="O205" s="57"/>
      <c r="P205" s="53"/>
      <c r="Q205" s="56">
        <f t="shared" si="283"/>
        <v>0</v>
      </c>
      <c r="R205" s="57"/>
      <c r="S205" s="53"/>
      <c r="T205" s="56">
        <f t="shared" si="284"/>
        <v>0</v>
      </c>
      <c r="U205" s="57"/>
      <c r="V205" s="53"/>
      <c r="W205" s="56">
        <f t="shared" si="285"/>
        <v>0</v>
      </c>
      <c r="X205" s="57"/>
      <c r="Y205" s="78"/>
      <c r="Z205" s="391">
        <f t="shared" si="286"/>
        <v>0</v>
      </c>
      <c r="AA205" s="79"/>
      <c r="AB205" s="80"/>
      <c r="AC205" s="56">
        <f t="shared" ref="AC205:AC207" si="294">AB205-AD205</f>
        <v>0</v>
      </c>
      <c r="AD205" s="57"/>
      <c r="AE205" s="80"/>
      <c r="AF205" s="56">
        <f t="shared" ref="AF205:AF207" si="295">AE205-AG205</f>
        <v>0</v>
      </c>
      <c r="AG205" s="57"/>
      <c r="AH205" s="260"/>
      <c r="AI205" s="261">
        <f t="shared" si="289"/>
        <v>0</v>
      </c>
      <c r="AJ205" s="262"/>
      <c r="AK205" s="260"/>
      <c r="AL205" s="261">
        <f t="shared" si="290"/>
        <v>0</v>
      </c>
      <c r="AM205" s="262"/>
      <c r="AN205" s="260"/>
      <c r="AO205" s="261">
        <f t="shared" si="291"/>
        <v>0</v>
      </c>
      <c r="AP205" s="262"/>
      <c r="AQ205" s="260"/>
      <c r="AR205" s="261">
        <f t="shared" si="292"/>
        <v>0</v>
      </c>
      <c r="AS205" s="262"/>
      <c r="AT205" s="53"/>
      <c r="AU205" s="7" t="s">
        <v>40</v>
      </c>
    </row>
    <row r="206" spans="1:47">
      <c r="A206" s="427"/>
      <c r="B206" s="429"/>
      <c r="C206" s="431"/>
      <c r="D206" s="433"/>
      <c r="E206" s="435"/>
      <c r="F206" s="322" t="s">
        <v>41</v>
      </c>
      <c r="G206" s="80"/>
      <c r="H206" s="56">
        <f t="shared" si="280"/>
        <v>0</v>
      </c>
      <c r="I206" s="57"/>
      <c r="J206" s="53"/>
      <c r="K206" s="56">
        <f t="shared" si="281"/>
        <v>0</v>
      </c>
      <c r="L206" s="57"/>
      <c r="M206" s="53"/>
      <c r="N206" s="56">
        <f t="shared" si="282"/>
        <v>0</v>
      </c>
      <c r="O206" s="57"/>
      <c r="P206" s="53"/>
      <c r="Q206" s="56">
        <f t="shared" si="283"/>
        <v>0</v>
      </c>
      <c r="R206" s="57"/>
      <c r="S206" s="53"/>
      <c r="T206" s="56">
        <f t="shared" si="284"/>
        <v>0</v>
      </c>
      <c r="U206" s="57"/>
      <c r="V206" s="53"/>
      <c r="W206" s="56">
        <f t="shared" si="285"/>
        <v>0</v>
      </c>
      <c r="X206" s="57"/>
      <c r="Y206" s="53"/>
      <c r="Z206" s="56">
        <f t="shared" si="286"/>
        <v>0</v>
      </c>
      <c r="AA206" s="57"/>
      <c r="AB206" s="80"/>
      <c r="AC206" s="56">
        <f t="shared" si="294"/>
        <v>0</v>
      </c>
      <c r="AD206" s="57"/>
      <c r="AE206" s="80"/>
      <c r="AF206" s="56">
        <f t="shared" si="295"/>
        <v>0</v>
      </c>
      <c r="AG206" s="57"/>
      <c r="AH206" s="260"/>
      <c r="AI206" s="261">
        <f t="shared" si="289"/>
        <v>0</v>
      </c>
      <c r="AJ206" s="262"/>
      <c r="AK206" s="260"/>
      <c r="AL206" s="261">
        <f t="shared" si="290"/>
        <v>0</v>
      </c>
      <c r="AM206" s="262"/>
      <c r="AN206" s="260"/>
      <c r="AO206" s="261">
        <f t="shared" si="291"/>
        <v>0</v>
      </c>
      <c r="AP206" s="262"/>
      <c r="AQ206" s="260"/>
      <c r="AR206" s="261">
        <f t="shared" si="292"/>
        <v>0</v>
      </c>
      <c r="AS206" s="262"/>
      <c r="AT206" s="53"/>
      <c r="AU206" s="118">
        <f>AU203/AU199</f>
        <v>0.28449417792912579</v>
      </c>
    </row>
    <row r="207" spans="1:47" ht="15.75" thickBot="1">
      <c r="A207" s="428"/>
      <c r="B207" s="430"/>
      <c r="C207" s="432"/>
      <c r="D207" s="434"/>
      <c r="E207" s="436"/>
      <c r="F207" s="323" t="s">
        <v>42</v>
      </c>
      <c r="G207" s="131"/>
      <c r="H207" s="68">
        <f t="shared" si="280"/>
        <v>0</v>
      </c>
      <c r="I207" s="69"/>
      <c r="J207" s="67"/>
      <c r="K207" s="68">
        <f t="shared" si="281"/>
        <v>0</v>
      </c>
      <c r="L207" s="69"/>
      <c r="M207" s="67"/>
      <c r="N207" s="68">
        <f t="shared" si="282"/>
        <v>0</v>
      </c>
      <c r="O207" s="69"/>
      <c r="P207" s="67"/>
      <c r="Q207" s="68">
        <f t="shared" si="283"/>
        <v>0</v>
      </c>
      <c r="R207" s="69"/>
      <c r="S207" s="62"/>
      <c r="T207" s="60">
        <f t="shared" si="284"/>
        <v>0</v>
      </c>
      <c r="U207" s="61"/>
      <c r="V207" s="62"/>
      <c r="W207" s="60">
        <f t="shared" si="285"/>
        <v>0</v>
      </c>
      <c r="X207" s="61"/>
      <c r="Y207" s="62"/>
      <c r="Z207" s="60">
        <f t="shared" si="286"/>
        <v>0</v>
      </c>
      <c r="AA207" s="61"/>
      <c r="AB207" s="131"/>
      <c r="AC207" s="68">
        <f t="shared" si="294"/>
        <v>0</v>
      </c>
      <c r="AD207" s="69"/>
      <c r="AE207" s="131"/>
      <c r="AF207" s="68">
        <f t="shared" si="295"/>
        <v>0</v>
      </c>
      <c r="AG207" s="69"/>
      <c r="AH207" s="300"/>
      <c r="AI207" s="301">
        <f t="shared" si="289"/>
        <v>0</v>
      </c>
      <c r="AJ207" s="302"/>
      <c r="AK207" s="300"/>
      <c r="AL207" s="301">
        <f t="shared" si="290"/>
        <v>0</v>
      </c>
      <c r="AM207" s="302"/>
      <c r="AN207" s="300"/>
      <c r="AO207" s="301">
        <f t="shared" si="291"/>
        <v>0</v>
      </c>
      <c r="AP207" s="302"/>
      <c r="AQ207" s="300"/>
      <c r="AR207" s="301">
        <f t="shared" si="292"/>
        <v>0</v>
      </c>
      <c r="AS207" s="302"/>
      <c r="AT207" s="67"/>
      <c r="AU207" s="127"/>
    </row>
    <row r="208" spans="1:47" ht="15.75" thickBot="1">
      <c r="A208" s="448" t="s">
        <v>17</v>
      </c>
      <c r="B208" s="450" t="s">
        <v>18</v>
      </c>
      <c r="C208" s="452" t="s">
        <v>19</v>
      </c>
      <c r="D208" s="450" t="s">
        <v>20</v>
      </c>
      <c r="E208" s="452" t="s">
        <v>21</v>
      </c>
      <c r="F208" s="461" t="s">
        <v>22</v>
      </c>
      <c r="G208" s="443" t="s">
        <v>23</v>
      </c>
      <c r="H208" s="440" t="s">
        <v>24</v>
      </c>
      <c r="I208" s="444" t="s">
        <v>25</v>
      </c>
      <c r="J208" s="443" t="s">
        <v>23</v>
      </c>
      <c r="K208" s="440" t="s">
        <v>24</v>
      </c>
      <c r="L208" s="444" t="s">
        <v>25</v>
      </c>
      <c r="M208" s="445" t="s">
        <v>23</v>
      </c>
      <c r="N208" s="446" t="s">
        <v>24</v>
      </c>
      <c r="O208" s="447" t="s">
        <v>25</v>
      </c>
      <c r="P208" s="443" t="s">
        <v>23</v>
      </c>
      <c r="Q208" s="440" t="s">
        <v>24</v>
      </c>
      <c r="R208" s="444" t="s">
        <v>25</v>
      </c>
      <c r="S208" s="443" t="s">
        <v>23</v>
      </c>
      <c r="T208" s="440" t="s">
        <v>24</v>
      </c>
      <c r="U208" s="444" t="s">
        <v>25</v>
      </c>
      <c r="V208" s="443" t="s">
        <v>23</v>
      </c>
      <c r="W208" s="440" t="s">
        <v>24</v>
      </c>
      <c r="X208" s="522" t="s">
        <v>25</v>
      </c>
      <c r="Y208" s="437" t="s">
        <v>23</v>
      </c>
      <c r="Z208" s="439" t="s">
        <v>24</v>
      </c>
      <c r="AA208" s="441" t="s">
        <v>25</v>
      </c>
      <c r="AB208" s="443" t="s">
        <v>23</v>
      </c>
      <c r="AC208" s="440" t="s">
        <v>24</v>
      </c>
      <c r="AD208" s="444" t="s">
        <v>25</v>
      </c>
      <c r="AE208" s="443" t="s">
        <v>23</v>
      </c>
      <c r="AF208" s="440" t="s">
        <v>24</v>
      </c>
      <c r="AG208" s="444" t="s">
        <v>25</v>
      </c>
      <c r="AH208" s="445" t="s">
        <v>23</v>
      </c>
      <c r="AI208" s="446" t="s">
        <v>24</v>
      </c>
      <c r="AJ208" s="447" t="s">
        <v>25</v>
      </c>
      <c r="AK208" s="445" t="s">
        <v>23</v>
      </c>
      <c r="AL208" s="446" t="s">
        <v>24</v>
      </c>
      <c r="AM208" s="447" t="s">
        <v>25</v>
      </c>
      <c r="AN208" s="445" t="s">
        <v>23</v>
      </c>
      <c r="AO208" s="446" t="s">
        <v>24</v>
      </c>
      <c r="AP208" s="447" t="s">
        <v>25</v>
      </c>
      <c r="AQ208" s="445" t="s">
        <v>23</v>
      </c>
      <c r="AR208" s="446" t="s">
        <v>24</v>
      </c>
      <c r="AS208" s="447" t="s">
        <v>25</v>
      </c>
      <c r="AT208" s="443" t="s">
        <v>23</v>
      </c>
      <c r="AU208" s="453" t="s">
        <v>26</v>
      </c>
    </row>
    <row r="209" spans="1:47">
      <c r="A209" s="449"/>
      <c r="B209" s="451"/>
      <c r="C209" s="440"/>
      <c r="D209" s="451"/>
      <c r="E209" s="440"/>
      <c r="F209" s="462"/>
      <c r="G209" s="443"/>
      <c r="H209" s="440"/>
      <c r="I209" s="444"/>
      <c r="J209" s="443"/>
      <c r="K209" s="440"/>
      <c r="L209" s="444"/>
      <c r="M209" s="445"/>
      <c r="N209" s="446"/>
      <c r="O209" s="447"/>
      <c r="P209" s="443"/>
      <c r="Q209" s="440"/>
      <c r="R209" s="444"/>
      <c r="S209" s="443"/>
      <c r="T209" s="440"/>
      <c r="U209" s="444"/>
      <c r="V209" s="443"/>
      <c r="W209" s="440"/>
      <c r="X209" s="522"/>
      <c r="Y209" s="438"/>
      <c r="Z209" s="440"/>
      <c r="AA209" s="442"/>
      <c r="AB209" s="443"/>
      <c r="AC209" s="440"/>
      <c r="AD209" s="444"/>
      <c r="AE209" s="443"/>
      <c r="AF209" s="440"/>
      <c r="AG209" s="444"/>
      <c r="AH209" s="445"/>
      <c r="AI209" s="446"/>
      <c r="AJ209" s="447"/>
      <c r="AK209" s="445"/>
      <c r="AL209" s="446"/>
      <c r="AM209" s="447"/>
      <c r="AN209" s="445"/>
      <c r="AO209" s="446"/>
      <c r="AP209" s="447"/>
      <c r="AQ209" s="445"/>
      <c r="AR209" s="446"/>
      <c r="AS209" s="447"/>
      <c r="AT209" s="443"/>
      <c r="AU209" s="453"/>
    </row>
    <row r="210" spans="1:47">
      <c r="A210" s="427" t="s">
        <v>87</v>
      </c>
      <c r="B210" s="429">
        <v>3177</v>
      </c>
      <c r="C210" s="431" t="s">
        <v>63</v>
      </c>
      <c r="D210" s="433" t="s">
        <v>88</v>
      </c>
      <c r="E210" s="435" t="s">
        <v>48</v>
      </c>
      <c r="F210" s="322" t="s">
        <v>30</v>
      </c>
      <c r="G210" s="80"/>
      <c r="H210" s="54">
        <f t="shared" ref="H210:H215" si="296">G210-I210</f>
        <v>0</v>
      </c>
      <c r="I210" s="55"/>
      <c r="J210" s="53"/>
      <c r="K210" s="54">
        <f t="shared" ref="K210:K215" si="297">J210-L210</f>
        <v>0</v>
      </c>
      <c r="L210" s="55"/>
      <c r="M210" s="260"/>
      <c r="N210" s="295">
        <f t="shared" ref="N210:N215" si="298">M210-O210</f>
        <v>0</v>
      </c>
      <c r="O210" s="296"/>
      <c r="P210" s="53"/>
      <c r="Q210" s="54">
        <f t="shared" ref="Q210:Q215" si="299">P210-R210</f>
        <v>0</v>
      </c>
      <c r="R210" s="55"/>
      <c r="S210" s="53"/>
      <c r="T210" s="54">
        <f t="shared" ref="T210:T215" si="300">S210-U210</f>
        <v>0</v>
      </c>
      <c r="U210" s="55"/>
      <c r="V210" s="53"/>
      <c r="W210" s="54">
        <f t="shared" ref="W210:W215" si="301">V210-X210</f>
        <v>0</v>
      </c>
      <c r="X210" s="252"/>
      <c r="Y210" s="315"/>
      <c r="Z210" s="54">
        <f t="shared" ref="Z210:Z219" si="302">Y210-AA210</f>
        <v>0</v>
      </c>
      <c r="AA210" s="316"/>
      <c r="AB210" s="80"/>
      <c r="AC210" s="54">
        <f t="shared" ref="AC210:AC215" si="303">AB210-AD210</f>
        <v>0</v>
      </c>
      <c r="AD210" s="55"/>
      <c r="AE210" s="80"/>
      <c r="AF210" s="54">
        <f t="shared" ref="AF210:AF215" si="304">AE210-AG210</f>
        <v>0</v>
      </c>
      <c r="AG210" s="55"/>
      <c r="AH210" s="260"/>
      <c r="AI210" s="295">
        <f t="shared" ref="AI210:AI219" si="305">AH210-AJ210</f>
        <v>0</v>
      </c>
      <c r="AJ210" s="296"/>
      <c r="AK210" s="260"/>
      <c r="AL210" s="295">
        <f t="shared" ref="AL210:AL219" si="306">AK210-AM210</f>
        <v>0</v>
      </c>
      <c r="AM210" s="296"/>
      <c r="AN210" s="260"/>
      <c r="AO210" s="295">
        <f t="shared" ref="AO210:AO219" si="307">AN210-AP210</f>
        <v>0</v>
      </c>
      <c r="AP210" s="296"/>
      <c r="AQ210" s="260"/>
      <c r="AR210" s="295">
        <f t="shared" ref="AR210:AR219" si="308">AQ210-AS210</f>
        <v>0</v>
      </c>
      <c r="AS210" s="296"/>
      <c r="AT210" s="53"/>
      <c r="AU210" s="4" t="s">
        <v>31</v>
      </c>
    </row>
    <row r="211" spans="1:47">
      <c r="A211" s="427"/>
      <c r="B211" s="429"/>
      <c r="C211" s="431"/>
      <c r="D211" s="433"/>
      <c r="E211" s="435"/>
      <c r="F211" s="322" t="s">
        <v>32</v>
      </c>
      <c r="G211" s="80"/>
      <c r="H211" s="56">
        <f t="shared" si="296"/>
        <v>0</v>
      </c>
      <c r="I211" s="57"/>
      <c r="J211" s="53"/>
      <c r="K211" s="56">
        <f t="shared" si="297"/>
        <v>0</v>
      </c>
      <c r="L211" s="57"/>
      <c r="M211" s="260"/>
      <c r="N211" s="261">
        <f t="shared" si="298"/>
        <v>0</v>
      </c>
      <c r="O211" s="262"/>
      <c r="P211" s="53"/>
      <c r="Q211" s="56">
        <f t="shared" si="299"/>
        <v>0</v>
      </c>
      <c r="R211" s="57"/>
      <c r="S211" s="260"/>
      <c r="T211" s="261">
        <f t="shared" si="300"/>
        <v>0</v>
      </c>
      <c r="U211" s="262"/>
      <c r="V211" s="260"/>
      <c r="W211" s="261">
        <f t="shared" si="301"/>
        <v>0</v>
      </c>
      <c r="X211" s="345"/>
      <c r="Y211" s="342"/>
      <c r="Z211" s="261">
        <f t="shared" si="302"/>
        <v>0</v>
      </c>
      <c r="AA211" s="343"/>
      <c r="AB211" s="80"/>
      <c r="AC211" s="56">
        <f t="shared" si="303"/>
        <v>0</v>
      </c>
      <c r="AD211" s="57"/>
      <c r="AE211" s="80"/>
      <c r="AF211" s="56">
        <f t="shared" si="304"/>
        <v>0</v>
      </c>
      <c r="AG211" s="57"/>
      <c r="AH211" s="260"/>
      <c r="AI211" s="261">
        <f t="shared" si="305"/>
        <v>0</v>
      </c>
      <c r="AJ211" s="262"/>
      <c r="AK211" s="260"/>
      <c r="AL211" s="261">
        <f t="shared" si="306"/>
        <v>0</v>
      </c>
      <c r="AM211" s="262"/>
      <c r="AN211" s="260"/>
      <c r="AO211" s="261">
        <f t="shared" si="307"/>
        <v>0</v>
      </c>
      <c r="AP211" s="262"/>
      <c r="AQ211" s="260"/>
      <c r="AR211" s="261">
        <f t="shared" si="308"/>
        <v>0</v>
      </c>
      <c r="AS211" s="262"/>
      <c r="AT211" s="53"/>
      <c r="AU211" s="117">
        <f>SUM(G210:G219,J210:J219,M210:M219,P210:P219,S210:S219,V210:V219,Y210:Y219,AB210:AB219,AE210:AE219)</f>
        <v>0</v>
      </c>
    </row>
    <row r="212" spans="1:47">
      <c r="A212" s="427"/>
      <c r="B212" s="429"/>
      <c r="C212" s="431"/>
      <c r="D212" s="433"/>
      <c r="E212" s="435"/>
      <c r="F212" s="322" t="s">
        <v>33</v>
      </c>
      <c r="G212" s="80"/>
      <c r="H212" s="56">
        <f t="shared" si="296"/>
        <v>0</v>
      </c>
      <c r="I212" s="57"/>
      <c r="J212" s="53"/>
      <c r="K212" s="56">
        <f t="shared" si="297"/>
        <v>0</v>
      </c>
      <c r="L212" s="57"/>
      <c r="M212" s="53"/>
      <c r="N212" s="56">
        <f t="shared" si="298"/>
        <v>0</v>
      </c>
      <c r="O212" s="57"/>
      <c r="P212" s="53"/>
      <c r="Q212" s="56">
        <f t="shared" si="299"/>
        <v>0</v>
      </c>
      <c r="R212" s="57"/>
      <c r="S212" s="260"/>
      <c r="T212" s="261">
        <f t="shared" si="300"/>
        <v>0</v>
      </c>
      <c r="U212" s="262"/>
      <c r="V212" s="260"/>
      <c r="W212" s="261">
        <f t="shared" si="301"/>
        <v>0</v>
      </c>
      <c r="X212" s="345"/>
      <c r="Y212" s="342"/>
      <c r="Z212" s="261">
        <f t="shared" si="302"/>
        <v>0</v>
      </c>
      <c r="AA212" s="343"/>
      <c r="AB212" s="80"/>
      <c r="AC212" s="56">
        <f t="shared" si="303"/>
        <v>0</v>
      </c>
      <c r="AD212" s="57"/>
      <c r="AE212" s="80"/>
      <c r="AF212" s="56">
        <f t="shared" si="304"/>
        <v>0</v>
      </c>
      <c r="AG212" s="57"/>
      <c r="AH212" s="260"/>
      <c r="AI212" s="261">
        <f t="shared" si="305"/>
        <v>0</v>
      </c>
      <c r="AJ212" s="262"/>
      <c r="AK212" s="260"/>
      <c r="AL212" s="261">
        <f t="shared" si="306"/>
        <v>0</v>
      </c>
      <c r="AM212" s="262"/>
      <c r="AN212" s="260"/>
      <c r="AO212" s="261">
        <f t="shared" si="307"/>
        <v>0</v>
      </c>
      <c r="AP212" s="262"/>
      <c r="AQ212" s="260"/>
      <c r="AR212" s="261">
        <f t="shared" si="308"/>
        <v>0</v>
      </c>
      <c r="AS212" s="262"/>
      <c r="AT212" s="53"/>
      <c r="AU212" s="7" t="s">
        <v>34</v>
      </c>
    </row>
    <row r="213" spans="1:47">
      <c r="A213" s="427"/>
      <c r="B213" s="429"/>
      <c r="C213" s="431"/>
      <c r="D213" s="433"/>
      <c r="E213" s="435"/>
      <c r="F213" s="322" t="s">
        <v>35</v>
      </c>
      <c r="G213" s="80"/>
      <c r="H213" s="56">
        <f t="shared" si="296"/>
        <v>0</v>
      </c>
      <c r="I213" s="57"/>
      <c r="J213" s="53"/>
      <c r="K213" s="56">
        <f t="shared" si="297"/>
        <v>0</v>
      </c>
      <c r="L213" s="57"/>
      <c r="M213" s="53"/>
      <c r="N213" s="56">
        <f t="shared" si="298"/>
        <v>0</v>
      </c>
      <c r="O213" s="57"/>
      <c r="P213" s="53"/>
      <c r="Q213" s="56">
        <f t="shared" si="299"/>
        <v>0</v>
      </c>
      <c r="R213" s="57"/>
      <c r="S213" s="260"/>
      <c r="T213" s="261">
        <f t="shared" si="300"/>
        <v>0</v>
      </c>
      <c r="U213" s="262"/>
      <c r="V213" s="260"/>
      <c r="W213" s="261">
        <f t="shared" si="301"/>
        <v>0</v>
      </c>
      <c r="X213" s="345"/>
      <c r="Y213" s="342"/>
      <c r="Z213" s="261">
        <f t="shared" si="302"/>
        <v>0</v>
      </c>
      <c r="AA213" s="343"/>
      <c r="AB213" s="80"/>
      <c r="AC213" s="56">
        <f t="shared" si="303"/>
        <v>0</v>
      </c>
      <c r="AD213" s="57"/>
      <c r="AE213" s="80"/>
      <c r="AF213" s="56">
        <f t="shared" si="304"/>
        <v>0</v>
      </c>
      <c r="AG213" s="57"/>
      <c r="AH213" s="260"/>
      <c r="AI213" s="261">
        <f t="shared" si="305"/>
        <v>0</v>
      </c>
      <c r="AJ213" s="262"/>
      <c r="AK213" s="268">
        <v>765000</v>
      </c>
      <c r="AL213" s="269">
        <f t="shared" si="306"/>
        <v>765000</v>
      </c>
      <c r="AM213" s="366"/>
      <c r="AN213" s="260"/>
      <c r="AO213" s="261">
        <f t="shared" si="307"/>
        <v>0</v>
      </c>
      <c r="AP213" s="262"/>
      <c r="AQ213" s="260"/>
      <c r="AR213" s="261">
        <f t="shared" si="308"/>
        <v>0</v>
      </c>
      <c r="AS213" s="262"/>
      <c r="AT213" s="53"/>
      <c r="AU213" s="117">
        <f>SUM(H210:H219,K210:K219,N210:N219,Q210:Q219,T210:T219,W210:W219,Z210:Z219,AC210:AC219,Z210:Z219,AF210:AF219)</f>
        <v>0</v>
      </c>
    </row>
    <row r="214" spans="1:47">
      <c r="A214" s="427"/>
      <c r="B214" s="429"/>
      <c r="C214" s="431"/>
      <c r="D214" s="433"/>
      <c r="E214" s="435"/>
      <c r="F214" s="322" t="s">
        <v>36</v>
      </c>
      <c r="G214" s="80"/>
      <c r="H214" s="56">
        <f t="shared" si="296"/>
        <v>0</v>
      </c>
      <c r="I214" s="57"/>
      <c r="J214" s="53"/>
      <c r="K214" s="56">
        <f t="shared" si="297"/>
        <v>0</v>
      </c>
      <c r="L214" s="57"/>
      <c r="M214" s="53"/>
      <c r="N214" s="56">
        <f t="shared" si="298"/>
        <v>0</v>
      </c>
      <c r="O214" s="57"/>
      <c r="P214" s="53"/>
      <c r="Q214" s="56">
        <f t="shared" si="299"/>
        <v>0</v>
      </c>
      <c r="R214" s="57"/>
      <c r="S214" s="260"/>
      <c r="T214" s="261">
        <f t="shared" si="300"/>
        <v>0</v>
      </c>
      <c r="U214" s="262"/>
      <c r="V214" s="260"/>
      <c r="W214" s="261">
        <f t="shared" si="301"/>
        <v>0</v>
      </c>
      <c r="X214" s="345"/>
      <c r="Y214" s="342"/>
      <c r="Z214" s="261">
        <f t="shared" si="302"/>
        <v>0</v>
      </c>
      <c r="AA214" s="343"/>
      <c r="AB214" s="80"/>
      <c r="AC214" s="56">
        <f t="shared" si="303"/>
        <v>0</v>
      </c>
      <c r="AD214" s="57"/>
      <c r="AE214" s="80"/>
      <c r="AF214" s="56">
        <f t="shared" si="304"/>
        <v>0</v>
      </c>
      <c r="AG214" s="57"/>
      <c r="AH214" s="260"/>
      <c r="AI214" s="261">
        <f t="shared" si="305"/>
        <v>0</v>
      </c>
      <c r="AJ214" s="262"/>
      <c r="AK214" s="260"/>
      <c r="AL214" s="261">
        <f t="shared" si="306"/>
        <v>0</v>
      </c>
      <c r="AM214" s="262"/>
      <c r="AN214" s="260"/>
      <c r="AO214" s="261">
        <f t="shared" si="307"/>
        <v>0</v>
      </c>
      <c r="AP214" s="262"/>
      <c r="AQ214" s="260"/>
      <c r="AR214" s="261">
        <f t="shared" si="308"/>
        <v>0</v>
      </c>
      <c r="AS214" s="262"/>
      <c r="AT214" s="53"/>
      <c r="AU214" s="7" t="s">
        <v>37</v>
      </c>
    </row>
    <row r="215" spans="1:47">
      <c r="A215" s="427"/>
      <c r="B215" s="429"/>
      <c r="C215" s="431"/>
      <c r="D215" s="433"/>
      <c r="E215" s="435"/>
      <c r="F215" s="322" t="s">
        <v>77</v>
      </c>
      <c r="G215" s="80"/>
      <c r="H215" s="56">
        <f t="shared" si="296"/>
        <v>0</v>
      </c>
      <c r="I215" s="57"/>
      <c r="J215" s="53"/>
      <c r="K215" s="56">
        <f t="shared" si="297"/>
        <v>0</v>
      </c>
      <c r="L215" s="57"/>
      <c r="M215" s="53"/>
      <c r="N215" s="56">
        <f t="shared" si="298"/>
        <v>0</v>
      </c>
      <c r="O215" s="57"/>
      <c r="P215" s="53"/>
      <c r="Q215" s="56">
        <f t="shared" si="299"/>
        <v>0</v>
      </c>
      <c r="R215" s="57"/>
      <c r="S215" s="260"/>
      <c r="T215" s="261">
        <f t="shared" si="300"/>
        <v>0</v>
      </c>
      <c r="U215" s="262"/>
      <c r="V215" s="260"/>
      <c r="W215" s="261">
        <f t="shared" si="301"/>
        <v>0</v>
      </c>
      <c r="X215" s="345"/>
      <c r="Y215" s="342"/>
      <c r="Z215" s="304">
        <f t="shared" si="302"/>
        <v>0</v>
      </c>
      <c r="AA215" s="384"/>
      <c r="AB215" s="80"/>
      <c r="AC215" s="56">
        <f t="shared" si="303"/>
        <v>0</v>
      </c>
      <c r="AD215" s="57"/>
      <c r="AE215" s="80"/>
      <c r="AF215" s="56">
        <f t="shared" si="304"/>
        <v>0</v>
      </c>
      <c r="AG215" s="57"/>
      <c r="AH215" s="260"/>
      <c r="AI215" s="261">
        <f t="shared" si="305"/>
        <v>0</v>
      </c>
      <c r="AJ215" s="262"/>
      <c r="AK215" s="260"/>
      <c r="AL215" s="261">
        <f t="shared" si="306"/>
        <v>0</v>
      </c>
      <c r="AM215" s="262"/>
      <c r="AN215" s="260"/>
      <c r="AO215" s="261">
        <f t="shared" si="307"/>
        <v>0</v>
      </c>
      <c r="AP215" s="262"/>
      <c r="AQ215" s="260"/>
      <c r="AR215" s="261">
        <f t="shared" si="308"/>
        <v>0</v>
      </c>
      <c r="AS215" s="262"/>
      <c r="AT215" s="53"/>
      <c r="AU215" s="117">
        <f>SUM(I210:I219,L210:L219,O210:O219,R210:R219,U210:U219,X210:X219,AA210:AA219,AD210:AD219,AG210:AG219)</f>
        <v>0</v>
      </c>
    </row>
    <row r="216" spans="1:47">
      <c r="A216" s="427"/>
      <c r="B216" s="429"/>
      <c r="C216" s="431"/>
      <c r="D216" s="433"/>
      <c r="E216" s="435"/>
      <c r="F216" s="322" t="s">
        <v>38</v>
      </c>
      <c r="G216" s="80"/>
      <c r="H216" s="56"/>
      <c r="I216" s="57"/>
      <c r="J216" s="53"/>
      <c r="K216" s="56"/>
      <c r="L216" s="57"/>
      <c r="M216" s="53"/>
      <c r="N216" s="56"/>
      <c r="O216" s="57"/>
      <c r="P216" s="53"/>
      <c r="Q216" s="56"/>
      <c r="R216" s="57"/>
      <c r="S216" s="260"/>
      <c r="T216" s="261"/>
      <c r="U216" s="262"/>
      <c r="V216" s="260"/>
      <c r="W216" s="261"/>
      <c r="X216" s="345"/>
      <c r="Y216" s="386"/>
      <c r="Z216" s="387">
        <f t="shared" si="302"/>
        <v>0</v>
      </c>
      <c r="AA216" s="393"/>
      <c r="AB216" s="80"/>
      <c r="AC216" s="56">
        <v>0</v>
      </c>
      <c r="AD216" s="57"/>
      <c r="AE216" s="80"/>
      <c r="AF216" s="56">
        <v>0</v>
      </c>
      <c r="AG216" s="57"/>
      <c r="AH216" s="260"/>
      <c r="AI216" s="261">
        <f t="shared" si="305"/>
        <v>0</v>
      </c>
      <c r="AJ216" s="262"/>
      <c r="AK216" s="260"/>
      <c r="AL216" s="261">
        <f t="shared" si="306"/>
        <v>0</v>
      </c>
      <c r="AM216" s="262"/>
      <c r="AN216" s="367">
        <v>3300000</v>
      </c>
      <c r="AO216" s="368">
        <f t="shared" si="307"/>
        <v>3300000</v>
      </c>
      <c r="AP216" s="369"/>
      <c r="AQ216" s="260"/>
      <c r="AR216" s="261">
        <f t="shared" si="308"/>
        <v>0</v>
      </c>
      <c r="AS216" s="262"/>
      <c r="AT216" s="53"/>
      <c r="AU216" s="117"/>
    </row>
    <row r="217" spans="1:47">
      <c r="A217" s="427"/>
      <c r="B217" s="429"/>
      <c r="C217" s="431"/>
      <c r="D217" s="433"/>
      <c r="E217" s="435"/>
      <c r="F217" s="322" t="s">
        <v>39</v>
      </c>
      <c r="G217" s="80"/>
      <c r="H217" s="56">
        <f t="shared" ref="H217:H219" si="309">G217-I217</f>
        <v>0</v>
      </c>
      <c r="I217" s="57"/>
      <c r="J217" s="53"/>
      <c r="K217" s="56">
        <f t="shared" ref="K217:K219" si="310">J217-L217</f>
        <v>0</v>
      </c>
      <c r="L217" s="57"/>
      <c r="M217" s="53"/>
      <c r="N217" s="56">
        <f t="shared" ref="N217:N219" si="311">M217-O217</f>
        <v>0</v>
      </c>
      <c r="O217" s="57"/>
      <c r="P217" s="53"/>
      <c r="Q217" s="56">
        <f t="shared" ref="Q217:Q219" si="312">P217-R217</f>
        <v>0</v>
      </c>
      <c r="R217" s="57"/>
      <c r="S217" s="260"/>
      <c r="T217" s="261">
        <f t="shared" ref="T217:T219" si="313">S217-U217</f>
        <v>0</v>
      </c>
      <c r="U217" s="262"/>
      <c r="V217" s="260"/>
      <c r="W217" s="261">
        <f t="shared" ref="W217:W219" si="314">V217-X217</f>
        <v>0</v>
      </c>
      <c r="X217" s="262"/>
      <c r="Y217" s="383"/>
      <c r="Z217" s="388">
        <f t="shared" si="302"/>
        <v>0</v>
      </c>
      <c r="AA217" s="394"/>
      <c r="AB217" s="395"/>
      <c r="AC217" s="56">
        <f t="shared" ref="AC217:AC219" si="315">AB217-AD217</f>
        <v>0</v>
      </c>
      <c r="AD217" s="57"/>
      <c r="AE217" s="80"/>
      <c r="AF217" s="56">
        <f t="shared" ref="AF217:AF219" si="316">AE217-AG217</f>
        <v>0</v>
      </c>
      <c r="AG217" s="57"/>
      <c r="AH217" s="260"/>
      <c r="AI217" s="261">
        <f t="shared" si="305"/>
        <v>0</v>
      </c>
      <c r="AJ217" s="262"/>
      <c r="AK217" s="260"/>
      <c r="AL217" s="261">
        <f t="shared" si="306"/>
        <v>0</v>
      </c>
      <c r="AM217" s="262"/>
      <c r="AN217" s="260"/>
      <c r="AO217" s="261">
        <f t="shared" si="307"/>
        <v>0</v>
      </c>
      <c r="AP217" s="262"/>
      <c r="AQ217" s="260"/>
      <c r="AR217" s="261">
        <f t="shared" si="308"/>
        <v>0</v>
      </c>
      <c r="AS217" s="262"/>
      <c r="AT217" s="53"/>
      <c r="AU217" s="7" t="s">
        <v>40</v>
      </c>
    </row>
    <row r="218" spans="1:47">
      <c r="A218" s="427"/>
      <c r="B218" s="429"/>
      <c r="C218" s="431"/>
      <c r="D218" s="433"/>
      <c r="E218" s="435"/>
      <c r="F218" s="322" t="s">
        <v>41</v>
      </c>
      <c r="G218" s="80"/>
      <c r="H218" s="56">
        <f t="shared" si="309"/>
        <v>0</v>
      </c>
      <c r="I218" s="57"/>
      <c r="J218" s="53"/>
      <c r="K218" s="56">
        <f t="shared" si="310"/>
        <v>0</v>
      </c>
      <c r="L218" s="57"/>
      <c r="M218" s="53"/>
      <c r="N218" s="56">
        <f t="shared" si="311"/>
        <v>0</v>
      </c>
      <c r="O218" s="57"/>
      <c r="P218" s="53"/>
      <c r="Q218" s="56">
        <f t="shared" si="312"/>
        <v>0</v>
      </c>
      <c r="R218" s="57"/>
      <c r="S218" s="260"/>
      <c r="T218" s="261">
        <f t="shared" si="313"/>
        <v>0</v>
      </c>
      <c r="U218" s="262"/>
      <c r="V218" s="260"/>
      <c r="W218" s="261">
        <f t="shared" si="314"/>
        <v>0</v>
      </c>
      <c r="X218" s="262"/>
      <c r="Y218" s="260"/>
      <c r="Z218" s="307">
        <f t="shared" si="302"/>
        <v>0</v>
      </c>
      <c r="AA218" s="309"/>
      <c r="AB218" s="80"/>
      <c r="AC218" s="56">
        <f t="shared" si="315"/>
        <v>0</v>
      </c>
      <c r="AD218" s="57"/>
      <c r="AE218" s="80"/>
      <c r="AF218" s="56">
        <f t="shared" si="316"/>
        <v>0</v>
      </c>
      <c r="AG218" s="57"/>
      <c r="AH218" s="260"/>
      <c r="AI218" s="261">
        <f t="shared" si="305"/>
        <v>0</v>
      </c>
      <c r="AJ218" s="262"/>
      <c r="AK218" s="260"/>
      <c r="AL218" s="261">
        <f t="shared" si="306"/>
        <v>0</v>
      </c>
      <c r="AM218" s="262"/>
      <c r="AN218" s="260"/>
      <c r="AO218" s="261">
        <f t="shared" si="307"/>
        <v>0</v>
      </c>
      <c r="AP218" s="262"/>
      <c r="AQ218" s="260"/>
      <c r="AR218" s="261">
        <f t="shared" si="308"/>
        <v>0</v>
      </c>
      <c r="AS218" s="262"/>
      <c r="AT218" s="53"/>
      <c r="AU218" s="118" t="e">
        <f>AU215/AU211</f>
        <v>#DIV/0!</v>
      </c>
    </row>
    <row r="219" spans="1:47" ht="15.75" thickBot="1">
      <c r="A219" s="428"/>
      <c r="B219" s="430"/>
      <c r="C219" s="432"/>
      <c r="D219" s="434"/>
      <c r="E219" s="436"/>
      <c r="F219" s="323" t="s">
        <v>42</v>
      </c>
      <c r="G219" s="131"/>
      <c r="H219" s="68">
        <f t="shared" si="309"/>
        <v>0</v>
      </c>
      <c r="I219" s="69"/>
      <c r="J219" s="67"/>
      <c r="K219" s="68">
        <f t="shared" si="310"/>
        <v>0</v>
      </c>
      <c r="L219" s="69"/>
      <c r="M219" s="67"/>
      <c r="N219" s="68">
        <f t="shared" si="311"/>
        <v>0</v>
      </c>
      <c r="O219" s="69"/>
      <c r="P219" s="67"/>
      <c r="Q219" s="68">
        <f t="shared" si="312"/>
        <v>0</v>
      </c>
      <c r="R219" s="69"/>
      <c r="S219" s="62"/>
      <c r="T219" s="60">
        <f t="shared" si="313"/>
        <v>0</v>
      </c>
      <c r="U219" s="61"/>
      <c r="V219" s="62"/>
      <c r="W219" s="60">
        <f t="shared" si="314"/>
        <v>0</v>
      </c>
      <c r="X219" s="61"/>
      <c r="Y219" s="62"/>
      <c r="Z219" s="60">
        <f t="shared" si="302"/>
        <v>0</v>
      </c>
      <c r="AA219" s="61"/>
      <c r="AB219" s="131"/>
      <c r="AC219" s="68">
        <f t="shared" si="315"/>
        <v>0</v>
      </c>
      <c r="AD219" s="69"/>
      <c r="AE219" s="131"/>
      <c r="AF219" s="68">
        <f t="shared" si="316"/>
        <v>0</v>
      </c>
      <c r="AG219" s="69"/>
      <c r="AH219" s="300"/>
      <c r="AI219" s="301">
        <f t="shared" si="305"/>
        <v>0</v>
      </c>
      <c r="AJ219" s="302"/>
      <c r="AK219" s="300"/>
      <c r="AL219" s="301">
        <f t="shared" si="306"/>
        <v>0</v>
      </c>
      <c r="AM219" s="302"/>
      <c r="AN219" s="300"/>
      <c r="AO219" s="301">
        <f t="shared" si="307"/>
        <v>0</v>
      </c>
      <c r="AP219" s="302"/>
      <c r="AQ219" s="300"/>
      <c r="AR219" s="301">
        <f t="shared" si="308"/>
        <v>0</v>
      </c>
      <c r="AS219" s="302"/>
      <c r="AT219" s="67"/>
      <c r="AU219" s="127"/>
    </row>
    <row r="220" spans="1:47" ht="15.75" thickBot="1">
      <c r="A220" s="448" t="s">
        <v>17</v>
      </c>
      <c r="B220" s="450" t="s">
        <v>18</v>
      </c>
      <c r="C220" s="452" t="s">
        <v>19</v>
      </c>
      <c r="D220" s="450" t="s">
        <v>20</v>
      </c>
      <c r="E220" s="452" t="s">
        <v>21</v>
      </c>
      <c r="F220" s="461" t="s">
        <v>22</v>
      </c>
      <c r="G220" s="443" t="s">
        <v>23</v>
      </c>
      <c r="H220" s="440" t="s">
        <v>24</v>
      </c>
      <c r="I220" s="444" t="s">
        <v>25</v>
      </c>
      <c r="J220" s="443" t="s">
        <v>23</v>
      </c>
      <c r="K220" s="440" t="s">
        <v>24</v>
      </c>
      <c r="L220" s="444" t="s">
        <v>25</v>
      </c>
      <c r="M220" s="445" t="s">
        <v>23</v>
      </c>
      <c r="N220" s="446" t="s">
        <v>24</v>
      </c>
      <c r="O220" s="447" t="s">
        <v>25</v>
      </c>
      <c r="P220" s="443" t="s">
        <v>23</v>
      </c>
      <c r="Q220" s="440" t="s">
        <v>24</v>
      </c>
      <c r="R220" s="444" t="s">
        <v>25</v>
      </c>
      <c r="S220" s="443" t="s">
        <v>23</v>
      </c>
      <c r="T220" s="440" t="s">
        <v>24</v>
      </c>
      <c r="U220" s="444" t="s">
        <v>25</v>
      </c>
      <c r="V220" s="443" t="s">
        <v>23</v>
      </c>
      <c r="W220" s="440" t="s">
        <v>24</v>
      </c>
      <c r="X220" s="522" t="s">
        <v>25</v>
      </c>
      <c r="Y220" s="437" t="s">
        <v>23</v>
      </c>
      <c r="Z220" s="439" t="s">
        <v>24</v>
      </c>
      <c r="AA220" s="441" t="s">
        <v>25</v>
      </c>
      <c r="AB220" s="443" t="s">
        <v>23</v>
      </c>
      <c r="AC220" s="440" t="s">
        <v>24</v>
      </c>
      <c r="AD220" s="444" t="s">
        <v>25</v>
      </c>
      <c r="AE220" s="443" t="s">
        <v>23</v>
      </c>
      <c r="AF220" s="440" t="s">
        <v>24</v>
      </c>
      <c r="AG220" s="444" t="s">
        <v>25</v>
      </c>
      <c r="AH220" s="445" t="s">
        <v>23</v>
      </c>
      <c r="AI220" s="446" t="s">
        <v>24</v>
      </c>
      <c r="AJ220" s="447" t="s">
        <v>25</v>
      </c>
      <c r="AK220" s="454" t="s">
        <v>23</v>
      </c>
      <c r="AL220" s="446" t="s">
        <v>24</v>
      </c>
      <c r="AM220" s="447" t="s">
        <v>25</v>
      </c>
      <c r="AN220" s="445" t="s">
        <v>23</v>
      </c>
      <c r="AO220" s="446" t="s">
        <v>24</v>
      </c>
      <c r="AP220" s="447" t="s">
        <v>25</v>
      </c>
      <c r="AQ220" s="445" t="s">
        <v>23</v>
      </c>
      <c r="AR220" s="446" t="s">
        <v>24</v>
      </c>
      <c r="AS220" s="447" t="s">
        <v>25</v>
      </c>
      <c r="AT220" s="443" t="s">
        <v>23</v>
      </c>
      <c r="AU220" s="453" t="s">
        <v>26</v>
      </c>
    </row>
    <row r="221" spans="1:47">
      <c r="A221" s="449"/>
      <c r="B221" s="451"/>
      <c r="C221" s="440"/>
      <c r="D221" s="451"/>
      <c r="E221" s="440"/>
      <c r="F221" s="462"/>
      <c r="G221" s="443"/>
      <c r="H221" s="440"/>
      <c r="I221" s="444"/>
      <c r="J221" s="443"/>
      <c r="K221" s="440"/>
      <c r="L221" s="444"/>
      <c r="M221" s="445"/>
      <c r="N221" s="446"/>
      <c r="O221" s="447"/>
      <c r="P221" s="443"/>
      <c r="Q221" s="440"/>
      <c r="R221" s="444"/>
      <c r="S221" s="443"/>
      <c r="T221" s="440"/>
      <c r="U221" s="444"/>
      <c r="V221" s="443"/>
      <c r="W221" s="440"/>
      <c r="X221" s="522"/>
      <c r="Y221" s="438"/>
      <c r="Z221" s="440"/>
      <c r="AA221" s="442"/>
      <c r="AB221" s="443"/>
      <c r="AC221" s="440"/>
      <c r="AD221" s="444"/>
      <c r="AE221" s="443"/>
      <c r="AF221" s="440"/>
      <c r="AG221" s="444"/>
      <c r="AH221" s="445"/>
      <c r="AI221" s="446"/>
      <c r="AJ221" s="447"/>
      <c r="AK221" s="454"/>
      <c r="AL221" s="446"/>
      <c r="AM221" s="447"/>
      <c r="AN221" s="445"/>
      <c r="AO221" s="446"/>
      <c r="AP221" s="447"/>
      <c r="AQ221" s="445"/>
      <c r="AR221" s="446"/>
      <c r="AS221" s="447"/>
      <c r="AT221" s="443"/>
      <c r="AU221" s="453"/>
    </row>
    <row r="222" spans="1:47">
      <c r="A222" s="427" t="s">
        <v>89</v>
      </c>
      <c r="B222" s="429">
        <v>3180</v>
      </c>
      <c r="C222" s="431" t="s">
        <v>63</v>
      </c>
      <c r="D222" s="433" t="s">
        <v>90</v>
      </c>
      <c r="E222" s="435" t="s">
        <v>48</v>
      </c>
      <c r="F222" s="322" t="s">
        <v>30</v>
      </c>
      <c r="G222" s="80"/>
      <c r="H222" s="54">
        <f t="shared" ref="H222:H227" si="317">G222-I222</f>
        <v>0</v>
      </c>
      <c r="I222" s="55"/>
      <c r="J222" s="53"/>
      <c r="K222" s="54">
        <f t="shared" ref="K222:K227" si="318">J222-L222</f>
        <v>0</v>
      </c>
      <c r="L222" s="55"/>
      <c r="M222" s="260"/>
      <c r="N222" s="295">
        <f t="shared" ref="N222:N227" si="319">M222-O222</f>
        <v>0</v>
      </c>
      <c r="O222" s="296"/>
      <c r="P222" s="53"/>
      <c r="Q222" s="54">
        <f t="shared" ref="Q222:Q227" si="320">P222-R222</f>
        <v>0</v>
      </c>
      <c r="R222" s="55"/>
      <c r="S222" s="53"/>
      <c r="T222" s="54">
        <f t="shared" ref="T222:T227" si="321">S222-U222</f>
        <v>0</v>
      </c>
      <c r="U222" s="55"/>
      <c r="V222" s="53"/>
      <c r="W222" s="54">
        <f t="shared" ref="W222:W227" si="322">V222-X222</f>
        <v>0</v>
      </c>
      <c r="X222" s="252"/>
      <c r="Y222" s="315"/>
      <c r="Z222" s="54">
        <f t="shared" ref="Z222:Z231" si="323">Y222-AA222</f>
        <v>0</v>
      </c>
      <c r="AA222" s="316"/>
      <c r="AB222" s="80"/>
      <c r="AC222" s="54">
        <f t="shared" ref="AC222:AC227" si="324">AB222-AD222</f>
        <v>0</v>
      </c>
      <c r="AD222" s="55"/>
      <c r="AE222" s="80"/>
      <c r="AF222" s="54">
        <f t="shared" ref="AF222:AF227" si="325">AE222-AG222</f>
        <v>0</v>
      </c>
      <c r="AG222" s="55"/>
      <c r="AH222" s="260"/>
      <c r="AI222" s="295">
        <f t="shared" ref="AI222:AI231" si="326">AH222-AJ222</f>
        <v>0</v>
      </c>
      <c r="AJ222" s="296"/>
      <c r="AK222" s="306"/>
      <c r="AL222" s="295">
        <f t="shared" ref="AL222:AL231" si="327">AK222-AM222</f>
        <v>0</v>
      </c>
      <c r="AM222" s="296"/>
      <c r="AN222" s="361"/>
      <c r="AO222" s="295">
        <f t="shared" ref="AO222:AO231" si="328">AN222-AP222</f>
        <v>0</v>
      </c>
      <c r="AP222" s="296"/>
      <c r="AQ222" s="260"/>
      <c r="AR222" s="295">
        <f t="shared" ref="AR222:AR231" si="329">AQ222-AS222</f>
        <v>0</v>
      </c>
      <c r="AS222" s="296"/>
      <c r="AT222" s="53"/>
      <c r="AU222" s="4" t="s">
        <v>31</v>
      </c>
    </row>
    <row r="223" spans="1:47">
      <c r="A223" s="427"/>
      <c r="B223" s="429"/>
      <c r="C223" s="431"/>
      <c r="D223" s="433"/>
      <c r="E223" s="435"/>
      <c r="F223" s="322" t="s">
        <v>32</v>
      </c>
      <c r="G223" s="80"/>
      <c r="H223" s="56">
        <f t="shared" si="317"/>
        <v>0</v>
      </c>
      <c r="I223" s="57"/>
      <c r="J223" s="53"/>
      <c r="K223" s="56">
        <f t="shared" si="318"/>
        <v>0</v>
      </c>
      <c r="L223" s="57"/>
      <c r="M223" s="260"/>
      <c r="N223" s="261">
        <f t="shared" si="319"/>
        <v>0</v>
      </c>
      <c r="O223" s="262"/>
      <c r="P223" s="53"/>
      <c r="Q223" s="56">
        <f t="shared" si="320"/>
        <v>0</v>
      </c>
      <c r="R223" s="57"/>
      <c r="S223" s="260"/>
      <c r="T223" s="261">
        <f t="shared" si="321"/>
        <v>0</v>
      </c>
      <c r="U223" s="262"/>
      <c r="V223" s="260"/>
      <c r="W223" s="261">
        <f t="shared" si="322"/>
        <v>0</v>
      </c>
      <c r="X223" s="345"/>
      <c r="Y223" s="342"/>
      <c r="Z223" s="261">
        <f t="shared" si="323"/>
        <v>0</v>
      </c>
      <c r="AA223" s="343"/>
      <c r="AB223" s="80"/>
      <c r="AC223" s="56">
        <f t="shared" si="324"/>
        <v>0</v>
      </c>
      <c r="AD223" s="57"/>
      <c r="AE223" s="80"/>
      <c r="AF223" s="56">
        <f t="shared" si="325"/>
        <v>0</v>
      </c>
      <c r="AG223" s="57"/>
      <c r="AH223" s="260"/>
      <c r="AI223" s="261">
        <f t="shared" si="326"/>
        <v>0</v>
      </c>
      <c r="AJ223" s="262"/>
      <c r="AK223" s="381">
        <v>3229</v>
      </c>
      <c r="AL223" s="371">
        <f t="shared" si="327"/>
        <v>3229</v>
      </c>
      <c r="AM223" s="372"/>
      <c r="AN223" s="379">
        <v>22109</v>
      </c>
      <c r="AO223" s="371">
        <f t="shared" si="328"/>
        <v>22109</v>
      </c>
      <c r="AP223" s="372"/>
      <c r="AQ223" s="260"/>
      <c r="AR223" s="261">
        <f t="shared" si="329"/>
        <v>0</v>
      </c>
      <c r="AS223" s="262"/>
      <c r="AT223" s="53"/>
      <c r="AU223" s="117">
        <f>SUM(G222:G231,J222:J231,M222:M231,P222:P231,S222:S231,V222:V231,Y222:Y231,AB222:AB231,AE222:AE231)</f>
        <v>0</v>
      </c>
    </row>
    <row r="224" spans="1:47">
      <c r="A224" s="427"/>
      <c r="B224" s="429"/>
      <c r="C224" s="431"/>
      <c r="D224" s="433"/>
      <c r="E224" s="435"/>
      <c r="F224" s="322" t="s">
        <v>33</v>
      </c>
      <c r="G224" s="80"/>
      <c r="H224" s="56">
        <f t="shared" si="317"/>
        <v>0</v>
      </c>
      <c r="I224" s="57"/>
      <c r="J224" s="53"/>
      <c r="K224" s="56">
        <f t="shared" si="318"/>
        <v>0</v>
      </c>
      <c r="L224" s="57"/>
      <c r="M224" s="53"/>
      <c r="N224" s="56">
        <f t="shared" si="319"/>
        <v>0</v>
      </c>
      <c r="O224" s="57"/>
      <c r="P224" s="53"/>
      <c r="Q224" s="56">
        <f t="shared" si="320"/>
        <v>0</v>
      </c>
      <c r="R224" s="57"/>
      <c r="S224" s="260"/>
      <c r="T224" s="261">
        <f t="shared" si="321"/>
        <v>0</v>
      </c>
      <c r="U224" s="262"/>
      <c r="V224" s="260"/>
      <c r="W224" s="261">
        <f t="shared" si="322"/>
        <v>0</v>
      </c>
      <c r="X224" s="345"/>
      <c r="Y224" s="342"/>
      <c r="Z224" s="261">
        <f t="shared" si="323"/>
        <v>0</v>
      </c>
      <c r="AA224" s="343"/>
      <c r="AB224" s="80"/>
      <c r="AC224" s="56">
        <f t="shared" si="324"/>
        <v>0</v>
      </c>
      <c r="AD224" s="57"/>
      <c r="AE224" s="80"/>
      <c r="AF224" s="56">
        <f t="shared" si="325"/>
        <v>0</v>
      </c>
      <c r="AG224" s="57"/>
      <c r="AH224" s="260"/>
      <c r="AI224" s="261">
        <f t="shared" si="326"/>
        <v>0</v>
      </c>
      <c r="AJ224" s="262"/>
      <c r="AK224" s="306"/>
      <c r="AL224" s="261">
        <f t="shared" si="327"/>
        <v>0</v>
      </c>
      <c r="AM224" s="262"/>
      <c r="AN224" s="361"/>
      <c r="AO224" s="261">
        <f t="shared" si="328"/>
        <v>0</v>
      </c>
      <c r="AP224" s="262"/>
      <c r="AQ224" s="260"/>
      <c r="AR224" s="261">
        <f t="shared" si="329"/>
        <v>0</v>
      </c>
      <c r="AS224" s="262"/>
      <c r="AT224" s="53"/>
      <c r="AU224" s="7" t="s">
        <v>34</v>
      </c>
    </row>
    <row r="225" spans="1:47">
      <c r="A225" s="427"/>
      <c r="B225" s="429"/>
      <c r="C225" s="431"/>
      <c r="D225" s="433"/>
      <c r="E225" s="435"/>
      <c r="F225" s="322" t="s">
        <v>35</v>
      </c>
      <c r="G225" s="80"/>
      <c r="H225" s="56">
        <f t="shared" si="317"/>
        <v>0</v>
      </c>
      <c r="I225" s="57"/>
      <c r="J225" s="53"/>
      <c r="K225" s="56">
        <f t="shared" si="318"/>
        <v>0</v>
      </c>
      <c r="L225" s="57"/>
      <c r="M225" s="53"/>
      <c r="N225" s="56">
        <f t="shared" si="319"/>
        <v>0</v>
      </c>
      <c r="O225" s="57"/>
      <c r="P225" s="53"/>
      <c r="Q225" s="56">
        <f t="shared" si="320"/>
        <v>0</v>
      </c>
      <c r="R225" s="57"/>
      <c r="S225" s="260"/>
      <c r="T225" s="261">
        <f t="shared" si="321"/>
        <v>0</v>
      </c>
      <c r="U225" s="262"/>
      <c r="V225" s="260"/>
      <c r="W225" s="261">
        <f t="shared" si="322"/>
        <v>0</v>
      </c>
      <c r="X225" s="345"/>
      <c r="Y225" s="342"/>
      <c r="Z225" s="261">
        <f t="shared" si="323"/>
        <v>0</v>
      </c>
      <c r="AA225" s="343"/>
      <c r="AB225" s="80"/>
      <c r="AC225" s="56">
        <f t="shared" si="324"/>
        <v>0</v>
      </c>
      <c r="AD225" s="57"/>
      <c r="AE225" s="80"/>
      <c r="AF225" s="56">
        <f t="shared" si="325"/>
        <v>0</v>
      </c>
      <c r="AG225" s="57"/>
      <c r="AH225" s="260"/>
      <c r="AI225" s="261">
        <f t="shared" si="326"/>
        <v>0</v>
      </c>
      <c r="AJ225" s="262"/>
      <c r="AK225" s="306"/>
      <c r="AL225" s="261">
        <f t="shared" si="327"/>
        <v>0</v>
      </c>
      <c r="AM225" s="262"/>
      <c r="AN225" s="361"/>
      <c r="AO225" s="261">
        <f t="shared" si="328"/>
        <v>0</v>
      </c>
      <c r="AP225" s="262"/>
      <c r="AQ225" s="260"/>
      <c r="AR225" s="261">
        <f t="shared" si="329"/>
        <v>0</v>
      </c>
      <c r="AS225" s="262"/>
      <c r="AT225" s="53"/>
      <c r="AU225" s="117">
        <f>SUM(H222:H231,K222:K231,N222:N231,Q222:Q231,T222:T231,W222:W231,Z222:Z231,AC222:AC231,Z222:Z231,AF222:AF231)</f>
        <v>0</v>
      </c>
    </row>
    <row r="226" spans="1:47">
      <c r="A226" s="427"/>
      <c r="B226" s="429"/>
      <c r="C226" s="431"/>
      <c r="D226" s="433"/>
      <c r="E226" s="435"/>
      <c r="F226" s="322" t="s">
        <v>36</v>
      </c>
      <c r="G226" s="80"/>
      <c r="H226" s="56">
        <f t="shared" si="317"/>
        <v>0</v>
      </c>
      <c r="I226" s="57"/>
      <c r="J226" s="53"/>
      <c r="K226" s="56">
        <f t="shared" si="318"/>
        <v>0</v>
      </c>
      <c r="L226" s="57"/>
      <c r="M226" s="53"/>
      <c r="N226" s="56">
        <f t="shared" si="319"/>
        <v>0</v>
      </c>
      <c r="O226" s="57"/>
      <c r="P226" s="53"/>
      <c r="Q226" s="56">
        <f t="shared" si="320"/>
        <v>0</v>
      </c>
      <c r="R226" s="57"/>
      <c r="S226" s="260"/>
      <c r="T226" s="261">
        <f t="shared" si="321"/>
        <v>0</v>
      </c>
      <c r="U226" s="262"/>
      <c r="V226" s="260"/>
      <c r="W226" s="261">
        <f t="shared" si="322"/>
        <v>0</v>
      </c>
      <c r="X226" s="345"/>
      <c r="Y226" s="342"/>
      <c r="Z226" s="261">
        <f t="shared" si="323"/>
        <v>0</v>
      </c>
      <c r="AA226" s="343"/>
      <c r="AB226" s="80"/>
      <c r="AC226" s="56">
        <f t="shared" si="324"/>
        <v>0</v>
      </c>
      <c r="AD226" s="57"/>
      <c r="AE226" s="80"/>
      <c r="AF226" s="56">
        <f t="shared" si="325"/>
        <v>0</v>
      </c>
      <c r="AG226" s="57"/>
      <c r="AH226" s="260"/>
      <c r="AI226" s="261">
        <f t="shared" si="326"/>
        <v>0</v>
      </c>
      <c r="AJ226" s="262"/>
      <c r="AK226" s="306"/>
      <c r="AL226" s="261">
        <f t="shared" si="327"/>
        <v>0</v>
      </c>
      <c r="AM226" s="305"/>
      <c r="AN226" s="361"/>
      <c r="AO226" s="261">
        <f t="shared" si="328"/>
        <v>0</v>
      </c>
      <c r="AP226" s="262"/>
      <c r="AQ226" s="260"/>
      <c r="AR226" s="261">
        <f t="shared" si="329"/>
        <v>0</v>
      </c>
      <c r="AS226" s="262"/>
      <c r="AT226" s="53"/>
      <c r="AU226" s="7" t="s">
        <v>37</v>
      </c>
    </row>
    <row r="227" spans="1:47">
      <c r="A227" s="427"/>
      <c r="B227" s="429"/>
      <c r="C227" s="431"/>
      <c r="D227" s="433"/>
      <c r="E227" s="435"/>
      <c r="F227" s="322" t="s">
        <v>77</v>
      </c>
      <c r="G227" s="80"/>
      <c r="H227" s="56">
        <f t="shared" si="317"/>
        <v>0</v>
      </c>
      <c r="I227" s="57"/>
      <c r="J227" s="53"/>
      <c r="K227" s="56">
        <f t="shared" si="318"/>
        <v>0</v>
      </c>
      <c r="L227" s="57"/>
      <c r="M227" s="53"/>
      <c r="N227" s="56">
        <f t="shared" si="319"/>
        <v>0</v>
      </c>
      <c r="O227" s="57"/>
      <c r="P227" s="53"/>
      <c r="Q227" s="56">
        <f t="shared" si="320"/>
        <v>0</v>
      </c>
      <c r="R227" s="57"/>
      <c r="S227" s="260"/>
      <c r="T227" s="261">
        <f t="shared" si="321"/>
        <v>0</v>
      </c>
      <c r="U227" s="262"/>
      <c r="V227" s="260"/>
      <c r="W227" s="261">
        <f t="shared" si="322"/>
        <v>0</v>
      </c>
      <c r="X227" s="345"/>
      <c r="Y227" s="378"/>
      <c r="Z227" s="261">
        <f t="shared" si="323"/>
        <v>0</v>
      </c>
      <c r="AA227" s="343"/>
      <c r="AB227" s="80"/>
      <c r="AC227" s="56">
        <f t="shared" si="324"/>
        <v>0</v>
      </c>
      <c r="AD227" s="57"/>
      <c r="AE227" s="80"/>
      <c r="AF227" s="56">
        <f t="shared" si="325"/>
        <v>0</v>
      </c>
      <c r="AG227" s="57"/>
      <c r="AH227" s="260"/>
      <c r="AI227" s="261">
        <f t="shared" si="326"/>
        <v>0</v>
      </c>
      <c r="AJ227" s="262"/>
      <c r="AK227" s="306"/>
      <c r="AL227" s="377">
        <f t="shared" si="327"/>
        <v>0</v>
      </c>
      <c r="AM227" s="262"/>
      <c r="AN227" s="361"/>
      <c r="AO227" s="261">
        <f t="shared" si="328"/>
        <v>0</v>
      </c>
      <c r="AP227" s="262"/>
      <c r="AQ227" s="260"/>
      <c r="AR227" s="261">
        <f t="shared" si="329"/>
        <v>0</v>
      </c>
      <c r="AS227" s="262"/>
      <c r="AT227" s="53"/>
      <c r="AU227" s="117">
        <f>SUM(I222:I231,L222:L231,O222:O231,R222:R231,U222:U231,X222:X231,AA222:AA231,AD222:AD231,AG222:AG231)</f>
        <v>0</v>
      </c>
    </row>
    <row r="228" spans="1:47">
      <c r="A228" s="427"/>
      <c r="B228" s="429"/>
      <c r="C228" s="431"/>
      <c r="D228" s="433"/>
      <c r="E228" s="435"/>
      <c r="F228" s="322" t="s">
        <v>38</v>
      </c>
      <c r="G228" s="80"/>
      <c r="H228" s="56"/>
      <c r="I228" s="57"/>
      <c r="J228" s="53"/>
      <c r="K228" s="56"/>
      <c r="L228" s="57"/>
      <c r="M228" s="53"/>
      <c r="N228" s="56"/>
      <c r="O228" s="57"/>
      <c r="P228" s="53"/>
      <c r="Q228" s="56"/>
      <c r="R228" s="57"/>
      <c r="S228" s="260"/>
      <c r="T228" s="261"/>
      <c r="U228" s="262"/>
      <c r="V228" s="260"/>
      <c r="W228" s="261"/>
      <c r="X228" s="345"/>
      <c r="Y228" s="378"/>
      <c r="Z228" s="261">
        <f t="shared" si="323"/>
        <v>0</v>
      </c>
      <c r="AA228" s="343"/>
      <c r="AB228" s="80"/>
      <c r="AC228" s="56">
        <v>0</v>
      </c>
      <c r="AD228" s="57"/>
      <c r="AE228" s="80"/>
      <c r="AF228" s="56">
        <v>0</v>
      </c>
      <c r="AG228" s="57"/>
      <c r="AH228" s="260"/>
      <c r="AI228" s="261">
        <f t="shared" si="326"/>
        <v>0</v>
      </c>
      <c r="AJ228" s="262"/>
      <c r="AK228" s="306"/>
      <c r="AL228" s="261">
        <f t="shared" si="327"/>
        <v>0</v>
      </c>
      <c r="AM228" s="309"/>
      <c r="AN228" s="361"/>
      <c r="AO228" s="261">
        <f t="shared" si="328"/>
        <v>0</v>
      </c>
      <c r="AP228" s="262"/>
      <c r="AQ228" s="370">
        <v>520661</v>
      </c>
      <c r="AR228" s="371">
        <f t="shared" si="329"/>
        <v>520661</v>
      </c>
      <c r="AS228" s="372"/>
      <c r="AT228" s="53"/>
      <c r="AU228" s="117"/>
    </row>
    <row r="229" spans="1:47">
      <c r="A229" s="427"/>
      <c r="B229" s="429"/>
      <c r="C229" s="431"/>
      <c r="D229" s="433"/>
      <c r="E229" s="435"/>
      <c r="F229" s="322" t="s">
        <v>39</v>
      </c>
      <c r="G229" s="80"/>
      <c r="H229" s="56">
        <f t="shared" ref="H229:H231" si="330">G229-I229</f>
        <v>0</v>
      </c>
      <c r="I229" s="57"/>
      <c r="J229" s="53"/>
      <c r="K229" s="56">
        <f t="shared" ref="K229:K231" si="331">J229-L229</f>
        <v>0</v>
      </c>
      <c r="L229" s="57"/>
      <c r="M229" s="53"/>
      <c r="N229" s="56">
        <f t="shared" ref="N229:N231" si="332">M229-O229</f>
        <v>0</v>
      </c>
      <c r="O229" s="57"/>
      <c r="P229" s="53"/>
      <c r="Q229" s="56">
        <f t="shared" ref="Q229:Q231" si="333">P229-R229</f>
        <v>0</v>
      </c>
      <c r="R229" s="57"/>
      <c r="S229" s="260"/>
      <c r="T229" s="261">
        <f t="shared" ref="T229:T231" si="334">S229-U229</f>
        <v>0</v>
      </c>
      <c r="U229" s="262"/>
      <c r="V229" s="260"/>
      <c r="W229" s="261">
        <f t="shared" ref="W229:W231" si="335">V229-X229</f>
        <v>0</v>
      </c>
      <c r="X229" s="262"/>
      <c r="Y229" s="308"/>
      <c r="Z229" s="385">
        <f t="shared" si="323"/>
        <v>0</v>
      </c>
      <c r="AA229" s="309"/>
      <c r="AB229" s="80"/>
      <c r="AC229" s="56">
        <f t="shared" ref="AC229:AC231" si="336">AB229-AD229</f>
        <v>0</v>
      </c>
      <c r="AD229" s="57"/>
      <c r="AE229" s="80"/>
      <c r="AF229" s="56">
        <f t="shared" ref="AF229:AF231" si="337">AE229-AG229</f>
        <v>0</v>
      </c>
      <c r="AG229" s="57"/>
      <c r="AH229" s="260"/>
      <c r="AI229" s="261">
        <f t="shared" si="326"/>
        <v>0</v>
      </c>
      <c r="AJ229" s="262"/>
      <c r="AK229" s="306"/>
      <c r="AL229" s="261">
        <f t="shared" si="327"/>
        <v>0</v>
      </c>
      <c r="AM229" s="262"/>
      <c r="AN229" s="361"/>
      <c r="AO229" s="261">
        <f t="shared" si="328"/>
        <v>0</v>
      </c>
      <c r="AP229" s="262"/>
      <c r="AQ229" s="260"/>
      <c r="AR229" s="261">
        <f t="shared" si="329"/>
        <v>0</v>
      </c>
      <c r="AS229" s="262"/>
      <c r="AT229" s="53"/>
      <c r="AU229" s="7" t="s">
        <v>40</v>
      </c>
    </row>
    <row r="230" spans="1:47">
      <c r="A230" s="427"/>
      <c r="B230" s="429"/>
      <c r="C230" s="431"/>
      <c r="D230" s="433"/>
      <c r="E230" s="435"/>
      <c r="F230" s="322" t="s">
        <v>41</v>
      </c>
      <c r="G230" s="80"/>
      <c r="H230" s="56">
        <f t="shared" si="330"/>
        <v>0</v>
      </c>
      <c r="I230" s="57"/>
      <c r="J230" s="53"/>
      <c r="K230" s="56">
        <f t="shared" si="331"/>
        <v>0</v>
      </c>
      <c r="L230" s="57"/>
      <c r="M230" s="53"/>
      <c r="N230" s="56">
        <f t="shared" si="332"/>
        <v>0</v>
      </c>
      <c r="O230" s="57"/>
      <c r="P230" s="53"/>
      <c r="Q230" s="56">
        <f t="shared" si="333"/>
        <v>0</v>
      </c>
      <c r="R230" s="57"/>
      <c r="S230" s="260"/>
      <c r="T230" s="261">
        <f t="shared" si="334"/>
        <v>0</v>
      </c>
      <c r="U230" s="262"/>
      <c r="V230" s="260"/>
      <c r="W230" s="261">
        <f t="shared" si="335"/>
        <v>0</v>
      </c>
      <c r="X230" s="262"/>
      <c r="Y230" s="260"/>
      <c r="Z230" s="261">
        <f t="shared" si="323"/>
        <v>0</v>
      </c>
      <c r="AA230" s="262"/>
      <c r="AB230" s="80"/>
      <c r="AC230" s="56">
        <f t="shared" si="336"/>
        <v>0</v>
      </c>
      <c r="AD230" s="57"/>
      <c r="AE230" s="80"/>
      <c r="AF230" s="56">
        <f t="shared" si="337"/>
        <v>0</v>
      </c>
      <c r="AG230" s="57"/>
      <c r="AH230" s="260"/>
      <c r="AI230" s="261">
        <f t="shared" si="326"/>
        <v>0</v>
      </c>
      <c r="AJ230" s="262"/>
      <c r="AK230" s="306"/>
      <c r="AL230" s="261">
        <f t="shared" si="327"/>
        <v>0</v>
      </c>
      <c r="AM230" s="262"/>
      <c r="AN230" s="361"/>
      <c r="AO230" s="261">
        <f t="shared" si="328"/>
        <v>0</v>
      </c>
      <c r="AP230" s="262"/>
      <c r="AQ230" s="260"/>
      <c r="AR230" s="261">
        <f t="shared" si="329"/>
        <v>0</v>
      </c>
      <c r="AS230" s="262"/>
      <c r="AT230" s="53"/>
      <c r="AU230" s="118" t="e">
        <f>AU227/AU223</f>
        <v>#DIV/0!</v>
      </c>
    </row>
    <row r="231" spans="1:47" ht="15.75" thickBot="1">
      <c r="A231" s="428"/>
      <c r="B231" s="430"/>
      <c r="C231" s="432"/>
      <c r="D231" s="434"/>
      <c r="E231" s="436"/>
      <c r="F231" s="323" t="s">
        <v>42</v>
      </c>
      <c r="G231" s="131"/>
      <c r="H231" s="68">
        <f t="shared" si="330"/>
        <v>0</v>
      </c>
      <c r="I231" s="69"/>
      <c r="J231" s="67"/>
      <c r="K231" s="68">
        <f t="shared" si="331"/>
        <v>0</v>
      </c>
      <c r="L231" s="69"/>
      <c r="M231" s="67"/>
      <c r="N231" s="68">
        <f t="shared" si="332"/>
        <v>0</v>
      </c>
      <c r="O231" s="69"/>
      <c r="P231" s="67"/>
      <c r="Q231" s="68">
        <f t="shared" si="333"/>
        <v>0</v>
      </c>
      <c r="R231" s="69"/>
      <c r="S231" s="62"/>
      <c r="T231" s="60">
        <f t="shared" si="334"/>
        <v>0</v>
      </c>
      <c r="U231" s="61"/>
      <c r="V231" s="62"/>
      <c r="W231" s="60">
        <f t="shared" si="335"/>
        <v>0</v>
      </c>
      <c r="X231" s="61"/>
      <c r="Y231" s="62"/>
      <c r="Z231" s="397">
        <f t="shared" si="323"/>
        <v>0</v>
      </c>
      <c r="AA231" s="61"/>
      <c r="AB231" s="131"/>
      <c r="AC231" s="68">
        <f t="shared" si="336"/>
        <v>0</v>
      </c>
      <c r="AD231" s="69"/>
      <c r="AE231" s="131"/>
      <c r="AF231" s="68">
        <f t="shared" si="337"/>
        <v>0</v>
      </c>
      <c r="AG231" s="69"/>
      <c r="AH231" s="300"/>
      <c r="AI231" s="301">
        <f t="shared" si="326"/>
        <v>0</v>
      </c>
      <c r="AJ231" s="302"/>
      <c r="AK231" s="382"/>
      <c r="AL231" s="301">
        <f t="shared" si="327"/>
        <v>0</v>
      </c>
      <c r="AM231" s="302"/>
      <c r="AN231" s="380"/>
      <c r="AO231" s="304">
        <f t="shared" si="328"/>
        <v>0</v>
      </c>
      <c r="AP231" s="305"/>
      <c r="AQ231" s="303"/>
      <c r="AR231" s="304">
        <f t="shared" si="329"/>
        <v>0</v>
      </c>
      <c r="AS231" s="305"/>
      <c r="AT231" s="67"/>
      <c r="AU231" s="127"/>
    </row>
    <row r="232" spans="1:47" ht="15.75" customHeight="1">
      <c r="F232" s="135" t="s">
        <v>91</v>
      </c>
      <c r="G232" s="30"/>
      <c r="I232" s="31"/>
      <c r="J232" s="30"/>
      <c r="M232" s="136">
        <f t="shared" ref="M232:AS232" si="338">SUM(M7:M26)</f>
        <v>200000</v>
      </c>
      <c r="N232" s="137">
        <f t="shared" si="338"/>
        <v>0</v>
      </c>
      <c r="O232" s="138">
        <f t="shared" si="338"/>
        <v>200000</v>
      </c>
      <c r="P232" s="139">
        <f t="shared" si="338"/>
        <v>584147</v>
      </c>
      <c r="Q232" s="140">
        <f t="shared" si="338"/>
        <v>76830</v>
      </c>
      <c r="R232" s="140">
        <f t="shared" si="338"/>
        <v>507317</v>
      </c>
      <c r="S232" s="223">
        <f t="shared" si="338"/>
        <v>500000</v>
      </c>
      <c r="T232" s="223">
        <f t="shared" si="338"/>
        <v>0</v>
      </c>
      <c r="U232" s="290">
        <f t="shared" si="338"/>
        <v>500000</v>
      </c>
      <c r="V232" s="280">
        <f t="shared" si="338"/>
        <v>200000</v>
      </c>
      <c r="W232" s="281">
        <f t="shared" si="338"/>
        <v>0</v>
      </c>
      <c r="X232" s="293">
        <f t="shared" si="338"/>
        <v>200000</v>
      </c>
      <c r="Y232" s="396">
        <f t="shared" si="338"/>
        <v>350000</v>
      </c>
      <c r="Z232" s="396">
        <f t="shared" si="338"/>
        <v>0</v>
      </c>
      <c r="AA232" s="396">
        <f t="shared" si="338"/>
        <v>350000</v>
      </c>
      <c r="AB232" s="280">
        <f t="shared" si="338"/>
        <v>1295942</v>
      </c>
      <c r="AC232" s="281">
        <f t="shared" si="338"/>
        <v>1295942</v>
      </c>
      <c r="AD232" s="293">
        <f t="shared" si="338"/>
        <v>0</v>
      </c>
      <c r="AE232" s="280">
        <f t="shared" si="338"/>
        <v>200000</v>
      </c>
      <c r="AF232" s="281">
        <f t="shared" si="338"/>
        <v>200000</v>
      </c>
      <c r="AG232" s="282">
        <f t="shared" si="338"/>
        <v>0</v>
      </c>
      <c r="AH232" s="280">
        <f t="shared" si="338"/>
        <v>200000</v>
      </c>
      <c r="AI232" s="281">
        <f t="shared" si="338"/>
        <v>200000</v>
      </c>
      <c r="AJ232" s="293">
        <f t="shared" si="338"/>
        <v>0</v>
      </c>
      <c r="AK232" s="373">
        <f t="shared" si="338"/>
        <v>200000</v>
      </c>
      <c r="AL232" s="374">
        <f t="shared" si="338"/>
        <v>200000</v>
      </c>
      <c r="AM232" s="375">
        <f t="shared" si="338"/>
        <v>0</v>
      </c>
      <c r="AN232" s="373">
        <f t="shared" si="338"/>
        <v>200000</v>
      </c>
      <c r="AO232" s="374">
        <f t="shared" si="338"/>
        <v>200000</v>
      </c>
      <c r="AP232" s="375">
        <f t="shared" si="338"/>
        <v>0</v>
      </c>
      <c r="AQ232" s="373">
        <f t="shared" si="338"/>
        <v>200000</v>
      </c>
      <c r="AR232" s="374">
        <f t="shared" si="338"/>
        <v>200000</v>
      </c>
      <c r="AS232" s="375">
        <f t="shared" si="338"/>
        <v>0</v>
      </c>
      <c r="AT232" s="141"/>
      <c r="AU232" s="141"/>
    </row>
    <row r="233" spans="1:47">
      <c r="F233" s="350" t="s">
        <v>92</v>
      </c>
      <c r="G233" s="30"/>
      <c r="I233" s="31"/>
      <c r="J233" s="30"/>
      <c r="M233" s="136"/>
      <c r="N233" s="137"/>
      <c r="O233" s="138"/>
      <c r="P233" s="139"/>
      <c r="Q233" s="140"/>
      <c r="R233" s="140"/>
      <c r="S233" s="223"/>
      <c r="T233" s="223"/>
      <c r="U233" s="290"/>
      <c r="V233" s="310"/>
      <c r="W233" s="311"/>
      <c r="X233" s="312"/>
      <c r="Y233" s="312">
        <v>0</v>
      </c>
      <c r="Z233" s="311">
        <v>0</v>
      </c>
      <c r="AA233" s="341"/>
      <c r="AB233" s="310"/>
      <c r="AC233" s="311"/>
      <c r="AD233" s="312"/>
      <c r="AE233" s="310"/>
      <c r="AF233" s="311"/>
      <c r="AG233" s="313"/>
      <c r="AH233" s="310"/>
      <c r="AI233" s="311"/>
      <c r="AJ233" s="312"/>
      <c r="AK233" s="183"/>
      <c r="AL233" s="159"/>
      <c r="AM233" s="184"/>
      <c r="AN233" s="183">
        <f>AN216</f>
        <v>3300000</v>
      </c>
      <c r="AO233" s="159">
        <f t="shared" ref="AO233:AP233" si="339">AO216</f>
        <v>3300000</v>
      </c>
      <c r="AP233" s="184">
        <f t="shared" si="339"/>
        <v>0</v>
      </c>
      <c r="AQ233" s="183">
        <f>AQ216</f>
        <v>0</v>
      </c>
      <c r="AR233" s="159"/>
      <c r="AS233" s="184"/>
      <c r="AT233" s="141"/>
      <c r="AU233" s="141"/>
    </row>
    <row r="234" spans="1:47" ht="15" customHeight="1">
      <c r="F234" s="365" t="s">
        <v>93</v>
      </c>
      <c r="G234" s="30"/>
      <c r="I234" s="31"/>
      <c r="J234" s="30"/>
      <c r="M234" s="82">
        <f t="shared" ref="M234:AS234" si="340">SUM(M27:M46)</f>
        <v>0</v>
      </c>
      <c r="N234" s="83">
        <f t="shared" si="340"/>
        <v>0</v>
      </c>
      <c r="O234" s="84">
        <f t="shared" si="340"/>
        <v>0</v>
      </c>
      <c r="P234" s="85">
        <f t="shared" si="340"/>
        <v>283500</v>
      </c>
      <c r="Q234" s="86">
        <f t="shared" si="340"/>
        <v>0</v>
      </c>
      <c r="R234" s="86">
        <f t="shared" si="340"/>
        <v>283500</v>
      </c>
      <c r="S234" s="223">
        <f t="shared" si="340"/>
        <v>0</v>
      </c>
      <c r="T234" s="223">
        <f t="shared" si="340"/>
        <v>0</v>
      </c>
      <c r="U234" s="290">
        <f t="shared" si="340"/>
        <v>0</v>
      </c>
      <c r="V234" s="283">
        <f t="shared" si="340"/>
        <v>71720</v>
      </c>
      <c r="W234" s="223">
        <f t="shared" si="340"/>
        <v>0</v>
      </c>
      <c r="X234" s="290">
        <f t="shared" si="340"/>
        <v>71720</v>
      </c>
      <c r="Y234" s="310">
        <f t="shared" si="340"/>
        <v>0</v>
      </c>
      <c r="Z234" s="311">
        <f t="shared" si="340"/>
        <v>0</v>
      </c>
      <c r="AA234" s="290">
        <f t="shared" si="340"/>
        <v>0</v>
      </c>
      <c r="AB234" s="283">
        <f t="shared" si="340"/>
        <v>2281764</v>
      </c>
      <c r="AC234" s="223">
        <f t="shared" si="340"/>
        <v>2281764</v>
      </c>
      <c r="AD234" s="290">
        <f t="shared" si="340"/>
        <v>0</v>
      </c>
      <c r="AE234" s="283">
        <f t="shared" si="340"/>
        <v>252000</v>
      </c>
      <c r="AF234" s="223">
        <f t="shared" si="340"/>
        <v>252000</v>
      </c>
      <c r="AG234" s="284">
        <f t="shared" si="340"/>
        <v>0</v>
      </c>
      <c r="AH234" s="283">
        <f t="shared" si="340"/>
        <v>0</v>
      </c>
      <c r="AI234" s="223">
        <f t="shared" si="340"/>
        <v>0</v>
      </c>
      <c r="AJ234" s="290">
        <f t="shared" si="340"/>
        <v>0</v>
      </c>
      <c r="AK234" s="183">
        <f t="shared" si="340"/>
        <v>400000</v>
      </c>
      <c r="AL234" s="159">
        <f t="shared" si="340"/>
        <v>400000</v>
      </c>
      <c r="AM234" s="184">
        <f t="shared" si="340"/>
        <v>0</v>
      </c>
      <c r="AN234" s="183">
        <f t="shared" si="340"/>
        <v>1932000</v>
      </c>
      <c r="AO234" s="159">
        <f t="shared" si="340"/>
        <v>1932000</v>
      </c>
      <c r="AP234" s="184">
        <f t="shared" si="340"/>
        <v>0</v>
      </c>
      <c r="AQ234" s="183">
        <f t="shared" si="340"/>
        <v>0</v>
      </c>
      <c r="AR234" s="159">
        <f t="shared" si="340"/>
        <v>0</v>
      </c>
      <c r="AS234" s="184">
        <f t="shared" si="340"/>
        <v>0</v>
      </c>
      <c r="AT234" s="87"/>
      <c r="AU234" s="87"/>
    </row>
    <row r="235" spans="1:47">
      <c r="F235" s="335" t="s">
        <v>94</v>
      </c>
      <c r="G235" s="30"/>
      <c r="I235" s="31"/>
      <c r="J235" s="30"/>
      <c r="M235" s="82"/>
      <c r="N235" s="83"/>
      <c r="O235" s="84"/>
      <c r="P235" s="85"/>
      <c r="Q235" s="86"/>
      <c r="R235" s="86"/>
      <c r="S235" s="223"/>
      <c r="T235" s="223"/>
      <c r="U235" s="290"/>
      <c r="V235" s="283"/>
      <c r="W235" s="223"/>
      <c r="X235" s="290"/>
      <c r="Y235" s="283"/>
      <c r="Z235" s="337"/>
      <c r="AA235" s="334"/>
      <c r="AB235" s="283"/>
      <c r="AC235" s="223"/>
      <c r="AD235" s="290"/>
      <c r="AE235" s="283"/>
      <c r="AF235" s="223"/>
      <c r="AG235" s="284"/>
      <c r="AH235" s="283"/>
      <c r="AI235" s="223"/>
      <c r="AJ235" s="290"/>
      <c r="AK235" s="183">
        <f>SUM(AK222:AK231)</f>
        <v>3229</v>
      </c>
      <c r="AL235" s="159">
        <f t="shared" ref="AL235:AS235" si="341">SUM(AL222:AL231)</f>
        <v>3229</v>
      </c>
      <c r="AM235" s="184">
        <f t="shared" si="341"/>
        <v>0</v>
      </c>
      <c r="AN235" s="183">
        <f t="shared" si="341"/>
        <v>22109</v>
      </c>
      <c r="AO235" s="159">
        <f t="shared" si="341"/>
        <v>22109</v>
      </c>
      <c r="AP235" s="184">
        <f t="shared" si="341"/>
        <v>0</v>
      </c>
      <c r="AQ235" s="183">
        <f t="shared" si="341"/>
        <v>520661</v>
      </c>
      <c r="AR235" s="159">
        <f t="shared" si="341"/>
        <v>520661</v>
      </c>
      <c r="AS235" s="184">
        <f t="shared" si="341"/>
        <v>0</v>
      </c>
      <c r="AT235" s="87"/>
      <c r="AU235" s="87"/>
    </row>
    <row r="236" spans="1:47">
      <c r="F236" s="276" t="s">
        <v>95</v>
      </c>
      <c r="G236" s="30"/>
      <c r="I236" s="31"/>
      <c r="J236" s="30"/>
      <c r="M236" s="82">
        <f t="shared" ref="M236:U236" si="342">SUM(M47:M147)</f>
        <v>714480</v>
      </c>
      <c r="N236" s="83">
        <f t="shared" si="342"/>
        <v>0</v>
      </c>
      <c r="O236" s="84">
        <f t="shared" si="342"/>
        <v>714480</v>
      </c>
      <c r="P236" s="85">
        <f t="shared" si="342"/>
        <v>1153153</v>
      </c>
      <c r="Q236" s="86">
        <f t="shared" si="342"/>
        <v>50727</v>
      </c>
      <c r="R236" s="86">
        <f t="shared" si="342"/>
        <v>1102426</v>
      </c>
      <c r="S236" s="223">
        <f t="shared" si="342"/>
        <v>3305869</v>
      </c>
      <c r="T236" s="223">
        <f t="shared" si="342"/>
        <v>0</v>
      </c>
      <c r="U236" s="290">
        <f t="shared" si="342"/>
        <v>3305869</v>
      </c>
      <c r="V236" s="283">
        <f>SUM(V49:V195)</f>
        <v>4635724</v>
      </c>
      <c r="W236" s="223">
        <f>SUM(W49:W195)</f>
        <v>0</v>
      </c>
      <c r="X236" s="290">
        <f>SUM(X49:X195)</f>
        <v>4635724</v>
      </c>
      <c r="Y236" s="336">
        <f>SUM(Y47:Y195)</f>
        <v>3944293</v>
      </c>
      <c r="Z236" s="223">
        <f>SUM(Z47:Z195)</f>
        <v>2741233</v>
      </c>
      <c r="AA236" s="333">
        <f>SUM(AA47:AA195)</f>
        <v>1203060</v>
      </c>
      <c r="AB236" s="283">
        <f t="shared" ref="AB236:AS236" si="343">SUM(AB49:AB195)</f>
        <v>2267000</v>
      </c>
      <c r="AC236" s="223">
        <f t="shared" si="343"/>
        <v>2267000</v>
      </c>
      <c r="AD236" s="290">
        <f t="shared" si="343"/>
        <v>0</v>
      </c>
      <c r="AE236" s="283">
        <f t="shared" si="343"/>
        <v>5179109</v>
      </c>
      <c r="AF236" s="223">
        <f t="shared" si="343"/>
        <v>5179109</v>
      </c>
      <c r="AG236" s="284">
        <f t="shared" si="343"/>
        <v>0</v>
      </c>
      <c r="AH236" s="283">
        <f t="shared" si="343"/>
        <v>5631109</v>
      </c>
      <c r="AI236" s="223">
        <f t="shared" si="343"/>
        <v>5631109</v>
      </c>
      <c r="AJ236" s="290">
        <f t="shared" si="343"/>
        <v>0</v>
      </c>
      <c r="AK236" s="183">
        <f t="shared" si="343"/>
        <v>4163200</v>
      </c>
      <c r="AL236" s="159">
        <f t="shared" si="343"/>
        <v>4163200</v>
      </c>
      <c r="AM236" s="184">
        <f t="shared" si="343"/>
        <v>0</v>
      </c>
      <c r="AN236" s="183">
        <f t="shared" si="343"/>
        <v>207000</v>
      </c>
      <c r="AO236" s="159">
        <f t="shared" si="343"/>
        <v>207000</v>
      </c>
      <c r="AP236" s="184">
        <f t="shared" si="343"/>
        <v>0</v>
      </c>
      <c r="AQ236" s="183">
        <f t="shared" si="343"/>
        <v>2201949</v>
      </c>
      <c r="AR236" s="159">
        <f t="shared" si="343"/>
        <v>2201949</v>
      </c>
      <c r="AS236" s="184">
        <f t="shared" si="343"/>
        <v>0</v>
      </c>
      <c r="AT236" s="87"/>
      <c r="AU236" s="87"/>
    </row>
    <row r="237" spans="1:47">
      <c r="F237" s="270" t="s">
        <v>96</v>
      </c>
      <c r="G237" s="30"/>
      <c r="I237" s="31"/>
      <c r="J237" s="30"/>
      <c r="M237" s="85">
        <f t="shared" ref="M237:U237" si="344">SUM(M148:M207)</f>
        <v>0</v>
      </c>
      <c r="N237" s="86">
        <f t="shared" si="344"/>
        <v>0</v>
      </c>
      <c r="O237" s="88">
        <f t="shared" si="344"/>
        <v>0</v>
      </c>
      <c r="P237" s="85">
        <f t="shared" si="344"/>
        <v>0</v>
      </c>
      <c r="Q237" s="86">
        <f t="shared" si="344"/>
        <v>0</v>
      </c>
      <c r="R237" s="86">
        <f t="shared" si="344"/>
        <v>0</v>
      </c>
      <c r="S237" s="223">
        <f t="shared" si="344"/>
        <v>451540</v>
      </c>
      <c r="T237" s="223">
        <f t="shared" si="344"/>
        <v>0</v>
      </c>
      <c r="U237" s="290">
        <f t="shared" si="344"/>
        <v>451540</v>
      </c>
      <c r="V237" s="283">
        <f t="shared" ref="V237:AJ237" si="345">SUM(V196:V207)</f>
        <v>352671</v>
      </c>
      <c r="W237" s="223">
        <f t="shared" si="345"/>
        <v>0</v>
      </c>
      <c r="X237" s="290">
        <f t="shared" si="345"/>
        <v>352671</v>
      </c>
      <c r="Y237" s="283">
        <f>688981</f>
        <v>688981</v>
      </c>
      <c r="Z237" s="311">
        <f t="shared" si="345"/>
        <v>1500000</v>
      </c>
      <c r="AA237" s="290">
        <f t="shared" si="345"/>
        <v>153440</v>
      </c>
      <c r="AB237" s="283">
        <f t="shared" si="345"/>
        <v>0</v>
      </c>
      <c r="AC237" s="223">
        <f t="shared" si="345"/>
        <v>0</v>
      </c>
      <c r="AD237" s="290">
        <f t="shared" si="345"/>
        <v>0</v>
      </c>
      <c r="AE237" s="283">
        <f t="shared" si="345"/>
        <v>0</v>
      </c>
      <c r="AF237" s="223">
        <f t="shared" si="345"/>
        <v>0</v>
      </c>
      <c r="AG237" s="284">
        <f t="shared" si="345"/>
        <v>0</v>
      </c>
      <c r="AH237" s="283">
        <f t="shared" si="345"/>
        <v>0</v>
      </c>
      <c r="AI237" s="223">
        <f t="shared" si="345"/>
        <v>0</v>
      </c>
      <c r="AJ237" s="290">
        <f t="shared" si="345"/>
        <v>0</v>
      </c>
      <c r="AK237" s="183">
        <f>SUM(AK196:AK219)</f>
        <v>765000</v>
      </c>
      <c r="AL237" s="159">
        <f>SUM(AL196:AL219)</f>
        <v>765000</v>
      </c>
      <c r="AM237" s="184">
        <f>SUM(AM196:AM219)</f>
        <v>0</v>
      </c>
      <c r="AN237" s="183">
        <f>AN213</f>
        <v>0</v>
      </c>
      <c r="AO237" s="159">
        <f>SUM(AO196:AO207)</f>
        <v>0</v>
      </c>
      <c r="AP237" s="184">
        <f>SUM(AP196:AP207)</f>
        <v>0</v>
      </c>
      <c r="AQ237" s="183"/>
      <c r="AR237" s="159">
        <f t="shared" ref="AR237:AS237" si="346">AR216</f>
        <v>0</v>
      </c>
      <c r="AS237" s="184">
        <f t="shared" si="346"/>
        <v>0</v>
      </c>
      <c r="AT237" s="87"/>
      <c r="AU237" s="87"/>
    </row>
    <row r="238" spans="1:47">
      <c r="F238" s="263" t="s">
        <v>97</v>
      </c>
      <c r="G238" s="30"/>
      <c r="I238" s="31"/>
      <c r="J238" s="30"/>
      <c r="M238" s="85"/>
      <c r="N238" s="86"/>
      <c r="O238" s="86"/>
      <c r="P238" s="85"/>
      <c r="Q238" s="86"/>
      <c r="R238" s="86"/>
      <c r="S238" s="223">
        <v>0</v>
      </c>
      <c r="T238" s="223">
        <v>0</v>
      </c>
      <c r="U238" s="290">
        <v>0</v>
      </c>
      <c r="V238" s="283">
        <f>SUM(0)</f>
        <v>0</v>
      </c>
      <c r="W238" s="223">
        <f t="shared" ref="W238:X238" si="347">SUM(0)</f>
        <v>0</v>
      </c>
      <c r="X238" s="290">
        <f t="shared" si="347"/>
        <v>0</v>
      </c>
      <c r="Y238" s="405">
        <f>964459</f>
        <v>964459</v>
      </c>
      <c r="AA238" s="290">
        <f>SUM(AA133)</f>
        <v>0</v>
      </c>
      <c r="AB238" s="283">
        <f>SUM(AB133)</f>
        <v>0</v>
      </c>
      <c r="AC238" s="223">
        <f>SUM(AC133)</f>
        <v>0</v>
      </c>
      <c r="AD238" s="290">
        <f>SUM(AD133)</f>
        <v>0</v>
      </c>
      <c r="AE238" s="283"/>
      <c r="AF238" s="223"/>
      <c r="AG238" s="284"/>
      <c r="AH238" s="283"/>
      <c r="AI238" s="223">
        <f>SUM(AI133)</f>
        <v>0</v>
      </c>
      <c r="AJ238" s="290">
        <f>SUM(AJ133)</f>
        <v>0</v>
      </c>
      <c r="AK238" s="183"/>
      <c r="AL238" s="159"/>
      <c r="AM238" s="184"/>
      <c r="AN238" s="183"/>
      <c r="AO238" s="159"/>
      <c r="AP238" s="184"/>
      <c r="AQ238" s="183"/>
      <c r="AR238" s="159"/>
      <c r="AS238" s="184"/>
      <c r="AT238" s="87"/>
      <c r="AU238" s="87"/>
    </row>
    <row r="239" spans="1:47">
      <c r="F239" s="89" t="s">
        <v>98</v>
      </c>
      <c r="G239" s="92">
        <f>SUM(G5:G234)</f>
        <v>327000</v>
      </c>
      <c r="H239" s="90">
        <f>SUM(H5:H232)</f>
        <v>0</v>
      </c>
      <c r="I239" s="91">
        <f>SUM(I5:I232)</f>
        <v>327000</v>
      </c>
      <c r="J239" s="92">
        <f>SUM(J5:J232)</f>
        <v>4203556</v>
      </c>
      <c r="K239" s="90">
        <f>SUM(K5:K232)</f>
        <v>0</v>
      </c>
      <c r="L239" s="90">
        <f>SUM(L5:L232)</f>
        <v>4203556</v>
      </c>
      <c r="M239" s="82">
        <f t="shared" ref="M239:U239" si="348">SUM(M232:M237)</f>
        <v>914480</v>
      </c>
      <c r="N239" s="83">
        <f t="shared" si="348"/>
        <v>0</v>
      </c>
      <c r="O239" s="84">
        <f t="shared" si="348"/>
        <v>914480</v>
      </c>
      <c r="P239" s="85">
        <f t="shared" si="348"/>
        <v>2020800</v>
      </c>
      <c r="Q239" s="86">
        <f t="shared" si="348"/>
        <v>127557</v>
      </c>
      <c r="R239" s="86">
        <f t="shared" si="348"/>
        <v>1893243</v>
      </c>
      <c r="S239" s="223">
        <f t="shared" si="348"/>
        <v>4257409</v>
      </c>
      <c r="T239" s="223">
        <f t="shared" si="348"/>
        <v>0</v>
      </c>
      <c r="U239" s="290">
        <f t="shared" si="348"/>
        <v>4257409</v>
      </c>
      <c r="V239" s="283">
        <f>SUM(V232:V238)</f>
        <v>5260115</v>
      </c>
      <c r="W239" s="223">
        <f>SUM(W232:W238)</f>
        <v>0</v>
      </c>
      <c r="X239" s="290">
        <f>SUM(X232:X238)</f>
        <v>5260115</v>
      </c>
      <c r="Y239" s="283">
        <f t="shared" ref="Y239:AG239" si="349">SUM(Y232:Y238)</f>
        <v>5947733</v>
      </c>
      <c r="Z239" s="223">
        <f t="shared" si="349"/>
        <v>4241233</v>
      </c>
      <c r="AA239" s="290">
        <f t="shared" si="349"/>
        <v>1706500</v>
      </c>
      <c r="AB239" s="283">
        <f>SUM(AB232:AB238)</f>
        <v>5844706</v>
      </c>
      <c r="AC239" s="223">
        <f>SUM(AC232:AC238)</f>
        <v>5844706</v>
      </c>
      <c r="AD239" s="290">
        <f t="shared" si="349"/>
        <v>0</v>
      </c>
      <c r="AE239" s="283">
        <f t="shared" si="349"/>
        <v>5631109</v>
      </c>
      <c r="AF239" s="223">
        <f t="shared" si="349"/>
        <v>5631109</v>
      </c>
      <c r="AG239" s="284">
        <f t="shared" si="349"/>
        <v>0</v>
      </c>
      <c r="AH239" s="283">
        <f t="shared" ref="AH239:AM239" si="350">SUM(AH232:AH238)</f>
        <v>5831109</v>
      </c>
      <c r="AI239" s="223">
        <f t="shared" si="350"/>
        <v>5831109</v>
      </c>
      <c r="AJ239" s="290">
        <f t="shared" si="350"/>
        <v>0</v>
      </c>
      <c r="AK239" s="183">
        <f t="shared" si="350"/>
        <v>5531429</v>
      </c>
      <c r="AL239" s="159">
        <f t="shared" si="350"/>
        <v>5531429</v>
      </c>
      <c r="AM239" s="184">
        <f t="shared" si="350"/>
        <v>0</v>
      </c>
      <c r="AN239" s="183">
        <f t="shared" ref="AN239:AP239" si="351">SUM(AN232:AN238)</f>
        <v>5661109</v>
      </c>
      <c r="AO239" s="159">
        <f t="shared" si="351"/>
        <v>5661109</v>
      </c>
      <c r="AP239" s="184">
        <f t="shared" si="351"/>
        <v>0</v>
      </c>
      <c r="AQ239" s="183">
        <f t="shared" ref="AQ239:AS239" si="352">SUM(AQ232:AQ238)</f>
        <v>2922610</v>
      </c>
      <c r="AR239" s="159">
        <f t="shared" si="352"/>
        <v>2922610</v>
      </c>
      <c r="AS239" s="184">
        <f t="shared" si="352"/>
        <v>0</v>
      </c>
      <c r="AT239" s="227">
        <f>SUM(AT5:AT136)</f>
        <v>0</v>
      </c>
      <c r="AU239" s="93"/>
    </row>
    <row r="240" spans="1:47">
      <c r="G240" s="94"/>
      <c r="H240" s="33">
        <f>H239/G239</f>
        <v>0</v>
      </c>
      <c r="I240" s="32">
        <f>I239/G239</f>
        <v>1</v>
      </c>
      <c r="J240" s="94"/>
      <c r="K240" s="33">
        <f>K239/J239</f>
        <v>0</v>
      </c>
      <c r="L240" s="33">
        <f>L239/J239</f>
        <v>1</v>
      </c>
      <c r="M240" s="95"/>
      <c r="N240" s="96">
        <f>N239/M239</f>
        <v>0</v>
      </c>
      <c r="O240" s="97">
        <f>O239/M239</f>
        <v>1</v>
      </c>
      <c r="P240" s="95"/>
      <c r="Q240" s="96">
        <f>Q239/P239</f>
        <v>6.3122030878859856E-2</v>
      </c>
      <c r="R240" s="226">
        <f>R239/P239</f>
        <v>0.93687796912114019</v>
      </c>
      <c r="S240" s="224"/>
      <c r="T240" s="225">
        <f>T239/S239</f>
        <v>0</v>
      </c>
      <c r="U240" s="291">
        <f>U239/S239</f>
        <v>1</v>
      </c>
      <c r="V240" s="285"/>
      <c r="W240" s="225">
        <f>W239/V239</f>
        <v>0</v>
      </c>
      <c r="X240" s="291">
        <f>X239/V239</f>
        <v>1</v>
      </c>
      <c r="Y240" s="285"/>
      <c r="Z240" s="225">
        <f>Z239/Y239</f>
        <v>0.71308395988858275</v>
      </c>
      <c r="AA240" s="291">
        <f>AA239/Y239</f>
        <v>0.28691604011141725</v>
      </c>
      <c r="AB240" s="285"/>
      <c r="AC240" s="225">
        <f>AC239/AB239</f>
        <v>1</v>
      </c>
      <c r="AD240" s="291">
        <f>AD239/AB239</f>
        <v>0</v>
      </c>
      <c r="AE240" s="285"/>
      <c r="AF240" s="225">
        <f>AF239/AE239</f>
        <v>1</v>
      </c>
      <c r="AG240" s="286">
        <f>AG239/AE239</f>
        <v>0</v>
      </c>
      <c r="AH240" s="285"/>
      <c r="AI240" s="225">
        <f>AI239/AH239</f>
        <v>1</v>
      </c>
      <c r="AJ240" s="291">
        <f>AJ239/AH239</f>
        <v>0</v>
      </c>
      <c r="AK240" s="185"/>
      <c r="AL240" s="161">
        <f>AL239/AK239</f>
        <v>1</v>
      </c>
      <c r="AM240" s="186">
        <f>AM239/AK239</f>
        <v>0</v>
      </c>
      <c r="AN240" s="185"/>
      <c r="AO240" s="161">
        <f>AO239/AN239</f>
        <v>1</v>
      </c>
      <c r="AP240" s="186">
        <f>AP239/AN239</f>
        <v>0</v>
      </c>
      <c r="AQ240" s="185"/>
      <c r="AR240" s="161">
        <f>AR239/AQ239</f>
        <v>1</v>
      </c>
      <c r="AS240" s="186">
        <f>AS239/AQ239</f>
        <v>0</v>
      </c>
      <c r="AT240" s="87"/>
      <c r="AU240" s="87"/>
    </row>
    <row r="241" spans="2:47" ht="15.75" thickBot="1">
      <c r="G241" s="30"/>
      <c r="I241" s="31"/>
      <c r="J241" s="30"/>
      <c r="M241" s="98"/>
      <c r="N241" s="99"/>
      <c r="O241" s="100"/>
      <c r="P241" s="98"/>
      <c r="Q241" s="99"/>
      <c r="R241" s="100"/>
      <c r="S241" s="228"/>
      <c r="T241" s="229"/>
      <c r="U241" s="292"/>
      <c r="V241" s="287"/>
      <c r="W241" s="288"/>
      <c r="X241" s="294"/>
      <c r="Y241" s="287"/>
      <c r="Z241" s="288"/>
      <c r="AA241" s="294"/>
      <c r="AB241" s="287"/>
      <c r="AC241" s="288"/>
      <c r="AD241" s="294"/>
      <c r="AE241" s="287"/>
      <c r="AF241" s="288"/>
      <c r="AG241" s="289"/>
      <c r="AH241" s="287"/>
      <c r="AI241" s="288"/>
      <c r="AJ241" s="294"/>
      <c r="AK241" s="195"/>
      <c r="AL241" s="196"/>
      <c r="AM241" s="376"/>
      <c r="AN241" s="195"/>
      <c r="AO241" s="196"/>
      <c r="AP241" s="376"/>
      <c r="AQ241" s="195"/>
      <c r="AR241" s="196"/>
      <c r="AS241" s="376"/>
      <c r="AT241" s="101"/>
      <c r="AU241" s="101"/>
    </row>
    <row r="242" spans="2:47" ht="15.75" thickBot="1">
      <c r="D242" s="500" t="s">
        <v>99</v>
      </c>
      <c r="E242" s="500"/>
      <c r="F242" s="500"/>
      <c r="G242" s="501" t="s">
        <v>100</v>
      </c>
      <c r="H242" s="501"/>
      <c r="I242" s="501"/>
      <c r="J242" s="501" t="s">
        <v>100</v>
      </c>
      <c r="K242" s="501"/>
      <c r="L242" s="501"/>
      <c r="M242" s="518" t="s">
        <v>101</v>
      </c>
      <c r="N242" s="518"/>
      <c r="O242" s="518"/>
      <c r="P242" s="500" t="s">
        <v>99</v>
      </c>
      <c r="Q242" s="500"/>
      <c r="R242" s="500"/>
      <c r="S242" s="500" t="s">
        <v>99</v>
      </c>
      <c r="T242" s="500"/>
      <c r="U242" s="500"/>
      <c r="V242" s="494" t="s">
        <v>99</v>
      </c>
      <c r="W242" s="494"/>
      <c r="X242" s="494"/>
      <c r="Y242" s="494" t="s">
        <v>99</v>
      </c>
      <c r="Z242" s="494"/>
      <c r="AA242" s="494"/>
      <c r="AB242" s="494" t="s">
        <v>99</v>
      </c>
      <c r="AC242" s="494"/>
      <c r="AD242" s="494"/>
      <c r="AE242" s="494" t="s">
        <v>99</v>
      </c>
      <c r="AF242" s="494"/>
      <c r="AG242" s="494"/>
      <c r="AH242" s="494" t="s">
        <v>99</v>
      </c>
      <c r="AI242" s="494"/>
      <c r="AJ242" s="494"/>
      <c r="AK242" s="494" t="s">
        <v>99</v>
      </c>
      <c r="AL242" s="494"/>
      <c r="AM242" s="494"/>
      <c r="AN242" s="494" t="s">
        <v>99</v>
      </c>
      <c r="AO242" s="494"/>
      <c r="AP242" s="494"/>
      <c r="AQ242" s="494" t="s">
        <v>99</v>
      </c>
      <c r="AR242" s="494"/>
      <c r="AS242" s="494"/>
      <c r="AT242" s="518" t="s">
        <v>102</v>
      </c>
      <c r="AU242" s="518"/>
    </row>
    <row r="243" spans="2:47">
      <c r="B243" s="256"/>
      <c r="C243" s="256"/>
      <c r="D243" s="497" t="s">
        <v>103</v>
      </c>
      <c r="E243" s="497"/>
      <c r="F243" s="499"/>
      <c r="G243" s="30"/>
      <c r="I243" s="34">
        <f>SUM(F243+490926)</f>
        <v>490926</v>
      </c>
      <c r="J243" s="30"/>
      <c r="L243" s="35">
        <f>SUM(2417386-37680-89526-60474)</f>
        <v>2229706</v>
      </c>
      <c r="M243" s="95"/>
      <c r="N243" s="102"/>
      <c r="O243" s="103">
        <v>1075937</v>
      </c>
      <c r="P243" s="95"/>
      <c r="Q243" s="102"/>
      <c r="R243" s="103">
        <v>1091828</v>
      </c>
      <c r="S243" s="95"/>
      <c r="T243" s="102"/>
      <c r="U243" s="103">
        <v>1087358</v>
      </c>
      <c r="V243" s="95"/>
      <c r="W243" s="102"/>
      <c r="X243" s="103">
        <v>1329812</v>
      </c>
      <c r="Y243" s="95"/>
      <c r="Z243" s="102"/>
      <c r="AA243" s="103">
        <v>421141</v>
      </c>
      <c r="AB243" s="95"/>
      <c r="AC243" s="102"/>
      <c r="AD243" s="103">
        <v>690952</v>
      </c>
      <c r="AE243" s="95"/>
      <c r="AF243" s="102"/>
      <c r="AG243" s="103">
        <v>690952</v>
      </c>
      <c r="AH243" s="95"/>
      <c r="AI243" s="102"/>
      <c r="AJ243" s="103">
        <v>690952</v>
      </c>
      <c r="AK243" s="95"/>
      <c r="AL243" s="102"/>
      <c r="AM243" s="103">
        <v>690952</v>
      </c>
      <c r="AN243" s="95"/>
      <c r="AO243" s="102"/>
      <c r="AP243" s="103">
        <v>690952</v>
      </c>
      <c r="AQ243" s="95"/>
      <c r="AR243" s="102"/>
      <c r="AS243" s="103">
        <v>690952</v>
      </c>
      <c r="AT243" s="103">
        <f>AS243</f>
        <v>690952</v>
      </c>
      <c r="AU243" s="105" t="s">
        <v>104</v>
      </c>
    </row>
    <row r="244" spans="2:47">
      <c r="B244" s="256"/>
      <c r="C244" s="256"/>
      <c r="D244" s="492" t="s">
        <v>105</v>
      </c>
      <c r="E244" s="492"/>
      <c r="F244" s="492"/>
      <c r="G244" s="30"/>
      <c r="I244" s="34">
        <f>SUM(F244+490926)</f>
        <v>490926</v>
      </c>
      <c r="J244" s="30"/>
      <c r="L244" s="35">
        <f>SUM(2417386-37680-89526-60474)</f>
        <v>2229706</v>
      </c>
      <c r="M244" s="95"/>
      <c r="N244" s="102"/>
      <c r="O244" s="103">
        <v>1075937</v>
      </c>
      <c r="P244" s="95"/>
      <c r="Q244" s="102"/>
      <c r="R244" s="103"/>
      <c r="S244" s="95"/>
      <c r="T244" s="102"/>
      <c r="U244" s="103"/>
      <c r="V244" s="95"/>
      <c r="W244" s="102"/>
      <c r="X244" s="103"/>
      <c r="Y244" s="95"/>
      <c r="Z244" s="102"/>
      <c r="AA244" s="103">
        <v>841664</v>
      </c>
      <c r="AB244" s="95"/>
      <c r="AC244" s="102"/>
      <c r="AD244" s="103">
        <v>433499</v>
      </c>
      <c r="AE244" s="95"/>
      <c r="AF244" s="102"/>
      <c r="AG244" s="103">
        <v>433499</v>
      </c>
      <c r="AH244" s="95"/>
      <c r="AI244" s="102"/>
      <c r="AJ244" s="103">
        <v>433499</v>
      </c>
      <c r="AK244" s="95"/>
      <c r="AL244" s="102"/>
      <c r="AM244" s="103">
        <v>433499</v>
      </c>
      <c r="AN244" s="95"/>
      <c r="AO244" s="102"/>
      <c r="AP244" s="103">
        <v>433499</v>
      </c>
      <c r="AQ244" s="95"/>
      <c r="AR244" s="102"/>
      <c r="AS244" s="103">
        <v>433499</v>
      </c>
      <c r="AT244" s="103">
        <f>AS244</f>
        <v>433499</v>
      </c>
      <c r="AU244" s="105" t="s">
        <v>104</v>
      </c>
    </row>
    <row r="245" spans="2:47">
      <c r="B245" s="256"/>
      <c r="C245" s="256"/>
      <c r="D245" s="492" t="s">
        <v>106</v>
      </c>
      <c r="E245" s="492"/>
      <c r="F245" s="492"/>
      <c r="G245" s="30"/>
      <c r="I245" s="34">
        <f>SUM(F245+490926)</f>
        <v>490926</v>
      </c>
      <c r="J245" s="30"/>
      <c r="L245" s="35">
        <f>SUM(2417386-37680-89526-60474)</f>
        <v>2229706</v>
      </c>
      <c r="M245" s="95"/>
      <c r="N245" s="102"/>
      <c r="O245" s="103">
        <v>689979</v>
      </c>
      <c r="P245" s="95"/>
      <c r="Q245" s="102"/>
      <c r="R245" s="103">
        <v>700399</v>
      </c>
      <c r="S245" s="95"/>
      <c r="T245" s="102"/>
      <c r="U245" s="103">
        <v>679689</v>
      </c>
      <c r="V245" s="95"/>
      <c r="W245" s="102"/>
      <c r="X245" s="103">
        <v>838526</v>
      </c>
      <c r="Y245" s="95"/>
      <c r="Z245" s="102"/>
      <c r="AA245" s="103">
        <v>425829</v>
      </c>
      <c r="AB245" s="95"/>
      <c r="AC245" s="102"/>
      <c r="AD245" s="103">
        <v>427308</v>
      </c>
      <c r="AE245" s="95"/>
      <c r="AF245" s="102"/>
      <c r="AG245" s="103">
        <v>427308</v>
      </c>
      <c r="AH245" s="95"/>
      <c r="AI245" s="102"/>
      <c r="AJ245" s="103">
        <v>427308</v>
      </c>
      <c r="AK245" s="95"/>
      <c r="AL245" s="102"/>
      <c r="AM245" s="103">
        <v>427308</v>
      </c>
      <c r="AN245" s="95"/>
      <c r="AO245" s="102"/>
      <c r="AP245" s="103">
        <v>427308</v>
      </c>
      <c r="AQ245" s="95"/>
      <c r="AR245" s="102"/>
      <c r="AS245" s="103">
        <v>427308</v>
      </c>
      <c r="AT245" s="103">
        <f>AS245</f>
        <v>427308</v>
      </c>
      <c r="AU245" s="105" t="s">
        <v>107</v>
      </c>
    </row>
    <row r="246" spans="2:47">
      <c r="B246" s="256"/>
      <c r="C246" s="256"/>
      <c r="D246" s="492" t="s">
        <v>108</v>
      </c>
      <c r="E246" s="492"/>
      <c r="F246" s="493"/>
      <c r="G246" s="30"/>
      <c r="I246" s="34"/>
      <c r="J246" s="30"/>
      <c r="L246" s="35"/>
      <c r="M246" s="95"/>
      <c r="N246" s="102"/>
      <c r="O246" s="103"/>
      <c r="P246" s="95"/>
      <c r="Q246" s="102"/>
      <c r="R246" s="103"/>
      <c r="S246" s="95"/>
      <c r="T246" s="102"/>
      <c r="U246" s="103"/>
      <c r="V246" s="95"/>
      <c r="W246" s="102"/>
      <c r="X246" s="103"/>
      <c r="Y246" s="95"/>
      <c r="Z246" s="102"/>
      <c r="AA246" s="103">
        <v>157057</v>
      </c>
      <c r="AB246" s="95"/>
      <c r="AC246" s="102"/>
      <c r="AD246" s="103">
        <v>160198</v>
      </c>
      <c r="AE246" s="95"/>
      <c r="AF246" s="102"/>
      <c r="AG246" s="103">
        <v>160198</v>
      </c>
      <c r="AH246" s="95"/>
      <c r="AI246" s="102"/>
      <c r="AJ246" s="103">
        <v>160198</v>
      </c>
      <c r="AK246" s="95"/>
      <c r="AL246" s="102"/>
      <c r="AM246" s="103">
        <v>160198</v>
      </c>
      <c r="AN246" s="95"/>
      <c r="AO246" s="102"/>
      <c r="AP246" s="103">
        <v>160198</v>
      </c>
      <c r="AQ246" s="95"/>
      <c r="AR246" s="102"/>
      <c r="AS246" s="103">
        <v>160198</v>
      </c>
      <c r="AT246" s="103">
        <v>157057</v>
      </c>
      <c r="AU246" s="105" t="s">
        <v>109</v>
      </c>
    </row>
    <row r="247" spans="2:47">
      <c r="B247" s="256"/>
      <c r="C247" s="256"/>
      <c r="D247" s="492" t="s">
        <v>110</v>
      </c>
      <c r="E247" s="492"/>
      <c r="F247" s="492"/>
      <c r="G247" s="30"/>
      <c r="I247" s="34">
        <f>SUM(F247+490926)</f>
        <v>490926</v>
      </c>
      <c r="J247" s="30"/>
      <c r="L247" s="35">
        <f>SUM(2417386-37680-89526-60474)</f>
        <v>2229706</v>
      </c>
      <c r="M247" s="95"/>
      <c r="N247" s="102"/>
      <c r="O247" s="103">
        <v>2623918</v>
      </c>
      <c r="P247" s="95"/>
      <c r="Q247" s="102"/>
      <c r="R247" s="103">
        <v>2729203</v>
      </c>
      <c r="S247" s="95"/>
      <c r="T247" s="102"/>
      <c r="U247" s="103">
        <v>2694466</v>
      </c>
      <c r="V247" s="95"/>
      <c r="W247" s="102"/>
      <c r="X247" s="103">
        <v>3262252</v>
      </c>
      <c r="Y247" s="95"/>
      <c r="Z247" s="102"/>
      <c r="AA247" s="103">
        <f>SUM(3498325+876427+134029)</f>
        <v>4508781</v>
      </c>
      <c r="AB247" s="95"/>
      <c r="AC247" s="102"/>
      <c r="AD247" s="103">
        <v>3568291</v>
      </c>
      <c r="AE247" s="95"/>
      <c r="AF247" s="102"/>
      <c r="AG247" s="103">
        <v>3568291</v>
      </c>
      <c r="AH247" s="95"/>
      <c r="AI247" s="102"/>
      <c r="AJ247" s="103">
        <v>3568291</v>
      </c>
      <c r="AK247" s="95"/>
      <c r="AL247" s="102"/>
      <c r="AM247" s="103">
        <v>3568291</v>
      </c>
      <c r="AN247" s="95"/>
      <c r="AO247" s="102"/>
      <c r="AP247" s="103">
        <v>3568291</v>
      </c>
      <c r="AQ247" s="95"/>
      <c r="AR247" s="102"/>
      <c r="AS247" s="103">
        <v>3568291</v>
      </c>
      <c r="AT247" s="103">
        <f>AS247</f>
        <v>3568291</v>
      </c>
      <c r="AU247" s="105" t="s">
        <v>111</v>
      </c>
    </row>
    <row r="248" spans="2:47">
      <c r="B248" s="256"/>
      <c r="C248" s="256"/>
      <c r="D248" s="492" t="s">
        <v>112</v>
      </c>
      <c r="E248" s="492"/>
      <c r="F248" s="492"/>
      <c r="G248" s="30"/>
      <c r="I248" s="34">
        <f>SUM(F248+490926)</f>
        <v>490926</v>
      </c>
      <c r="J248" s="30"/>
      <c r="L248" s="35">
        <f>SUM(2417386-37680-89526-60474)</f>
        <v>2229706</v>
      </c>
      <c r="M248" s="95"/>
      <c r="N248" s="102"/>
      <c r="O248" s="103">
        <v>234147</v>
      </c>
      <c r="P248" s="95"/>
      <c r="Q248" s="102"/>
      <c r="R248" s="103">
        <v>233452</v>
      </c>
      <c r="S248" s="95"/>
      <c r="T248" s="102"/>
      <c r="U248" s="103">
        <v>234664</v>
      </c>
      <c r="V248" s="95"/>
      <c r="W248" s="102"/>
      <c r="X248" s="103">
        <v>319525</v>
      </c>
      <c r="Y248" s="95"/>
      <c r="Z248" s="102"/>
      <c r="AA248" s="103">
        <v>487093</v>
      </c>
      <c r="AB248" s="95"/>
      <c r="AC248" s="102"/>
      <c r="AD248" s="103">
        <v>496835</v>
      </c>
      <c r="AE248" s="95"/>
      <c r="AF248" s="102"/>
      <c r="AG248" s="103">
        <v>496835</v>
      </c>
      <c r="AH248" s="95"/>
      <c r="AI248" s="102"/>
      <c r="AJ248" s="103">
        <v>496835</v>
      </c>
      <c r="AK248" s="95"/>
      <c r="AL248" s="102"/>
      <c r="AM248" s="103">
        <v>496835</v>
      </c>
      <c r="AN248" s="95"/>
      <c r="AO248" s="102"/>
      <c r="AP248" s="103">
        <v>496835</v>
      </c>
      <c r="AQ248" s="95"/>
      <c r="AR248" s="102"/>
      <c r="AS248" s="103">
        <v>496835</v>
      </c>
      <c r="AT248" s="103">
        <f>AS248</f>
        <v>496835</v>
      </c>
      <c r="AU248" s="105" t="s">
        <v>113</v>
      </c>
    </row>
    <row r="249" spans="2:47">
      <c r="D249" s="492" t="s">
        <v>114</v>
      </c>
      <c r="E249" s="492"/>
      <c r="F249" s="493"/>
      <c r="G249" s="30"/>
      <c r="I249" s="34"/>
      <c r="J249" s="30"/>
      <c r="L249" s="35"/>
      <c r="M249" s="95"/>
      <c r="N249" s="102"/>
      <c r="O249" s="103"/>
      <c r="P249" s="95"/>
      <c r="Q249" s="102"/>
      <c r="R249" s="103"/>
      <c r="S249" s="95"/>
      <c r="T249" s="102"/>
      <c r="U249" s="103"/>
      <c r="V249" s="95"/>
      <c r="W249" s="102"/>
      <c r="X249" s="103">
        <f>SUM(V238)</f>
        <v>0</v>
      </c>
      <c r="Y249" s="95"/>
      <c r="Z249" s="102"/>
      <c r="AA249" s="90">
        <v>1262685</v>
      </c>
      <c r="AB249" s="95"/>
      <c r="AC249" s="102"/>
      <c r="AD249" s="103">
        <f>SUM(AB238)</f>
        <v>0</v>
      </c>
      <c r="AE249" s="95"/>
      <c r="AF249" s="102"/>
      <c r="AG249" s="103">
        <f>SUM(AE238)</f>
        <v>0</v>
      </c>
      <c r="AH249" s="95"/>
      <c r="AI249" s="102"/>
      <c r="AJ249" s="103">
        <f>SUM(AH238)</f>
        <v>0</v>
      </c>
      <c r="AK249" s="95"/>
      <c r="AL249" s="102"/>
      <c r="AM249" s="103">
        <f>SUM(AK238)</f>
        <v>0</v>
      </c>
      <c r="AN249" s="95"/>
      <c r="AO249" s="102"/>
      <c r="AP249" s="103">
        <f>SUM(AN238)</f>
        <v>0</v>
      </c>
      <c r="AQ249" s="95"/>
      <c r="AR249" s="102"/>
      <c r="AS249" s="103">
        <f>SUM(AQ238)</f>
        <v>0</v>
      </c>
      <c r="AT249" s="104">
        <v>0</v>
      </c>
      <c r="AU249" s="105"/>
    </row>
    <row r="250" spans="2:47">
      <c r="D250" s="492" t="s">
        <v>115</v>
      </c>
      <c r="E250" s="492"/>
      <c r="F250" s="493"/>
      <c r="G250" s="30"/>
      <c r="I250" s="34"/>
      <c r="J250" s="30"/>
      <c r="L250" s="35"/>
      <c r="M250" s="95"/>
      <c r="N250" s="102"/>
      <c r="O250" s="103"/>
      <c r="P250" s="95"/>
      <c r="Q250" s="102"/>
      <c r="R250" s="103"/>
      <c r="S250" s="95"/>
      <c r="T250" s="102"/>
      <c r="U250" s="103"/>
      <c r="V250" s="95"/>
      <c r="W250" s="102"/>
      <c r="X250" s="103"/>
      <c r="Y250" s="95"/>
      <c r="Z250" s="102"/>
      <c r="AA250" s="90"/>
      <c r="AB250" s="95"/>
      <c r="AC250" s="102"/>
      <c r="AD250" s="103">
        <v>169884</v>
      </c>
      <c r="AE250" s="95"/>
      <c r="AF250" s="102"/>
      <c r="AG250" s="103">
        <v>169884</v>
      </c>
      <c r="AH250" s="95"/>
      <c r="AI250" s="102"/>
      <c r="AJ250" s="103">
        <v>169884</v>
      </c>
      <c r="AK250" s="95"/>
      <c r="AL250" s="102"/>
      <c r="AM250" s="103">
        <v>169884</v>
      </c>
      <c r="AN250" s="95"/>
      <c r="AO250" s="102"/>
      <c r="AP250" s="103">
        <v>169884</v>
      </c>
      <c r="AQ250" s="95"/>
      <c r="AR250" s="102"/>
      <c r="AS250" s="103">
        <v>169884</v>
      </c>
      <c r="AT250" s="104">
        <f>AS250</f>
        <v>169884</v>
      </c>
      <c r="AU250" s="105"/>
    </row>
    <row r="251" spans="2:47" ht="15.75" thickBot="1">
      <c r="D251" s="496" t="s">
        <v>116</v>
      </c>
      <c r="E251" s="496"/>
      <c r="F251" s="496"/>
      <c r="G251" s="94"/>
      <c r="H251" s="106"/>
      <c r="I251" s="37">
        <f>SUM(I243:I248)</f>
        <v>2454630</v>
      </c>
      <c r="J251" s="94"/>
      <c r="K251" s="106"/>
      <c r="L251" s="36">
        <f>SUM(L243:L248)</f>
        <v>11148530</v>
      </c>
      <c r="M251" s="95"/>
      <c r="N251" s="102"/>
      <c r="O251" s="103">
        <f>SUM(O243:O248)</f>
        <v>5699918</v>
      </c>
      <c r="P251" s="95"/>
      <c r="Q251" s="102"/>
      <c r="R251" s="103">
        <f>SUM(R243:R248)</f>
        <v>4754882</v>
      </c>
      <c r="S251" s="95"/>
      <c r="T251" s="102"/>
      <c r="U251" s="103">
        <f>SUM(U243:U248)</f>
        <v>4696177</v>
      </c>
      <c r="V251" s="95"/>
      <c r="W251" s="102"/>
      <c r="X251" s="103">
        <f>SUM(X243:X249)</f>
        <v>5750115</v>
      </c>
      <c r="Y251" s="95"/>
      <c r="Z251" s="102"/>
      <c r="AA251" s="103">
        <f>SUM(AA243:AA249)</f>
        <v>8104250</v>
      </c>
      <c r="AB251" s="95"/>
      <c r="AC251" s="102"/>
      <c r="AD251" s="103">
        <f>SUM(AD243:AD250)</f>
        <v>5946967</v>
      </c>
      <c r="AE251" s="95"/>
      <c r="AF251" s="102"/>
      <c r="AG251" s="103">
        <f>SUM(AG243:AG250)</f>
        <v>5946967</v>
      </c>
      <c r="AH251" s="95"/>
      <c r="AI251" s="102"/>
      <c r="AJ251" s="103">
        <f>SUM(AJ243:AJ250)</f>
        <v>5946967</v>
      </c>
      <c r="AK251" s="95"/>
      <c r="AL251" s="102"/>
      <c r="AM251" s="103">
        <f>SUM(AM243:AM250)</f>
        <v>5946967</v>
      </c>
      <c r="AN251" s="95"/>
      <c r="AO251" s="102"/>
      <c r="AP251" s="103">
        <f>SUM(AP243:AP250)</f>
        <v>5946967</v>
      </c>
      <c r="AQ251" s="95"/>
      <c r="AR251" s="102"/>
      <c r="AS251" s="103">
        <f>SUM(AS243:AS250)</f>
        <v>5946967</v>
      </c>
      <c r="AT251" s="104">
        <f>AS251</f>
        <v>5946967</v>
      </c>
      <c r="AU251" s="105" t="s">
        <v>117</v>
      </c>
    </row>
    <row r="252" spans="2:47" ht="15.75" thickBot="1">
      <c r="D252" s="519" t="s">
        <v>118</v>
      </c>
      <c r="E252" s="519"/>
      <c r="F252" s="519"/>
      <c r="G252" s="520" t="s">
        <v>118</v>
      </c>
      <c r="H252" s="520"/>
      <c r="I252" s="520"/>
      <c r="J252" s="520" t="s">
        <v>118</v>
      </c>
      <c r="K252" s="520"/>
      <c r="L252" s="520"/>
      <c r="M252" s="491" t="s">
        <v>118</v>
      </c>
      <c r="N252" s="491"/>
      <c r="O252" s="491"/>
      <c r="P252" s="491" t="s">
        <v>118</v>
      </c>
      <c r="Q252" s="491"/>
      <c r="R252" s="491"/>
      <c r="S252" s="491" t="s">
        <v>118</v>
      </c>
      <c r="T252" s="491"/>
      <c r="U252" s="491"/>
      <c r="V252" s="491" t="s">
        <v>118</v>
      </c>
      <c r="W252" s="491"/>
      <c r="X252" s="491"/>
      <c r="Y252" s="491" t="s">
        <v>118</v>
      </c>
      <c r="Z252" s="491"/>
      <c r="AA252" s="491"/>
      <c r="AB252" s="491" t="s">
        <v>118</v>
      </c>
      <c r="AC252" s="491"/>
      <c r="AD252" s="491"/>
      <c r="AE252" s="491" t="s">
        <v>118</v>
      </c>
      <c r="AF252" s="491"/>
      <c r="AG252" s="491"/>
      <c r="AH252" s="491" t="s">
        <v>118</v>
      </c>
      <c r="AI252" s="491"/>
      <c r="AJ252" s="491"/>
      <c r="AK252" s="491" t="s">
        <v>118</v>
      </c>
      <c r="AL252" s="491"/>
      <c r="AM252" s="491"/>
      <c r="AN252" s="491" t="s">
        <v>118</v>
      </c>
      <c r="AO252" s="491"/>
      <c r="AP252" s="491"/>
      <c r="AQ252" s="491" t="s">
        <v>118</v>
      </c>
      <c r="AR252" s="491"/>
      <c r="AS252" s="491"/>
      <c r="AT252" s="521" t="s">
        <v>119</v>
      </c>
      <c r="AU252" s="521"/>
    </row>
    <row r="253" spans="2:47">
      <c r="D253" s="497" t="s">
        <v>120</v>
      </c>
      <c r="E253" s="497"/>
      <c r="F253" s="497"/>
      <c r="G253" s="30"/>
      <c r="I253" s="107">
        <f>I251</f>
        <v>2454630</v>
      </c>
      <c r="J253" s="30"/>
      <c r="L253" s="107">
        <f>L251</f>
        <v>11148530</v>
      </c>
      <c r="M253" s="95"/>
      <c r="N253" s="102"/>
      <c r="O253" s="107">
        <f>O251</f>
        <v>5699918</v>
      </c>
      <c r="P253" s="95"/>
      <c r="Q253" s="102"/>
      <c r="R253" s="107">
        <f>R251</f>
        <v>4754882</v>
      </c>
      <c r="S253" s="95"/>
      <c r="T253" s="102"/>
      <c r="U253" s="107">
        <f>U251</f>
        <v>4696177</v>
      </c>
      <c r="V253" s="95"/>
      <c r="W253" s="102"/>
      <c r="X253" s="107">
        <f>X251</f>
        <v>5750115</v>
      </c>
      <c r="Y253" s="95"/>
      <c r="Z253" s="102"/>
      <c r="AA253" s="107">
        <f>AA251</f>
        <v>8104250</v>
      </c>
      <c r="AB253" s="95"/>
      <c r="AC253" s="102"/>
      <c r="AD253" s="107">
        <f>AD251</f>
        <v>5946967</v>
      </c>
      <c r="AE253" s="95"/>
      <c r="AF253" s="102"/>
      <c r="AG253" s="107">
        <f>AG251</f>
        <v>5946967</v>
      </c>
      <c r="AH253" s="95"/>
      <c r="AI253" s="102"/>
      <c r="AJ253" s="107">
        <f>AJ251</f>
        <v>5946967</v>
      </c>
      <c r="AK253" s="95"/>
      <c r="AL253" s="102"/>
      <c r="AM253" s="107">
        <f>AM251</f>
        <v>5946967</v>
      </c>
      <c r="AN253" s="95"/>
      <c r="AO253" s="102"/>
      <c r="AP253" s="107">
        <f>AP251</f>
        <v>5946967</v>
      </c>
      <c r="AQ253" s="95"/>
      <c r="AR253" s="102"/>
      <c r="AS253" s="107">
        <f>AS251</f>
        <v>5946967</v>
      </c>
      <c r="AT253" s="107">
        <f>AT251</f>
        <v>5946967</v>
      </c>
      <c r="AU253" s="72" t="s">
        <v>121</v>
      </c>
    </row>
    <row r="254" spans="2:47">
      <c r="D254" s="492" t="s">
        <v>122</v>
      </c>
      <c r="E254" s="492"/>
      <c r="F254" s="492"/>
      <c r="G254" s="30"/>
      <c r="I254" s="215" t="e">
        <f>SUM(H239+#REF!)*-1</f>
        <v>#REF!</v>
      </c>
      <c r="J254" s="30"/>
      <c r="L254" s="215" t="e">
        <f>SUM(K239+#REF!)*-1</f>
        <v>#REF!</v>
      </c>
      <c r="M254" s="95"/>
      <c r="N254" s="102"/>
      <c r="O254" s="215" t="e">
        <f>SUM(N239+#REF!)*-1</f>
        <v>#REF!</v>
      </c>
      <c r="P254" s="95"/>
      <c r="Q254" s="102"/>
      <c r="R254" s="215">
        <f>SUM(Q239)*-1</f>
        <v>-127557</v>
      </c>
      <c r="S254" s="95"/>
      <c r="T254" s="102"/>
      <c r="U254" s="215">
        <f>SUM(T239)*-1</f>
        <v>0</v>
      </c>
      <c r="V254" s="95"/>
      <c r="W254" s="102"/>
      <c r="X254" s="215">
        <f>SUM(W239)*-1</f>
        <v>0</v>
      </c>
      <c r="Y254" s="95"/>
      <c r="Z254" s="102"/>
      <c r="AA254" s="215">
        <f>SUM(Z239)*-1</f>
        <v>-4241233</v>
      </c>
      <c r="AB254" s="95"/>
      <c r="AC254" s="102"/>
      <c r="AD254" s="215">
        <f>SUM(AC239)*-1</f>
        <v>-5844706</v>
      </c>
      <c r="AE254" s="95"/>
      <c r="AF254" s="102"/>
      <c r="AG254" s="215">
        <f>SUM(AF239)*-1</f>
        <v>-5631109</v>
      </c>
      <c r="AH254" s="95"/>
      <c r="AI254" s="102"/>
      <c r="AJ254" s="215">
        <f>SUM(AI239)*-1</f>
        <v>-5831109</v>
      </c>
      <c r="AK254" s="95"/>
      <c r="AL254" s="102"/>
      <c r="AM254" s="215">
        <f>SUM(AL239)*-1</f>
        <v>-5531429</v>
      </c>
      <c r="AN254" s="95"/>
      <c r="AO254" s="102"/>
      <c r="AP254" s="215">
        <f>SUM(AO239)*-1</f>
        <v>-5661109</v>
      </c>
      <c r="AQ254" s="95"/>
      <c r="AR254" s="102"/>
      <c r="AS254" s="215">
        <f>SUM(AR239)*-1</f>
        <v>-2922610</v>
      </c>
      <c r="AT254" s="108">
        <f>AT239*-1</f>
        <v>0</v>
      </c>
      <c r="AU254" s="109" t="s">
        <v>123</v>
      </c>
    </row>
    <row r="255" spans="2:47" ht="15.75" thickBot="1">
      <c r="D255" s="498" t="s">
        <v>124</v>
      </c>
      <c r="E255" s="498"/>
      <c r="F255" s="498"/>
      <c r="G255" s="110"/>
      <c r="H255" s="111"/>
      <c r="I255" s="103">
        <f>I239*-1</f>
        <v>-327000</v>
      </c>
      <c r="J255" s="110"/>
      <c r="K255" s="111"/>
      <c r="L255" s="103">
        <f>L239*-1</f>
        <v>-4203556</v>
      </c>
      <c r="M255" s="95"/>
      <c r="N255" s="102"/>
      <c r="O255" s="103">
        <f>O239*-1</f>
        <v>-914480</v>
      </c>
      <c r="P255" s="95"/>
      <c r="Q255" s="102"/>
      <c r="R255" s="103">
        <f>R239*-1</f>
        <v>-1893243</v>
      </c>
      <c r="S255" s="95"/>
      <c r="T255" s="102"/>
      <c r="U255" s="103">
        <f>U239*-1</f>
        <v>-4257409</v>
      </c>
      <c r="V255" s="95"/>
      <c r="W255" s="102"/>
      <c r="X255" s="103">
        <f>X239*-1</f>
        <v>-5260115</v>
      </c>
      <c r="Y255" s="95"/>
      <c r="Z255" s="102"/>
      <c r="AA255" s="103">
        <f>AA239*-1</f>
        <v>-1706500</v>
      </c>
      <c r="AB255" s="95"/>
      <c r="AC255" s="102"/>
      <c r="AD255" s="103">
        <f>AD239*-1</f>
        <v>0</v>
      </c>
      <c r="AE255" s="95"/>
      <c r="AF255" s="102"/>
      <c r="AG255" s="103">
        <f>AG239*-1</f>
        <v>0</v>
      </c>
      <c r="AH255" s="95"/>
      <c r="AI255" s="102"/>
      <c r="AJ255" s="103">
        <f>AJ239*-1</f>
        <v>0</v>
      </c>
      <c r="AK255" s="95"/>
      <c r="AL255" s="102"/>
      <c r="AM255" s="103">
        <f>AM239*-1</f>
        <v>0</v>
      </c>
      <c r="AN255" s="95"/>
      <c r="AO255" s="102"/>
      <c r="AP255" s="103">
        <f>AP239*-1</f>
        <v>0</v>
      </c>
      <c r="AQ255" s="95"/>
      <c r="AR255" s="102"/>
      <c r="AS255" s="103">
        <f>AS239*-1</f>
        <v>0</v>
      </c>
      <c r="AT255" s="95"/>
      <c r="AU255" s="72"/>
    </row>
    <row r="256" spans="2:47" ht="16.5" thickTop="1" thickBot="1">
      <c r="D256" s="495" t="s">
        <v>125</v>
      </c>
      <c r="E256" s="495"/>
      <c r="F256" s="495"/>
      <c r="G256" s="43"/>
      <c r="H256" s="44"/>
      <c r="I256" s="114" t="e">
        <f>SUM(I253:I255)</f>
        <v>#REF!</v>
      </c>
      <c r="J256" s="43"/>
      <c r="K256" s="44"/>
      <c r="L256" s="114" t="e">
        <f>SUM(L253:L255)</f>
        <v>#REF!</v>
      </c>
      <c r="M256" s="112"/>
      <c r="N256" s="113"/>
      <c r="O256" s="114" t="e">
        <f>SUM(O253:O255)</f>
        <v>#REF!</v>
      </c>
      <c r="P256" s="112"/>
      <c r="Q256" s="113"/>
      <c r="R256" s="114">
        <f>SUM(R253:R255)</f>
        <v>2734082</v>
      </c>
      <c r="S256" s="112"/>
      <c r="T256" s="113"/>
      <c r="U256" s="114">
        <f>SUM(U253:U255)</f>
        <v>438768</v>
      </c>
      <c r="V256" s="112"/>
      <c r="W256" s="113"/>
      <c r="X256" s="114">
        <f>SUM(X253:X255)</f>
        <v>490000</v>
      </c>
      <c r="Y256" s="112"/>
      <c r="Z256" s="113"/>
      <c r="AA256" s="399">
        <f>SUM(AA253:AA255)</f>
        <v>2156517</v>
      </c>
      <c r="AB256" s="112"/>
      <c r="AC256" s="113"/>
      <c r="AD256" s="114">
        <f>SUM(AD253:AD255)</f>
        <v>102261</v>
      </c>
      <c r="AE256" s="112"/>
      <c r="AF256" s="113"/>
      <c r="AG256" s="114">
        <f>SUM(AG253:AG255)</f>
        <v>315858</v>
      </c>
      <c r="AH256" s="112"/>
      <c r="AI256" s="113"/>
      <c r="AJ256" s="114">
        <f>SUM(AJ253:AJ255)</f>
        <v>115858</v>
      </c>
      <c r="AK256" s="112"/>
      <c r="AL256" s="113"/>
      <c r="AM256" s="114">
        <f>SUM(AM253:AM255)</f>
        <v>415538</v>
      </c>
      <c r="AN256" s="112"/>
      <c r="AO256" s="113"/>
      <c r="AP256" s="114">
        <f>SUM(AP253:AP255)</f>
        <v>285858</v>
      </c>
      <c r="AQ256" s="112"/>
      <c r="AR256" s="113"/>
      <c r="AS256" s="114">
        <f>SUM(AS253:AS255)</f>
        <v>3024357</v>
      </c>
      <c r="AT256" s="115">
        <f>SUM(AT253:AT254)</f>
        <v>5946967</v>
      </c>
      <c r="AU256" s="116" t="s">
        <v>126</v>
      </c>
    </row>
    <row r="258" spans="3:46">
      <c r="Z258" s="38"/>
      <c r="AA258" s="38"/>
      <c r="AB258" s="267"/>
      <c r="AC258" s="267"/>
      <c r="AD258" s="38"/>
      <c r="AE258" s="267"/>
      <c r="AG258" s="38"/>
      <c r="AH258" s="267"/>
      <c r="AI258" s="267"/>
      <c r="AJ258" s="38"/>
      <c r="AK258" s="267"/>
      <c r="AM258" s="38"/>
      <c r="AN258" s="267"/>
      <c r="AP258" s="38"/>
      <c r="AQ258" s="267"/>
      <c r="AS258" s="38"/>
      <c r="AT258" s="38"/>
    </row>
    <row r="259" spans="3:46">
      <c r="X259" s="38"/>
      <c r="Z259" s="38"/>
      <c r="AA259" s="38"/>
      <c r="AD259" s="38"/>
      <c r="AG259" s="38"/>
      <c r="AJ259" s="38"/>
      <c r="AM259" s="38"/>
      <c r="AP259" s="38"/>
      <c r="AS259" s="38"/>
      <c r="AT259" s="38"/>
    </row>
    <row r="260" spans="3:46">
      <c r="Z260" s="38"/>
      <c r="AA260" s="38"/>
      <c r="AB260" s="38"/>
      <c r="AC260" s="38"/>
      <c r="AD260" s="38"/>
      <c r="AE260" s="38"/>
      <c r="AG260" s="38"/>
      <c r="AH260" s="38"/>
      <c r="AI260" s="38"/>
      <c r="AJ260" s="38"/>
      <c r="AK260" s="38"/>
      <c r="AM260" s="38"/>
      <c r="AN260" s="38"/>
      <c r="AP260" s="38"/>
      <c r="AQ260" s="38"/>
      <c r="AS260" s="38"/>
      <c r="AT260" s="38"/>
    </row>
    <row r="261" spans="3:46">
      <c r="C261" s="38"/>
      <c r="D261" s="38"/>
      <c r="Z261" s="38"/>
      <c r="AA261" s="38"/>
      <c r="AB261" s="38"/>
      <c r="AC261" s="38"/>
      <c r="AD261" s="38"/>
      <c r="AE261" s="38"/>
      <c r="AG261" s="38"/>
      <c r="AH261" s="38"/>
      <c r="AI261" s="38"/>
      <c r="AJ261" s="38"/>
      <c r="AK261" s="38"/>
      <c r="AM261" s="38"/>
      <c r="AN261" s="38"/>
      <c r="AP261" s="38"/>
      <c r="AQ261" s="38"/>
      <c r="AS261" s="38"/>
      <c r="AT261" s="38"/>
    </row>
    <row r="262" spans="3:46">
      <c r="C262" s="38"/>
      <c r="D262" s="38"/>
      <c r="Z262" s="38"/>
      <c r="AA262" s="38"/>
      <c r="AB262" s="38"/>
      <c r="AC262" s="38"/>
      <c r="AD262" s="38"/>
      <c r="AE262" s="38"/>
      <c r="AG262" s="38"/>
      <c r="AH262" s="38"/>
      <c r="AI262" s="38"/>
      <c r="AJ262" s="38"/>
      <c r="AK262" s="38"/>
      <c r="AM262" s="38"/>
      <c r="AN262" s="38"/>
      <c r="AP262" s="38"/>
      <c r="AQ262" s="38"/>
      <c r="AS262" s="38"/>
      <c r="AT262" s="38"/>
    </row>
    <row r="263" spans="3:46">
      <c r="Z263" s="38"/>
      <c r="AA263" s="38"/>
      <c r="AB263" s="38"/>
      <c r="AC263" s="38"/>
      <c r="AD263" s="38"/>
      <c r="AE263" s="38"/>
      <c r="AG263" s="38"/>
      <c r="AH263" s="38"/>
      <c r="AI263" s="38"/>
      <c r="AJ263" s="38"/>
      <c r="AK263" s="38"/>
      <c r="AM263" s="38"/>
      <c r="AN263" s="38"/>
      <c r="AP263" s="38"/>
      <c r="AQ263" s="38"/>
      <c r="AS263" s="38"/>
      <c r="AT263" s="38"/>
    </row>
    <row r="264" spans="3:46">
      <c r="Z264" s="330"/>
      <c r="AA264" s="38"/>
      <c r="AB264" s="38"/>
      <c r="AC264" s="38"/>
      <c r="AD264" s="38"/>
      <c r="AE264" s="38"/>
      <c r="AH264" s="38"/>
      <c r="AI264" s="38"/>
      <c r="AJ264" s="38"/>
      <c r="AK264" s="38"/>
      <c r="AN264" s="38"/>
      <c r="AQ264" s="38"/>
    </row>
    <row r="267" spans="3:46">
      <c r="AA267" s="38"/>
      <c r="AB267" s="38"/>
      <c r="AC267" s="38"/>
      <c r="AD267" s="38"/>
      <c r="AE267" s="38"/>
      <c r="AH267" s="38"/>
      <c r="AI267" s="38"/>
      <c r="AJ267" s="38"/>
      <c r="AK267" s="38"/>
      <c r="AN267" s="38"/>
      <c r="AQ267" s="38"/>
    </row>
    <row r="268" spans="3:46">
      <c r="AA268" s="279"/>
      <c r="AB268" s="279"/>
      <c r="AC268" s="279"/>
      <c r="AD268" s="279"/>
      <c r="AH268" s="279"/>
      <c r="AI268" s="279"/>
      <c r="AJ268" s="279"/>
    </row>
  </sheetData>
  <sheetProtection selectLockedCells="1"/>
  <mergeCells count="1099">
    <mergeCell ref="AU92:AU93"/>
    <mergeCell ref="A94:A102"/>
    <mergeCell ref="B94:B102"/>
    <mergeCell ref="C94:C102"/>
    <mergeCell ref="D94:D102"/>
    <mergeCell ref="E94:E102"/>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L92:L93"/>
    <mergeCell ref="M92:M93"/>
    <mergeCell ref="N92:N93"/>
    <mergeCell ref="O92:O93"/>
    <mergeCell ref="P92:P93"/>
    <mergeCell ref="Q92:Q93"/>
    <mergeCell ref="R92:R93"/>
    <mergeCell ref="AL184:AL185"/>
    <mergeCell ref="AM184:AM185"/>
    <mergeCell ref="Z137:Z138"/>
    <mergeCell ref="AA137:AA138"/>
    <mergeCell ref="AB137:AB138"/>
    <mergeCell ref="AC137:AC138"/>
    <mergeCell ref="AD137:AD138"/>
    <mergeCell ref="AE137:AE138"/>
    <mergeCell ref="T137:T138"/>
    <mergeCell ref="U137:U138"/>
    <mergeCell ref="V137:V138"/>
    <mergeCell ref="W137:W138"/>
    <mergeCell ref="X137:X138"/>
    <mergeCell ref="Y137:Y138"/>
    <mergeCell ref="AF114:AF115"/>
    <mergeCell ref="AT92:AT93"/>
    <mergeCell ref="AT148:AT149"/>
    <mergeCell ref="AB160:AB161"/>
    <mergeCell ref="AC160:AC161"/>
    <mergeCell ref="AD160:AD161"/>
    <mergeCell ref="AE160:AE161"/>
    <mergeCell ref="AT160:AT161"/>
    <mergeCell ref="X172:X173"/>
    <mergeCell ref="AP125:AP126"/>
    <mergeCell ref="AN137:AN138"/>
    <mergeCell ref="AO137:AO138"/>
    <mergeCell ref="AP137:AP138"/>
    <mergeCell ref="AM103:AM104"/>
    <mergeCell ref="AJ137:AJ138"/>
    <mergeCell ref="AA114:AA115"/>
    <mergeCell ref="AJ114:AJ115"/>
    <mergeCell ref="AK114:AK115"/>
    <mergeCell ref="AM69:AM70"/>
    <mergeCell ref="AH196:AH197"/>
    <mergeCell ref="AI196:AI197"/>
    <mergeCell ref="AJ196:AJ197"/>
    <mergeCell ref="AK196:AK197"/>
    <mergeCell ref="AL196:AL197"/>
    <mergeCell ref="AM196:AM197"/>
    <mergeCell ref="AH242:AJ242"/>
    <mergeCell ref="AK242:AM242"/>
    <mergeCell ref="AL137:AL138"/>
    <mergeCell ref="AM137:AM138"/>
    <mergeCell ref="AH148:AH149"/>
    <mergeCell ref="AI148:AI149"/>
    <mergeCell ref="AJ148:AJ149"/>
    <mergeCell ref="AK148:AK149"/>
    <mergeCell ref="AL148:AL149"/>
    <mergeCell ref="AM148:AM149"/>
    <mergeCell ref="AH160:AH161"/>
    <mergeCell ref="AI160:AI161"/>
    <mergeCell ref="AJ160:AJ161"/>
    <mergeCell ref="AK160:AK161"/>
    <mergeCell ref="AL160:AL161"/>
    <mergeCell ref="AM160:AM161"/>
    <mergeCell ref="AH137:AH138"/>
    <mergeCell ref="AI137:AI138"/>
    <mergeCell ref="AK137:AK138"/>
    <mergeCell ref="AJ172:AJ173"/>
    <mergeCell ref="AK172:AK173"/>
    <mergeCell ref="AL172:AL173"/>
    <mergeCell ref="AM172:AM173"/>
    <mergeCell ref="AH184:AH185"/>
    <mergeCell ref="AI184:AI185"/>
    <mergeCell ref="AH4:AJ4"/>
    <mergeCell ref="AK4:AM4"/>
    <mergeCell ref="AH5:AH6"/>
    <mergeCell ref="AI5:AI6"/>
    <mergeCell ref="AJ5:AJ6"/>
    <mergeCell ref="AK5:AK6"/>
    <mergeCell ref="AL5:AL6"/>
    <mergeCell ref="AM5:AM6"/>
    <mergeCell ref="Z148:Z149"/>
    <mergeCell ref="AA148:AA149"/>
    <mergeCell ref="AB148:AB149"/>
    <mergeCell ref="AC148:AC149"/>
    <mergeCell ref="AD148:AD149"/>
    <mergeCell ref="AE148:AE149"/>
    <mergeCell ref="AF148:AF149"/>
    <mergeCell ref="AG148:AG149"/>
    <mergeCell ref="AE16:AE17"/>
    <mergeCell ref="AF16:AF17"/>
    <mergeCell ref="AG16:AG17"/>
    <mergeCell ref="AF125:AF126"/>
    <mergeCell ref="AG125:AG126"/>
    <mergeCell ref="AF81:AF82"/>
    <mergeCell ref="AG81:AG82"/>
    <mergeCell ref="AC47:AC48"/>
    <mergeCell ref="AD47:AD48"/>
    <mergeCell ref="AE47:AE48"/>
    <mergeCell ref="AH81:AH82"/>
    <mergeCell ref="AI81:AI82"/>
    <mergeCell ref="AJ81:AJ82"/>
    <mergeCell ref="AK81:AK82"/>
    <mergeCell ref="AL81:AL82"/>
    <mergeCell ref="AM81:AM82"/>
    <mergeCell ref="AU148:AU149"/>
    <mergeCell ref="A150:A159"/>
    <mergeCell ref="B150:B159"/>
    <mergeCell ref="C150:C159"/>
    <mergeCell ref="D150:D159"/>
    <mergeCell ref="E150:E159"/>
    <mergeCell ref="Y172:Y173"/>
    <mergeCell ref="Z172:Z173"/>
    <mergeCell ref="M148:M149"/>
    <mergeCell ref="N148:N149"/>
    <mergeCell ref="O148:O149"/>
    <mergeCell ref="P148:P149"/>
    <mergeCell ref="Q148:Q149"/>
    <mergeCell ref="R148:R149"/>
    <mergeCell ref="S148:S149"/>
    <mergeCell ref="T148:T149"/>
    <mergeCell ref="U148:U149"/>
    <mergeCell ref="V148:V149"/>
    <mergeCell ref="W148:W149"/>
    <mergeCell ref="X148:X149"/>
    <mergeCell ref="Y148:Y149"/>
    <mergeCell ref="AF160:AF161"/>
    <mergeCell ref="AG160:AG161"/>
    <mergeCell ref="AU160:AU161"/>
    <mergeCell ref="K172:K173"/>
    <mergeCell ref="L172:L173"/>
    <mergeCell ref="M172:M173"/>
    <mergeCell ref="N172:N173"/>
    <mergeCell ref="O172:O173"/>
    <mergeCell ref="P172:P173"/>
    <mergeCell ref="Q172:Q173"/>
    <mergeCell ref="AT172:AT173"/>
    <mergeCell ref="A174:A183"/>
    <mergeCell ref="B174:B183"/>
    <mergeCell ref="C174:C183"/>
    <mergeCell ref="D174:D183"/>
    <mergeCell ref="E174:E183"/>
    <mergeCell ref="A148:A149"/>
    <mergeCell ref="B148:B149"/>
    <mergeCell ref="C148:C149"/>
    <mergeCell ref="D148:D149"/>
    <mergeCell ref="E148:E149"/>
    <mergeCell ref="F148:F149"/>
    <mergeCell ref="G148:G149"/>
    <mergeCell ref="H148:H149"/>
    <mergeCell ref="I148:I149"/>
    <mergeCell ref="J148:J149"/>
    <mergeCell ref="K148:K149"/>
    <mergeCell ref="L148:L149"/>
    <mergeCell ref="A162:A171"/>
    <mergeCell ref="B162:B171"/>
    <mergeCell ref="C162:C171"/>
    <mergeCell ref="D162:D171"/>
    <mergeCell ref="E162:E171"/>
    <mergeCell ref="A172:A173"/>
    <mergeCell ref="B172:B173"/>
    <mergeCell ref="C172:C173"/>
    <mergeCell ref="D172:D173"/>
    <mergeCell ref="E172:E173"/>
    <mergeCell ref="F172:F173"/>
    <mergeCell ref="G172:G173"/>
    <mergeCell ref="H172:H173"/>
    <mergeCell ref="I172:I173"/>
    <mergeCell ref="J172:J173"/>
    <mergeCell ref="A160:A161"/>
    <mergeCell ref="B160:B161"/>
    <mergeCell ref="C160:C161"/>
    <mergeCell ref="D160:D161"/>
    <mergeCell ref="E160:E161"/>
    <mergeCell ref="F160:F161"/>
    <mergeCell ref="G160:G161"/>
    <mergeCell ref="H160:H161"/>
    <mergeCell ref="I160:I161"/>
    <mergeCell ref="J160:J161"/>
    <mergeCell ref="K160:K161"/>
    <mergeCell ref="L160:L161"/>
    <mergeCell ref="M160:M161"/>
    <mergeCell ref="N160:N161"/>
    <mergeCell ref="O160:O161"/>
    <mergeCell ref="P160:P161"/>
    <mergeCell ref="AA160:AA161"/>
    <mergeCell ref="R160:R161"/>
    <mergeCell ref="S160:S161"/>
    <mergeCell ref="T160:T161"/>
    <mergeCell ref="U160:U161"/>
    <mergeCell ref="V160:V161"/>
    <mergeCell ref="W160:W161"/>
    <mergeCell ref="X160:X161"/>
    <mergeCell ref="Q160:Q161"/>
    <mergeCell ref="AU172:AU173"/>
    <mergeCell ref="AU184:AU185"/>
    <mergeCell ref="A186:A195"/>
    <mergeCell ref="B186:B195"/>
    <mergeCell ref="C186:C195"/>
    <mergeCell ref="D186:D195"/>
    <mergeCell ref="E186:E19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R172:R173"/>
    <mergeCell ref="AT184:AT185"/>
    <mergeCell ref="A184:A185"/>
    <mergeCell ref="B184:B185"/>
    <mergeCell ref="C184:C185"/>
    <mergeCell ref="D184:D185"/>
    <mergeCell ref="E184:E185"/>
    <mergeCell ref="AA172:AA173"/>
    <mergeCell ref="AB172:AB173"/>
    <mergeCell ref="O184:O185"/>
    <mergeCell ref="P184:P185"/>
    <mergeCell ref="Q184:Q185"/>
    <mergeCell ref="J242:L242"/>
    <mergeCell ref="M242:O242"/>
    <mergeCell ref="P242:R242"/>
    <mergeCell ref="S242:U242"/>
    <mergeCell ref="V242:X242"/>
    <mergeCell ref="R220:R221"/>
    <mergeCell ref="S220:S221"/>
    <mergeCell ref="T220:T221"/>
    <mergeCell ref="U220:U221"/>
    <mergeCell ref="V220:V221"/>
    <mergeCell ref="W220:W221"/>
    <mergeCell ref="X220:X221"/>
    <mergeCell ref="T208:T209"/>
    <mergeCell ref="U208:U209"/>
    <mergeCell ref="V208:V209"/>
    <mergeCell ref="W208:W209"/>
    <mergeCell ref="X208:X209"/>
    <mergeCell ref="R208:R209"/>
    <mergeCell ref="S208:S209"/>
    <mergeCell ref="AT242:AU242"/>
    <mergeCell ref="D252:F252"/>
    <mergeCell ref="G252:I252"/>
    <mergeCell ref="J252:L252"/>
    <mergeCell ref="M252:O252"/>
    <mergeCell ref="P252:R252"/>
    <mergeCell ref="S252:U252"/>
    <mergeCell ref="V252:X252"/>
    <mergeCell ref="Y252:AA252"/>
    <mergeCell ref="AB252:AD252"/>
    <mergeCell ref="AE252:AG252"/>
    <mergeCell ref="AT252:AU252"/>
    <mergeCell ref="W196:W197"/>
    <mergeCell ref="X196:X197"/>
    <mergeCell ref="Y196:Y197"/>
    <mergeCell ref="Z196:Z197"/>
    <mergeCell ref="AA196:AA197"/>
    <mergeCell ref="AF196:AF197"/>
    <mergeCell ref="AG196:AG197"/>
    <mergeCell ref="AT196:AT197"/>
    <mergeCell ref="AU196:AU197"/>
    <mergeCell ref="V196:V197"/>
    <mergeCell ref="AB196:AB197"/>
    <mergeCell ref="AC196:AC197"/>
    <mergeCell ref="AD196:AD197"/>
    <mergeCell ref="AE196:AE197"/>
    <mergeCell ref="D249:F249"/>
    <mergeCell ref="F220:F221"/>
    <mergeCell ref="U196:U197"/>
    <mergeCell ref="AB242:AD242"/>
    <mergeCell ref="AE242:AG242"/>
    <mergeCell ref="AK208:AK209"/>
    <mergeCell ref="A198:A207"/>
    <mergeCell ref="B198:B207"/>
    <mergeCell ref="C198:C207"/>
    <mergeCell ref="D198:D207"/>
    <mergeCell ref="E198:E207"/>
    <mergeCell ref="AU16:AU17"/>
    <mergeCell ref="A18:A26"/>
    <mergeCell ref="B18:B26"/>
    <mergeCell ref="C18:C26"/>
    <mergeCell ref="D18:D26"/>
    <mergeCell ref="E18:E26"/>
    <mergeCell ref="A196:A197"/>
    <mergeCell ref="B196:B197"/>
    <mergeCell ref="C196:C197"/>
    <mergeCell ref="D196:D197"/>
    <mergeCell ref="E196:E197"/>
    <mergeCell ref="F196:F197"/>
    <mergeCell ref="G196:G197"/>
    <mergeCell ref="H196:H197"/>
    <mergeCell ref="I196:I197"/>
    <mergeCell ref="J196:J197"/>
    <mergeCell ref="K196:K197"/>
    <mergeCell ref="L196:L197"/>
    <mergeCell ref="A125:A126"/>
    <mergeCell ref="B125:B126"/>
    <mergeCell ref="R16:R17"/>
    <mergeCell ref="S16:S17"/>
    <mergeCell ref="S172:S173"/>
    <mergeCell ref="T172:T173"/>
    <mergeCell ref="U172:U173"/>
    <mergeCell ref="V172:V173"/>
    <mergeCell ref="W172:W173"/>
    <mergeCell ref="AM16:AM17"/>
    <mergeCell ref="L125:L126"/>
    <mergeCell ref="M125:M126"/>
    <mergeCell ref="N125:N126"/>
    <mergeCell ref="O125:O126"/>
    <mergeCell ref="P16:P17"/>
    <mergeCell ref="Q16:Q17"/>
    <mergeCell ref="P125:P126"/>
    <mergeCell ref="Q125:Q126"/>
    <mergeCell ref="M81:M82"/>
    <mergeCell ref="N81:N82"/>
    <mergeCell ref="O81:O82"/>
    <mergeCell ref="AB114:AB115"/>
    <mergeCell ref="AC114:AC115"/>
    <mergeCell ref="AD114:AD115"/>
    <mergeCell ref="AE114:AE115"/>
    <mergeCell ref="T114:T115"/>
    <mergeCell ref="U114:U115"/>
    <mergeCell ref="V114:V115"/>
    <mergeCell ref="W114:W115"/>
    <mergeCell ref="X114:X115"/>
    <mergeCell ref="S81:S82"/>
    <mergeCell ref="T81:T82"/>
    <mergeCell ref="U81:U82"/>
    <mergeCell ref="R125:R126"/>
    <mergeCell ref="AL58:AL59"/>
    <mergeCell ref="AM58:AM59"/>
    <mergeCell ref="AH69:AH70"/>
    <mergeCell ref="AI69:AI70"/>
    <mergeCell ref="AJ69:AJ70"/>
    <mergeCell ref="AK69:AK70"/>
    <mergeCell ref="AL69:AL70"/>
    <mergeCell ref="A127:A136"/>
    <mergeCell ref="B127:B136"/>
    <mergeCell ref="C127:C136"/>
    <mergeCell ref="D127:D136"/>
    <mergeCell ref="E127:E136"/>
    <mergeCell ref="J69:J70"/>
    <mergeCell ref="K69:K70"/>
    <mergeCell ref="L69:L70"/>
    <mergeCell ref="M69:M70"/>
    <mergeCell ref="N69:N70"/>
    <mergeCell ref="O69:O70"/>
    <mergeCell ref="P69:P70"/>
    <mergeCell ref="Q69:Q70"/>
    <mergeCell ref="Q58:Q59"/>
    <mergeCell ref="A116:A124"/>
    <mergeCell ref="B116:B124"/>
    <mergeCell ref="C125:C126"/>
    <mergeCell ref="A83:A91"/>
    <mergeCell ref="A92:A93"/>
    <mergeCell ref="B92:B93"/>
    <mergeCell ref="C92:C93"/>
    <mergeCell ref="D92:D93"/>
    <mergeCell ref="A114:A115"/>
    <mergeCell ref="B114:B115"/>
    <mergeCell ref="C114:C115"/>
    <mergeCell ref="D114:D115"/>
    <mergeCell ref="B83:B91"/>
    <mergeCell ref="C83:C91"/>
    <mergeCell ref="D83:D91"/>
    <mergeCell ref="D125:D126"/>
    <mergeCell ref="E125:E126"/>
    <mergeCell ref="F125:F126"/>
    <mergeCell ref="AT16:AT17"/>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V16:V17"/>
    <mergeCell ref="W16:W17"/>
    <mergeCell ref="X16:X17"/>
    <mergeCell ref="Y16:Y17"/>
    <mergeCell ref="Z16:Z17"/>
    <mergeCell ref="AA16:AA17"/>
    <mergeCell ref="AB16:AB17"/>
    <mergeCell ref="AC16:AC17"/>
    <mergeCell ref="AD16:AD17"/>
    <mergeCell ref="AH16:AH17"/>
    <mergeCell ref="AI16:AI17"/>
    <mergeCell ref="AJ16:AJ17"/>
    <mergeCell ref="T16:T17"/>
    <mergeCell ref="U16:U17"/>
    <mergeCell ref="AK16:AK17"/>
    <mergeCell ref="AL16:AL17"/>
    <mergeCell ref="Z81:Z82"/>
    <mergeCell ref="E83:E91"/>
    <mergeCell ref="E92:E93"/>
    <mergeCell ref="F92:F93"/>
    <mergeCell ref="G92:G93"/>
    <mergeCell ref="H92:H93"/>
    <mergeCell ref="I92:I93"/>
    <mergeCell ref="J92:J93"/>
    <mergeCell ref="K92:K93"/>
    <mergeCell ref="G125:G126"/>
    <mergeCell ref="H125:H126"/>
    <mergeCell ref="I125:I126"/>
    <mergeCell ref="J125:J126"/>
    <mergeCell ref="K125:K126"/>
    <mergeCell ref="Q103:Q104"/>
    <mergeCell ref="R103:R104"/>
    <mergeCell ref="S103:S104"/>
    <mergeCell ref="Z114:Z115"/>
    <mergeCell ref="V125:V126"/>
    <mergeCell ref="W125:W126"/>
    <mergeCell ref="X125:X126"/>
    <mergeCell ref="Y125:Y126"/>
    <mergeCell ref="Z125:Z126"/>
    <mergeCell ref="AT81:AT82"/>
    <mergeCell ref="R81:R82"/>
    <mergeCell ref="AU81:AU82"/>
    <mergeCell ref="A81:A82"/>
    <mergeCell ref="B81:B82"/>
    <mergeCell ref="C81:C82"/>
    <mergeCell ref="D81:D82"/>
    <mergeCell ref="E81:E82"/>
    <mergeCell ref="F81:F82"/>
    <mergeCell ref="G81:G82"/>
    <mergeCell ref="H81:H82"/>
    <mergeCell ref="I81:I82"/>
    <mergeCell ref="J81:J82"/>
    <mergeCell ref="K81:K82"/>
    <mergeCell ref="L81:L82"/>
    <mergeCell ref="P81:P82"/>
    <mergeCell ref="Q81:Q82"/>
    <mergeCell ref="AN81:AN82"/>
    <mergeCell ref="AO81:AO82"/>
    <mergeCell ref="AP81:AP82"/>
    <mergeCell ref="AA81:AA82"/>
    <mergeCell ref="AB81:AB82"/>
    <mergeCell ref="AC81:AC82"/>
    <mergeCell ref="AD81:AD82"/>
    <mergeCell ref="AE81:AE82"/>
    <mergeCell ref="AQ81:AQ82"/>
    <mergeCell ref="AR81:AR82"/>
    <mergeCell ref="AS81:AS82"/>
    <mergeCell ref="V81:V82"/>
    <mergeCell ref="W81:W82"/>
    <mergeCell ref="X81:X82"/>
    <mergeCell ref="Y81:Y82"/>
    <mergeCell ref="AU69:AU70"/>
    <mergeCell ref="A71:A80"/>
    <mergeCell ref="B71:B80"/>
    <mergeCell ref="C71:C80"/>
    <mergeCell ref="D71:D80"/>
    <mergeCell ref="E71:E80"/>
    <mergeCell ref="R69:R70"/>
    <mergeCell ref="S69:S70"/>
    <mergeCell ref="T69:T70"/>
    <mergeCell ref="U69:U70"/>
    <mergeCell ref="V69:V70"/>
    <mergeCell ref="W69:W70"/>
    <mergeCell ref="X69:X70"/>
    <mergeCell ref="Y69:Y70"/>
    <mergeCell ref="Z69:Z70"/>
    <mergeCell ref="AA69:AA70"/>
    <mergeCell ref="AB69:AB70"/>
    <mergeCell ref="AC69:AC70"/>
    <mergeCell ref="AD69:AD70"/>
    <mergeCell ref="AE69:AE70"/>
    <mergeCell ref="AF69:AF70"/>
    <mergeCell ref="AG69:AG70"/>
    <mergeCell ref="AT69:AT70"/>
    <mergeCell ref="A69:A70"/>
    <mergeCell ref="B69:B70"/>
    <mergeCell ref="C69:C70"/>
    <mergeCell ref="D69:D70"/>
    <mergeCell ref="E69:E70"/>
    <mergeCell ref="F69:F70"/>
    <mergeCell ref="G69:G70"/>
    <mergeCell ref="H69:H70"/>
    <mergeCell ref="I69:I70"/>
    <mergeCell ref="A60:A68"/>
    <mergeCell ref="B60:B68"/>
    <mergeCell ref="C60:C68"/>
    <mergeCell ref="D60:D68"/>
    <mergeCell ref="E60:E68"/>
    <mergeCell ref="Y58:Y59"/>
    <mergeCell ref="X58:X59"/>
    <mergeCell ref="A58:A59"/>
    <mergeCell ref="B58:B59"/>
    <mergeCell ref="C58:C59"/>
    <mergeCell ref="D58:D59"/>
    <mergeCell ref="E58:E59"/>
    <mergeCell ref="F58:F59"/>
    <mergeCell ref="N58:N59"/>
    <mergeCell ref="O58:O59"/>
    <mergeCell ref="P58:P59"/>
    <mergeCell ref="AH58:AH59"/>
    <mergeCell ref="F47:F48"/>
    <mergeCell ref="G47:G48"/>
    <mergeCell ref="H47:H48"/>
    <mergeCell ref="I47:I48"/>
    <mergeCell ref="J47:J48"/>
    <mergeCell ref="K47:K48"/>
    <mergeCell ref="L47:L48"/>
    <mergeCell ref="M47:M48"/>
    <mergeCell ref="N47:N48"/>
    <mergeCell ref="O47:O48"/>
    <mergeCell ref="P47:P48"/>
    <mergeCell ref="Q47:Q48"/>
    <mergeCell ref="T47:T48"/>
    <mergeCell ref="U47:U48"/>
    <mergeCell ref="AT58:AT59"/>
    <mergeCell ref="AU58:AU59"/>
    <mergeCell ref="Z58:Z59"/>
    <mergeCell ref="AA58:AA59"/>
    <mergeCell ref="AB58:AB59"/>
    <mergeCell ref="AC58:AC59"/>
    <mergeCell ref="AD58:AD59"/>
    <mergeCell ref="S58:S59"/>
    <mergeCell ref="T58:T59"/>
    <mergeCell ref="U58:U59"/>
    <mergeCell ref="V58:V59"/>
    <mergeCell ref="W58:W59"/>
    <mergeCell ref="AI58:AI59"/>
    <mergeCell ref="AJ58:AJ59"/>
    <mergeCell ref="AK58:AK59"/>
    <mergeCell ref="I37:I38"/>
    <mergeCell ref="J37:J38"/>
    <mergeCell ref="K37:K38"/>
    <mergeCell ref="L37:L38"/>
    <mergeCell ref="M37:M38"/>
    <mergeCell ref="N37:N38"/>
    <mergeCell ref="O37:O38"/>
    <mergeCell ref="P37:P38"/>
    <mergeCell ref="Q37:Q38"/>
    <mergeCell ref="AH37:AH38"/>
    <mergeCell ref="AI37:AI38"/>
    <mergeCell ref="AJ37:AJ38"/>
    <mergeCell ref="AK37:AK38"/>
    <mergeCell ref="AL37:AL38"/>
    <mergeCell ref="AT47:AT48"/>
    <mergeCell ref="AU47:AU48"/>
    <mergeCell ref="A49:A57"/>
    <mergeCell ref="B49:B57"/>
    <mergeCell ref="C49:C57"/>
    <mergeCell ref="D49:D57"/>
    <mergeCell ref="E49:E57"/>
    <mergeCell ref="AH47:AH48"/>
    <mergeCell ref="AI47:AI48"/>
    <mergeCell ref="AJ47:AJ48"/>
    <mergeCell ref="AK47:AK48"/>
    <mergeCell ref="AL47:AL48"/>
    <mergeCell ref="AM47:AM48"/>
    <mergeCell ref="A47:A48"/>
    <mergeCell ref="B47:B48"/>
    <mergeCell ref="C47:C48"/>
    <mergeCell ref="D47:D48"/>
    <mergeCell ref="E47:E48"/>
    <mergeCell ref="AC5:AC6"/>
    <mergeCell ref="AD5:AD6"/>
    <mergeCell ref="AE5:AE6"/>
    <mergeCell ref="AF5:AF6"/>
    <mergeCell ref="AG5:AG6"/>
    <mergeCell ref="AT5:AT6"/>
    <mergeCell ref="A5:A6"/>
    <mergeCell ref="B5:B6"/>
    <mergeCell ref="C5:C6"/>
    <mergeCell ref="D5:D6"/>
    <mergeCell ref="E5:E6"/>
    <mergeCell ref="F5:F6"/>
    <mergeCell ref="G5:G6"/>
    <mergeCell ref="H5:H6"/>
    <mergeCell ref="AU37:AU38"/>
    <mergeCell ref="A39:A46"/>
    <mergeCell ref="B39:B46"/>
    <mergeCell ref="C39:C46"/>
    <mergeCell ref="D39:D46"/>
    <mergeCell ref="E39:E46"/>
    <mergeCell ref="R37:R38"/>
    <mergeCell ref="S37:S38"/>
    <mergeCell ref="T37:T38"/>
    <mergeCell ref="AT37:AT38"/>
    <mergeCell ref="A37:A38"/>
    <mergeCell ref="B37:B38"/>
    <mergeCell ref="C37:C38"/>
    <mergeCell ref="D37:D38"/>
    <mergeCell ref="E37:E38"/>
    <mergeCell ref="F37:F38"/>
    <mergeCell ref="G37:G38"/>
    <mergeCell ref="H37:H38"/>
    <mergeCell ref="L5:L6"/>
    <mergeCell ref="M5:M6"/>
    <mergeCell ref="N5:N6"/>
    <mergeCell ref="O5:O6"/>
    <mergeCell ref="P5:P6"/>
    <mergeCell ref="Q5:Q6"/>
    <mergeCell ref="G4:I4"/>
    <mergeCell ref="J4:L4"/>
    <mergeCell ref="M4:O4"/>
    <mergeCell ref="P4:R4"/>
    <mergeCell ref="S4:U4"/>
    <mergeCell ref="V4:X4"/>
    <mergeCell ref="Y4:AA4"/>
    <mergeCell ref="AB4:AD4"/>
    <mergeCell ref="AM37:AM38"/>
    <mergeCell ref="AU5:AU6"/>
    <mergeCell ref="A7:A15"/>
    <mergeCell ref="B7:B15"/>
    <mergeCell ref="C7:C15"/>
    <mergeCell ref="D7:D15"/>
    <mergeCell ref="E7:E15"/>
    <mergeCell ref="R5:R6"/>
    <mergeCell ref="S5:S6"/>
    <mergeCell ref="T5:T6"/>
    <mergeCell ref="U5:U6"/>
    <mergeCell ref="V5:V6"/>
    <mergeCell ref="W5:W6"/>
    <mergeCell ref="X5:X6"/>
    <mergeCell ref="Y5:Y6"/>
    <mergeCell ref="Z5:Z6"/>
    <mergeCell ref="AA5:AA6"/>
    <mergeCell ref="AB5:AB6"/>
    <mergeCell ref="AE4:AG4"/>
    <mergeCell ref="A1:AU2"/>
    <mergeCell ref="A3:AU3"/>
    <mergeCell ref="A4:F4"/>
    <mergeCell ref="AU137:AU138"/>
    <mergeCell ref="A139:A147"/>
    <mergeCell ref="B139:B147"/>
    <mergeCell ref="C139:C147"/>
    <mergeCell ref="D139:D147"/>
    <mergeCell ref="E139:E147"/>
    <mergeCell ref="AG137:AG138"/>
    <mergeCell ref="AT137:AT138"/>
    <mergeCell ref="P137:P138"/>
    <mergeCell ref="Q137:Q138"/>
    <mergeCell ref="R137:R138"/>
    <mergeCell ref="S137:S138"/>
    <mergeCell ref="O137:O138"/>
    <mergeCell ref="I137:I138"/>
    <mergeCell ref="J137:J138"/>
    <mergeCell ref="K137:K138"/>
    <mergeCell ref="L137:L138"/>
    <mergeCell ref="M137:M138"/>
    <mergeCell ref="N137:N138"/>
    <mergeCell ref="G137:G138"/>
    <mergeCell ref="H137:H138"/>
    <mergeCell ref="A137:A138"/>
    <mergeCell ref="B137:B138"/>
    <mergeCell ref="C137:C138"/>
    <mergeCell ref="D137:D138"/>
    <mergeCell ref="I5:I6"/>
    <mergeCell ref="J5:J6"/>
    <mergeCell ref="K5:K6"/>
    <mergeCell ref="E137:E138"/>
    <mergeCell ref="F137:F138"/>
    <mergeCell ref="S125:S126"/>
    <mergeCell ref="T125:T126"/>
    <mergeCell ref="U125:U126"/>
    <mergeCell ref="S92:S93"/>
    <mergeCell ref="R114:R115"/>
    <mergeCell ref="H220:H221"/>
    <mergeCell ref="I220:I221"/>
    <mergeCell ref="J220:J221"/>
    <mergeCell ref="K220:K221"/>
    <mergeCell ref="L220:L221"/>
    <mergeCell ref="M220:M221"/>
    <mergeCell ref="AN252:AP252"/>
    <mergeCell ref="AN125:AN126"/>
    <mergeCell ref="AO125:AO126"/>
    <mergeCell ref="S114:S115"/>
    <mergeCell ref="AH252:AJ252"/>
    <mergeCell ref="AK252:AM252"/>
    <mergeCell ref="D244:F244"/>
    <mergeCell ref="D242:F242"/>
    <mergeCell ref="G242:I242"/>
    <mergeCell ref="F184:F185"/>
    <mergeCell ref="G184:G185"/>
    <mergeCell ref="H184:H185"/>
    <mergeCell ref="I184:I185"/>
    <mergeCell ref="J184:J185"/>
    <mergeCell ref="K184:K185"/>
    <mergeCell ref="L184:L185"/>
    <mergeCell ref="M184:M185"/>
    <mergeCell ref="N184:N185"/>
    <mergeCell ref="Y242:AA242"/>
    <mergeCell ref="D256:F256"/>
    <mergeCell ref="D247:F247"/>
    <mergeCell ref="D248:F248"/>
    <mergeCell ref="D251:F251"/>
    <mergeCell ref="D253:F253"/>
    <mergeCell ref="D254:F254"/>
    <mergeCell ref="D255:F255"/>
    <mergeCell ref="D243:F243"/>
    <mergeCell ref="D245:F245"/>
    <mergeCell ref="M196:M197"/>
    <mergeCell ref="N196:N197"/>
    <mergeCell ref="O196:O197"/>
    <mergeCell ref="P196:P197"/>
    <mergeCell ref="Q196:Q197"/>
    <mergeCell ref="R196:R197"/>
    <mergeCell ref="S196:S197"/>
    <mergeCell ref="T196:T197"/>
    <mergeCell ref="D250:F250"/>
    <mergeCell ref="AN37:AN38"/>
    <mergeCell ref="AO37:AO38"/>
    <mergeCell ref="AP37:AP38"/>
    <mergeCell ref="AN47:AN48"/>
    <mergeCell ref="AO47:AO48"/>
    <mergeCell ref="AP47:AP48"/>
    <mergeCell ref="AN58:AN59"/>
    <mergeCell ref="AO58:AO59"/>
    <mergeCell ref="AP58:AP59"/>
    <mergeCell ref="AO69:AO70"/>
    <mergeCell ref="AP69:AP70"/>
    <mergeCell ref="AN69:AN70"/>
    <mergeCell ref="AN242:AP242"/>
    <mergeCell ref="AN184:AN185"/>
    <mergeCell ref="AO184:AO185"/>
    <mergeCell ref="AP184:AP185"/>
    <mergeCell ref="AN196:AN197"/>
    <mergeCell ref="AO196:AO197"/>
    <mergeCell ref="AP196:AP197"/>
    <mergeCell ref="AP208:AP209"/>
    <mergeCell ref="AO148:AO149"/>
    <mergeCell ref="AP148:AP149"/>
    <mergeCell ref="AN160:AN161"/>
    <mergeCell ref="AO160:AO161"/>
    <mergeCell ref="AP160:AP161"/>
    <mergeCell ref="AN172:AN173"/>
    <mergeCell ref="AO172:AO173"/>
    <mergeCell ref="AP172:AP173"/>
    <mergeCell ref="AP220:AP221"/>
    <mergeCell ref="AS5:AS6"/>
    <mergeCell ref="AQ16:AQ17"/>
    <mergeCell ref="AR16:AR17"/>
    <mergeCell ref="AS16:AS17"/>
    <mergeCell ref="AQ37:AQ38"/>
    <mergeCell ref="AR37:AR38"/>
    <mergeCell ref="AS37:AS38"/>
    <mergeCell ref="AQ47:AQ48"/>
    <mergeCell ref="AR47:AR48"/>
    <mergeCell ref="AS47:AS48"/>
    <mergeCell ref="AQ58:AQ59"/>
    <mergeCell ref="AR58:AR59"/>
    <mergeCell ref="AS58:AS59"/>
    <mergeCell ref="AQ69:AQ70"/>
    <mergeCell ref="AR69:AR70"/>
    <mergeCell ref="AS69:AS70"/>
    <mergeCell ref="AP16:AP17"/>
    <mergeCell ref="AN4:AP4"/>
    <mergeCell ref="AN5:AN6"/>
    <mergeCell ref="AO5:AO6"/>
    <mergeCell ref="AP5:AP6"/>
    <mergeCell ref="AN16:AN17"/>
    <mergeCell ref="AO16:AO17"/>
    <mergeCell ref="AQ252:AS252"/>
    <mergeCell ref="AQ125:AQ126"/>
    <mergeCell ref="AQ208:AQ209"/>
    <mergeCell ref="AR208:AR209"/>
    <mergeCell ref="AS208:AS209"/>
    <mergeCell ref="D246:F246"/>
    <mergeCell ref="AQ148:AQ149"/>
    <mergeCell ref="AR148:AR149"/>
    <mergeCell ref="AS148:AS149"/>
    <mergeCell ref="AQ160:AQ161"/>
    <mergeCell ref="AR160:AR161"/>
    <mergeCell ref="AS160:AS161"/>
    <mergeCell ref="AQ172:AQ173"/>
    <mergeCell ref="AR172:AR173"/>
    <mergeCell ref="AS172:AS173"/>
    <mergeCell ref="AQ184:AQ185"/>
    <mergeCell ref="AR184:AR185"/>
    <mergeCell ref="AS184:AS185"/>
    <mergeCell ref="AQ196:AQ197"/>
    <mergeCell ref="AR196:AR197"/>
    <mergeCell ref="AS196:AS197"/>
    <mergeCell ref="AQ242:AS242"/>
    <mergeCell ref="AN148:AN149"/>
    <mergeCell ref="AQ4:AS4"/>
    <mergeCell ref="AQ5:AQ6"/>
    <mergeCell ref="AR5:AR6"/>
    <mergeCell ref="AL114:AL115"/>
    <mergeCell ref="AH103:AH104"/>
    <mergeCell ref="AI103:AI104"/>
    <mergeCell ref="AJ103:AJ104"/>
    <mergeCell ref="AN114:AN115"/>
    <mergeCell ref="AO114:AO115"/>
    <mergeCell ref="AP114:AP115"/>
    <mergeCell ref="AQ114:AQ115"/>
    <mergeCell ref="AR114:AR115"/>
    <mergeCell ref="AS114:AS115"/>
    <mergeCell ref="AT114:AT115"/>
    <mergeCell ref="AU114:AU115"/>
    <mergeCell ref="AQ137:AQ138"/>
    <mergeCell ref="AR137:AR138"/>
    <mergeCell ref="AS137:AS138"/>
    <mergeCell ref="AT125:AT126"/>
    <mergeCell ref="AU125:AU126"/>
    <mergeCell ref="AR125:AR126"/>
    <mergeCell ref="AS125:AS126"/>
    <mergeCell ref="AH125:AH126"/>
    <mergeCell ref="AI125:AI126"/>
    <mergeCell ref="AJ125:AJ126"/>
    <mergeCell ref="AK125:AK126"/>
    <mergeCell ref="AL125:AL126"/>
    <mergeCell ref="AM125:AM126"/>
    <mergeCell ref="AM114:AM115"/>
    <mergeCell ref="AK103:AK104"/>
    <mergeCell ref="AL103:AL104"/>
    <mergeCell ref="A103:A104"/>
    <mergeCell ref="B103:B104"/>
    <mergeCell ref="C103:C104"/>
    <mergeCell ref="D103:D104"/>
    <mergeCell ref="E103:E104"/>
    <mergeCell ref="F103:F104"/>
    <mergeCell ref="G103:G104"/>
    <mergeCell ref="H103:H104"/>
    <mergeCell ref="I103:I104"/>
    <mergeCell ref="J103:J104"/>
    <mergeCell ref="K103:K104"/>
    <mergeCell ref="L103:L104"/>
    <mergeCell ref="M103:M104"/>
    <mergeCell ref="N103:N104"/>
    <mergeCell ref="AG114:AG115"/>
    <mergeCell ref="AH114:AH115"/>
    <mergeCell ref="AI114:AI115"/>
    <mergeCell ref="E114:E115"/>
    <mergeCell ref="F114:F115"/>
    <mergeCell ref="G114:G115"/>
    <mergeCell ref="H114:H115"/>
    <mergeCell ref="I114:I115"/>
    <mergeCell ref="J114:J115"/>
    <mergeCell ref="K114:K115"/>
    <mergeCell ref="L114:L115"/>
    <mergeCell ref="M114:M115"/>
    <mergeCell ref="N114:N115"/>
    <mergeCell ref="O114:O115"/>
    <mergeCell ref="P114:P115"/>
    <mergeCell ref="Q114:Q115"/>
    <mergeCell ref="Y114:Y115"/>
    <mergeCell ref="Q27:Q28"/>
    <mergeCell ref="R27:R28"/>
    <mergeCell ref="S27:S28"/>
    <mergeCell ref="T103:T104"/>
    <mergeCell ref="U103:U104"/>
    <mergeCell ref="V103:V104"/>
    <mergeCell ref="W103:W104"/>
    <mergeCell ref="X103:X104"/>
    <mergeCell ref="Y103:Y104"/>
    <mergeCell ref="Z103:Z104"/>
    <mergeCell ref="AA103:AA104"/>
    <mergeCell ref="AB103:AB104"/>
    <mergeCell ref="AC103:AC104"/>
    <mergeCell ref="AD103:AD104"/>
    <mergeCell ref="AE103:AE104"/>
    <mergeCell ref="C116:C124"/>
    <mergeCell ref="D116:D124"/>
    <mergeCell ref="E116:E124"/>
    <mergeCell ref="R58:R59"/>
    <mergeCell ref="G58:G59"/>
    <mergeCell ref="H58:H59"/>
    <mergeCell ref="I58:I59"/>
    <mergeCell ref="J58:J59"/>
    <mergeCell ref="K58:K59"/>
    <mergeCell ref="M58:M59"/>
    <mergeCell ref="L58:L59"/>
    <mergeCell ref="V47:V48"/>
    <mergeCell ref="W47:W48"/>
    <mergeCell ref="X47:X48"/>
    <mergeCell ref="Y47:Y48"/>
    <mergeCell ref="Z47:Z48"/>
    <mergeCell ref="AA47:AA48"/>
    <mergeCell ref="V37:V38"/>
    <mergeCell ref="W37:W38"/>
    <mergeCell ref="X37:X38"/>
    <mergeCell ref="Y37:Y38"/>
    <mergeCell ref="Z37:Z38"/>
    <mergeCell ref="AA37:AA38"/>
    <mergeCell ref="AB37:AB38"/>
    <mergeCell ref="AC37:AC38"/>
    <mergeCell ref="AD37:AD38"/>
    <mergeCell ref="AE37:AE38"/>
    <mergeCell ref="AF37:AF38"/>
    <mergeCell ref="AG37:AG38"/>
    <mergeCell ref="O103:O104"/>
    <mergeCell ref="P103:P104"/>
    <mergeCell ref="AF47:AF48"/>
    <mergeCell ref="AG47:AG48"/>
    <mergeCell ref="AB47:AB48"/>
    <mergeCell ref="R47:R48"/>
    <mergeCell ref="S47:S48"/>
    <mergeCell ref="AE58:AE59"/>
    <mergeCell ref="AF58:AF59"/>
    <mergeCell ref="AG58:AG59"/>
    <mergeCell ref="T92:T93"/>
    <mergeCell ref="U92:U93"/>
    <mergeCell ref="V92:V93"/>
    <mergeCell ref="W92:W93"/>
    <mergeCell ref="X92:X93"/>
    <mergeCell ref="Y92:Y93"/>
    <mergeCell ref="Z92:Z93"/>
    <mergeCell ref="AA92:AA93"/>
    <mergeCell ref="AB92:AB93"/>
    <mergeCell ref="U37:U38"/>
    <mergeCell ref="AJ27:AJ28"/>
    <mergeCell ref="AN103:AN104"/>
    <mergeCell ref="AO103:AO104"/>
    <mergeCell ref="AP103:AP104"/>
    <mergeCell ref="AQ103:AQ104"/>
    <mergeCell ref="AR103:AR104"/>
    <mergeCell ref="AS103:AS104"/>
    <mergeCell ref="AT103:AT104"/>
    <mergeCell ref="AU103:AU104"/>
    <mergeCell ref="A105:A113"/>
    <mergeCell ref="B105:B113"/>
    <mergeCell ref="C105:C113"/>
    <mergeCell ref="D105:D113"/>
    <mergeCell ref="E105:E113"/>
    <mergeCell ref="A27:A28"/>
    <mergeCell ref="B27:B28"/>
    <mergeCell ref="C27:C28"/>
    <mergeCell ref="D27:D28"/>
    <mergeCell ref="E27:E28"/>
    <mergeCell ref="F27:F28"/>
    <mergeCell ref="G27:G28"/>
    <mergeCell ref="H27:H28"/>
    <mergeCell ref="I27:I28"/>
    <mergeCell ref="J27:J28"/>
    <mergeCell ref="K27:K28"/>
    <mergeCell ref="L27:L28"/>
    <mergeCell ref="M27:M28"/>
    <mergeCell ref="N27:N28"/>
    <mergeCell ref="O27:O28"/>
    <mergeCell ref="P27:P28"/>
    <mergeCell ref="AF103:AF104"/>
    <mergeCell ref="AG103:AG104"/>
    <mergeCell ref="AK27:AK28"/>
    <mergeCell ref="AL27:AL28"/>
    <mergeCell ref="AM27:AM28"/>
    <mergeCell ref="AN27:AN28"/>
    <mergeCell ref="AO27:AO28"/>
    <mergeCell ref="AP27:AP28"/>
    <mergeCell ref="AQ27:AQ28"/>
    <mergeCell ref="AR27:AR28"/>
    <mergeCell ref="AS27:AS28"/>
    <mergeCell ref="AT27:AT28"/>
    <mergeCell ref="AU27:AU28"/>
    <mergeCell ref="A29:A36"/>
    <mergeCell ref="B29:B36"/>
    <mergeCell ref="C29:C36"/>
    <mergeCell ref="D29:D36"/>
    <mergeCell ref="E29:E36"/>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K184:AK185"/>
    <mergeCell ref="AL208:AL209"/>
    <mergeCell ref="AM208:AM209"/>
    <mergeCell ref="AN208:AN209"/>
    <mergeCell ref="AO208:AO209"/>
    <mergeCell ref="A208:A209"/>
    <mergeCell ref="B208:B209"/>
    <mergeCell ref="C208:C209"/>
    <mergeCell ref="D208:D209"/>
    <mergeCell ref="E208:E209"/>
    <mergeCell ref="F208:F209"/>
    <mergeCell ref="G208:G209"/>
    <mergeCell ref="H208:H209"/>
    <mergeCell ref="I208:I209"/>
    <mergeCell ref="J208:J209"/>
    <mergeCell ref="K208:K209"/>
    <mergeCell ref="L208:L209"/>
    <mergeCell ref="M208:M209"/>
    <mergeCell ref="N208:N209"/>
    <mergeCell ref="O208:O209"/>
    <mergeCell ref="P208:P209"/>
    <mergeCell ref="Q208:Q209"/>
    <mergeCell ref="Y208:Y209"/>
    <mergeCell ref="Z208:Z209"/>
    <mergeCell ref="AA208:AA209"/>
    <mergeCell ref="AB208:AB209"/>
    <mergeCell ref="AC208:AC209"/>
    <mergeCell ref="AD208:AD209"/>
    <mergeCell ref="AE208:AE209"/>
    <mergeCell ref="AF208:AF209"/>
    <mergeCell ref="AG208:AG209"/>
    <mergeCell ref="AI208:AI209"/>
    <mergeCell ref="AA125:AA126"/>
    <mergeCell ref="AB125:AB126"/>
    <mergeCell ref="AC125:AC126"/>
    <mergeCell ref="AD125:AD126"/>
    <mergeCell ref="AE125:AE126"/>
    <mergeCell ref="AH172:AH173"/>
    <mergeCell ref="AI172:AI173"/>
    <mergeCell ref="Y160:Y161"/>
    <mergeCell ref="Z160:Z161"/>
    <mergeCell ref="AC172:AC173"/>
    <mergeCell ref="AD172:AD173"/>
    <mergeCell ref="AE172:AE173"/>
    <mergeCell ref="AF172:AF173"/>
    <mergeCell ref="AG172:AG173"/>
    <mergeCell ref="AJ184:AJ185"/>
    <mergeCell ref="AF137:AF138"/>
    <mergeCell ref="AH208:AH209"/>
    <mergeCell ref="AM220:AM221"/>
    <mergeCell ref="AN220:AN221"/>
    <mergeCell ref="AO220:AO221"/>
    <mergeCell ref="A220:A221"/>
    <mergeCell ref="B220:B221"/>
    <mergeCell ref="C220:C221"/>
    <mergeCell ref="D220:D221"/>
    <mergeCell ref="E220:E221"/>
    <mergeCell ref="G220:G221"/>
    <mergeCell ref="AQ220:AQ221"/>
    <mergeCell ref="AR220:AR221"/>
    <mergeCell ref="AS220:AS221"/>
    <mergeCell ref="AT220:AT221"/>
    <mergeCell ref="AU220:AU221"/>
    <mergeCell ref="AK220:AK221"/>
    <mergeCell ref="AL220:AL221"/>
    <mergeCell ref="AT208:AT209"/>
    <mergeCell ref="AU208:AU209"/>
    <mergeCell ref="A210:A219"/>
    <mergeCell ref="B210:B219"/>
    <mergeCell ref="C210:C219"/>
    <mergeCell ref="D210:D219"/>
    <mergeCell ref="E210:E219"/>
    <mergeCell ref="AJ208:AJ209"/>
    <mergeCell ref="A222:A231"/>
    <mergeCell ref="B222:B231"/>
    <mergeCell ref="C222:C231"/>
    <mergeCell ref="D222:D231"/>
    <mergeCell ref="E222:E23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N220:N221"/>
    <mergeCell ref="O220:O221"/>
    <mergeCell ref="P220:P221"/>
    <mergeCell ref="Q220:Q221"/>
  </mergeCells>
  <pageMargins left="0.25" right="0.25" top="0.75" bottom="0.75" header="0.3" footer="0.3"/>
  <pageSetup paperSize="3" scale="24" fitToHeight="0" orientation="landscape" r:id="rId1"/>
  <headerFooter>
    <oddFooter>&amp;C&amp;P</oddFooter>
  </headerFooter>
  <rowBreaks count="1" manualBreakCount="1">
    <brk id="147"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4E4CA-04E7-4F6D-9BBB-778377CF1D50}">
  <sheetPr>
    <pageSetUpPr fitToPage="1"/>
  </sheetPr>
  <dimension ref="A1:L36"/>
  <sheetViews>
    <sheetView view="pageBreakPreview" zoomScaleNormal="100" zoomScaleSheetLayoutView="100" workbookViewId="0">
      <selection activeCell="O16" sqref="O16"/>
    </sheetView>
  </sheetViews>
  <sheetFormatPr defaultRowHeight="15"/>
  <cols>
    <col min="1" max="1" width="19.85546875" bestFit="1" customWidth="1"/>
    <col min="2" max="3" width="13.7109375" bestFit="1" customWidth="1"/>
    <col min="4" max="4" width="16.85546875" bestFit="1" customWidth="1"/>
    <col min="5" max="5" width="13.7109375" bestFit="1" customWidth="1"/>
    <col min="6" max="6" width="13.28515625" bestFit="1" customWidth="1"/>
    <col min="7" max="7" width="13.7109375" bestFit="1" customWidth="1"/>
    <col min="8" max="11" width="13.7109375" customWidth="1"/>
    <col min="12" max="12" width="14.42578125" bestFit="1" customWidth="1"/>
  </cols>
  <sheetData>
    <row r="1" spans="1:12">
      <c r="A1" s="526" t="s">
        <v>127</v>
      </c>
      <c r="B1" s="526"/>
      <c r="C1" s="526"/>
      <c r="D1" s="526"/>
      <c r="E1" s="526"/>
      <c r="F1" s="526"/>
      <c r="G1" s="526"/>
      <c r="H1" s="526"/>
      <c r="I1" s="526"/>
      <c r="J1" s="526"/>
      <c r="K1" s="526"/>
      <c r="L1" s="526"/>
    </row>
    <row r="2" spans="1:12">
      <c r="A2" s="224"/>
      <c r="B2" s="224" t="s">
        <v>6</v>
      </c>
      <c r="C2" s="224" t="s">
        <v>7</v>
      </c>
      <c r="D2" s="224" t="s">
        <v>8</v>
      </c>
      <c r="E2" s="224" t="s">
        <v>9</v>
      </c>
      <c r="F2" s="224" t="s">
        <v>10</v>
      </c>
      <c r="G2" s="224" t="s">
        <v>11</v>
      </c>
      <c r="H2" s="224" t="s">
        <v>12</v>
      </c>
      <c r="I2" s="224" t="s">
        <v>13</v>
      </c>
      <c r="J2" s="224" t="s">
        <v>14</v>
      </c>
      <c r="K2" s="224" t="s">
        <v>15</v>
      </c>
      <c r="L2" s="224" t="s">
        <v>128</v>
      </c>
    </row>
    <row r="3" spans="1:12">
      <c r="A3" s="224" t="s">
        <v>129</v>
      </c>
      <c r="B3" s="349">
        <f>'IN - All Programs'!R243</f>
        <v>1091828</v>
      </c>
      <c r="C3" s="349">
        <f>'IN - All Programs'!U243</f>
        <v>1087358</v>
      </c>
      <c r="D3" s="349">
        <f>'IN - All Programs'!X243</f>
        <v>1329812</v>
      </c>
      <c r="E3" s="349">
        <f>'IN - All Programs'!AA243</f>
        <v>421141</v>
      </c>
      <c r="F3" s="349">
        <f>'IN - All Programs'!AD243</f>
        <v>690952</v>
      </c>
      <c r="G3" s="349">
        <f>'IN - All Programs'!AG243</f>
        <v>690952</v>
      </c>
      <c r="H3" s="349">
        <f>'IN - All Programs'!AJ243</f>
        <v>690952</v>
      </c>
      <c r="I3" s="349">
        <f>'IN - All Programs'!AM243</f>
        <v>690952</v>
      </c>
      <c r="J3" s="349">
        <f>'IN - All Programs'!AP243</f>
        <v>690952</v>
      </c>
      <c r="K3" s="349">
        <f>'IN - All Programs'!AS243</f>
        <v>690952</v>
      </c>
      <c r="L3" s="349">
        <f>SUM(B3:K3)</f>
        <v>8075851</v>
      </c>
    </row>
    <row r="4" spans="1:12">
      <c r="A4" s="224" t="s">
        <v>130</v>
      </c>
      <c r="B4" s="349">
        <f t="shared" ref="B4:G4" si="0">SUM(B3/2)</f>
        <v>545914</v>
      </c>
      <c r="C4" s="349">
        <f t="shared" si="0"/>
        <v>543679</v>
      </c>
      <c r="D4" s="349">
        <f t="shared" si="0"/>
        <v>664906</v>
      </c>
      <c r="E4" s="349">
        <f t="shared" si="0"/>
        <v>210570.5</v>
      </c>
      <c r="F4" s="349">
        <f t="shared" si="0"/>
        <v>345476</v>
      </c>
      <c r="G4" s="349">
        <f t="shared" si="0"/>
        <v>345476</v>
      </c>
      <c r="H4" s="349">
        <f>SUM(H3/2)</f>
        <v>345476</v>
      </c>
      <c r="I4" s="349">
        <f>SUM(I3/2)</f>
        <v>345476</v>
      </c>
      <c r="J4" s="349">
        <f>SUM(J3/2)</f>
        <v>345476</v>
      </c>
      <c r="K4" s="349">
        <f>SUM(K3/2)</f>
        <v>345476</v>
      </c>
      <c r="L4" s="349">
        <f t="shared" ref="L4:L5" si="1">SUM(B4:K4)</f>
        <v>4037925.5</v>
      </c>
    </row>
    <row r="5" spans="1:12">
      <c r="A5" s="224" t="s">
        <v>131</v>
      </c>
      <c r="B5" s="349">
        <f>'IN - All Programs'!P232</f>
        <v>584147</v>
      </c>
      <c r="C5" s="349">
        <f>'IN - All Programs'!S232</f>
        <v>500000</v>
      </c>
      <c r="D5" s="349">
        <f>'IN - All Programs'!V232</f>
        <v>200000</v>
      </c>
      <c r="E5" s="349">
        <f>'IN - All Programs'!Y232</f>
        <v>350000</v>
      </c>
      <c r="F5" s="349">
        <f>'IN - All Programs'!AB232</f>
        <v>1295942</v>
      </c>
      <c r="G5" s="349">
        <f>'IN - All Programs'!AE232</f>
        <v>200000</v>
      </c>
      <c r="H5" s="349">
        <f>'IN - All Programs'!AH232</f>
        <v>200000</v>
      </c>
      <c r="I5" s="349">
        <f>'IN - All Programs'!AK232</f>
        <v>200000</v>
      </c>
      <c r="J5" s="349">
        <f>'IN - All Programs'!AN232</f>
        <v>200000</v>
      </c>
      <c r="K5" s="349">
        <f>'IN - All Programs'!AQ232</f>
        <v>200000</v>
      </c>
      <c r="L5" s="349">
        <f t="shared" si="1"/>
        <v>3930089</v>
      </c>
    </row>
    <row r="6" spans="1:12">
      <c r="A6" s="523"/>
      <c r="B6" s="524"/>
      <c r="C6" s="524"/>
      <c r="D6" s="524"/>
      <c r="E6" s="524"/>
      <c r="F6" s="524"/>
      <c r="G6" s="524"/>
      <c r="H6" s="524"/>
      <c r="I6" s="524"/>
      <c r="J6" s="524"/>
      <c r="K6" s="524"/>
      <c r="L6" s="525"/>
    </row>
    <row r="7" spans="1:12">
      <c r="A7" s="526" t="s">
        <v>132</v>
      </c>
      <c r="B7" s="526"/>
      <c r="C7" s="526"/>
      <c r="D7" s="526"/>
      <c r="E7" s="526"/>
      <c r="F7" s="526"/>
      <c r="G7" s="526"/>
      <c r="H7" s="526"/>
      <c r="I7" s="526"/>
      <c r="J7" s="526"/>
      <c r="K7" s="526"/>
      <c r="L7" s="526"/>
    </row>
    <row r="8" spans="1:12">
      <c r="A8" s="224"/>
      <c r="B8" s="224" t="s">
        <v>6</v>
      </c>
      <c r="C8" s="224" t="s">
        <v>7</v>
      </c>
      <c r="D8" s="224" t="s">
        <v>8</v>
      </c>
      <c r="E8" s="224" t="s">
        <v>9</v>
      </c>
      <c r="F8" s="224" t="s">
        <v>10</v>
      </c>
      <c r="G8" s="224" t="s">
        <v>11</v>
      </c>
      <c r="H8" s="224" t="s">
        <v>12</v>
      </c>
      <c r="I8" s="224" t="s">
        <v>13</v>
      </c>
      <c r="J8" s="224" t="s">
        <v>14</v>
      </c>
      <c r="K8" s="224" t="s">
        <v>15</v>
      </c>
      <c r="L8" s="224" t="s">
        <v>128</v>
      </c>
    </row>
    <row r="9" spans="1:12">
      <c r="A9" s="224" t="s">
        <v>129</v>
      </c>
      <c r="B9" s="349"/>
      <c r="C9" s="349"/>
      <c r="D9" s="349"/>
      <c r="E9" s="349">
        <f>'IN - All Programs'!AA244</f>
        <v>841664</v>
      </c>
      <c r="F9" s="349">
        <f>'IN - All Programs'!AD244</f>
        <v>433499</v>
      </c>
      <c r="G9" s="349">
        <f>'IN - All Programs'!AG244</f>
        <v>433499</v>
      </c>
      <c r="H9" s="349">
        <f>'IN - All Programs'!AJ244</f>
        <v>433499</v>
      </c>
      <c r="I9" s="349">
        <f>'IN - All Programs'!AM244</f>
        <v>433499</v>
      </c>
      <c r="J9" s="349">
        <f>'IN - All Programs'!AP244</f>
        <v>433499</v>
      </c>
      <c r="K9" s="349">
        <f>'IN - All Programs'!AS244</f>
        <v>433499</v>
      </c>
      <c r="L9" s="349">
        <f>SUM(B9:K9)</f>
        <v>3442658</v>
      </c>
    </row>
    <row r="10" spans="1:12">
      <c r="A10" s="224" t="s">
        <v>130</v>
      </c>
      <c r="B10" s="349"/>
      <c r="C10" s="349"/>
      <c r="D10" s="349"/>
      <c r="E10" s="349">
        <f t="shared" ref="E10:K10" si="2">SUM(E9/2)</f>
        <v>420832</v>
      </c>
      <c r="F10" s="349">
        <f t="shared" si="2"/>
        <v>216749.5</v>
      </c>
      <c r="G10" s="349">
        <f t="shared" si="2"/>
        <v>216749.5</v>
      </c>
      <c r="H10" s="349">
        <f t="shared" si="2"/>
        <v>216749.5</v>
      </c>
      <c r="I10" s="349">
        <f t="shared" si="2"/>
        <v>216749.5</v>
      </c>
      <c r="J10" s="349">
        <f t="shared" si="2"/>
        <v>216749.5</v>
      </c>
      <c r="K10" s="349">
        <f t="shared" si="2"/>
        <v>216749.5</v>
      </c>
      <c r="L10" s="349">
        <f>SUM(B10:K10)</f>
        <v>1721329</v>
      </c>
    </row>
    <row r="11" spans="1:12">
      <c r="A11" s="224" t="s">
        <v>131</v>
      </c>
      <c r="B11" s="349"/>
      <c r="C11" s="349"/>
      <c r="D11" s="349"/>
      <c r="E11" s="349">
        <f>'IN - All Programs'!Y233</f>
        <v>0</v>
      </c>
      <c r="F11" s="349">
        <f>'IN - All Programs'!AB233</f>
        <v>0</v>
      </c>
      <c r="G11" s="349">
        <f>'IN - All Programs'!AE233</f>
        <v>0</v>
      </c>
      <c r="H11" s="349">
        <f>'IN - All Programs'!AH233</f>
        <v>0</v>
      </c>
      <c r="I11" s="349">
        <f>'IN - All Programs'!AK233</f>
        <v>0</v>
      </c>
      <c r="J11" s="349">
        <f>'IN - All Programs'!AN233</f>
        <v>3300000</v>
      </c>
      <c r="K11" s="349">
        <f>'IN - All Programs'!AQ233</f>
        <v>0</v>
      </c>
      <c r="L11" s="349">
        <f>SUM(B11:K11)</f>
        <v>3300000</v>
      </c>
    </row>
    <row r="12" spans="1:12">
      <c r="A12" s="523"/>
      <c r="B12" s="524"/>
      <c r="C12" s="524"/>
      <c r="D12" s="524"/>
      <c r="E12" s="524"/>
      <c r="F12" s="524"/>
      <c r="G12" s="524"/>
      <c r="H12" s="524"/>
      <c r="I12" s="524"/>
      <c r="J12" s="524"/>
      <c r="K12" s="524"/>
      <c r="L12" s="525"/>
    </row>
    <row r="13" spans="1:12">
      <c r="A13" s="526" t="s">
        <v>133</v>
      </c>
      <c r="B13" s="526"/>
      <c r="C13" s="526"/>
      <c r="D13" s="526"/>
      <c r="E13" s="526"/>
      <c r="F13" s="526"/>
      <c r="G13" s="526"/>
      <c r="H13" s="526"/>
      <c r="I13" s="526"/>
      <c r="J13" s="526"/>
      <c r="K13" s="526"/>
      <c r="L13" s="526"/>
    </row>
    <row r="14" spans="1:12">
      <c r="A14" s="224"/>
      <c r="B14" s="224" t="s">
        <v>6</v>
      </c>
      <c r="C14" s="224" t="s">
        <v>7</v>
      </c>
      <c r="D14" s="224" t="s">
        <v>8</v>
      </c>
      <c r="E14" s="224" t="s">
        <v>9</v>
      </c>
      <c r="F14" s="224" t="s">
        <v>10</v>
      </c>
      <c r="G14" s="224" t="s">
        <v>11</v>
      </c>
      <c r="H14" s="224" t="s">
        <v>12</v>
      </c>
      <c r="I14" s="224" t="s">
        <v>13</v>
      </c>
      <c r="J14" s="224" t="s">
        <v>14</v>
      </c>
      <c r="K14" s="224" t="s">
        <v>15</v>
      </c>
      <c r="L14" s="224" t="s">
        <v>128</v>
      </c>
    </row>
    <row r="15" spans="1:12">
      <c r="A15" s="224" t="s">
        <v>129</v>
      </c>
      <c r="B15" s="349">
        <f>'IN - All Programs'!R245</f>
        <v>700399</v>
      </c>
      <c r="C15" s="349">
        <f>'IN - All Programs'!U245</f>
        <v>679689</v>
      </c>
      <c r="D15" s="349">
        <f>'IN - All Programs'!X245</f>
        <v>838526</v>
      </c>
      <c r="E15" s="349">
        <f>'IN - All Programs'!AA245</f>
        <v>425829</v>
      </c>
      <c r="F15" s="349">
        <f>'IN - All Programs'!AD245</f>
        <v>427308</v>
      </c>
      <c r="G15" s="349">
        <f>'IN - All Programs'!AG245</f>
        <v>427308</v>
      </c>
      <c r="H15" s="349">
        <f>'IN - All Programs'!AJ245</f>
        <v>427308</v>
      </c>
      <c r="I15" s="349">
        <f>'IN - All Programs'!AM245</f>
        <v>427308</v>
      </c>
      <c r="J15" s="349">
        <f>'IN - All Programs'!AP245</f>
        <v>427308</v>
      </c>
      <c r="K15" s="349">
        <f>'IN - All Programs'!AS245</f>
        <v>427308</v>
      </c>
      <c r="L15" s="349">
        <f>SUM(B15:K15)</f>
        <v>5208291</v>
      </c>
    </row>
    <row r="16" spans="1:12">
      <c r="A16" s="224" t="s">
        <v>130</v>
      </c>
      <c r="B16" s="349">
        <f t="shared" ref="B16:G16" si="3">SUM(B15/2)</f>
        <v>350199.5</v>
      </c>
      <c r="C16" s="349">
        <f t="shared" si="3"/>
        <v>339844.5</v>
      </c>
      <c r="D16" s="349">
        <f t="shared" si="3"/>
        <v>419263</v>
      </c>
      <c r="E16" s="349">
        <f t="shared" si="3"/>
        <v>212914.5</v>
      </c>
      <c r="F16" s="349">
        <f t="shared" si="3"/>
        <v>213654</v>
      </c>
      <c r="G16" s="349">
        <f t="shared" si="3"/>
        <v>213654</v>
      </c>
      <c r="H16" s="349">
        <f t="shared" ref="H16:K16" si="4">SUM(H15/2)</f>
        <v>213654</v>
      </c>
      <c r="I16" s="349">
        <f t="shared" si="4"/>
        <v>213654</v>
      </c>
      <c r="J16" s="349">
        <f t="shared" si="4"/>
        <v>213654</v>
      </c>
      <c r="K16" s="349">
        <f t="shared" si="4"/>
        <v>213654</v>
      </c>
      <c r="L16" s="349">
        <f>SUM(B16:K16)</f>
        <v>2604145.5</v>
      </c>
    </row>
    <row r="17" spans="1:12">
      <c r="A17" s="224" t="s">
        <v>131</v>
      </c>
      <c r="B17" s="349">
        <f>'IN - All Programs'!P234</f>
        <v>283500</v>
      </c>
      <c r="C17" s="349">
        <f>'IN - All Programs'!S234</f>
        <v>0</v>
      </c>
      <c r="D17" s="349">
        <f>'IN - All Programs'!V234</f>
        <v>71720</v>
      </c>
      <c r="E17" s="349">
        <f>'IN - All Programs'!Y234</f>
        <v>0</v>
      </c>
      <c r="F17" s="349">
        <f>'IN - All Programs'!AB234</f>
        <v>2281764</v>
      </c>
      <c r="G17" s="349">
        <f>'IN - All Programs'!AE234</f>
        <v>252000</v>
      </c>
      <c r="H17" s="349">
        <f>'IN - All Programs'!AH234</f>
        <v>0</v>
      </c>
      <c r="I17" s="349">
        <f>'IN - All Programs'!AK234</f>
        <v>400000</v>
      </c>
      <c r="J17" s="349">
        <f>'IN - All Programs'!AN234</f>
        <v>1932000</v>
      </c>
      <c r="K17" s="349">
        <f>'IN - All Programs'!AQ234</f>
        <v>0</v>
      </c>
      <c r="L17" s="349">
        <f>SUM(B17:K17)</f>
        <v>5220984</v>
      </c>
    </row>
    <row r="18" spans="1:12">
      <c r="A18" s="523"/>
      <c r="B18" s="524"/>
      <c r="C18" s="524"/>
      <c r="D18" s="524"/>
      <c r="E18" s="524"/>
      <c r="F18" s="524"/>
      <c r="G18" s="524"/>
      <c r="H18" s="524"/>
      <c r="I18" s="524"/>
      <c r="J18" s="524"/>
      <c r="K18" s="524"/>
      <c r="L18" s="525"/>
    </row>
    <row r="19" spans="1:12">
      <c r="A19" s="526" t="s">
        <v>134</v>
      </c>
      <c r="B19" s="526"/>
      <c r="C19" s="526"/>
      <c r="D19" s="526"/>
      <c r="E19" s="526"/>
      <c r="F19" s="526"/>
      <c r="G19" s="526"/>
      <c r="H19" s="526"/>
      <c r="I19" s="526"/>
      <c r="J19" s="526"/>
      <c r="K19" s="526"/>
      <c r="L19" s="526"/>
    </row>
    <row r="20" spans="1:12">
      <c r="A20" s="349"/>
      <c r="B20" s="349" t="s">
        <v>6</v>
      </c>
      <c r="C20" s="349" t="s">
        <v>7</v>
      </c>
      <c r="D20" s="349" t="s">
        <v>8</v>
      </c>
      <c r="E20" s="349" t="s">
        <v>9</v>
      </c>
      <c r="F20" s="349" t="s">
        <v>10</v>
      </c>
      <c r="G20" s="349" t="s">
        <v>11</v>
      </c>
      <c r="H20" s="349" t="s">
        <v>12</v>
      </c>
      <c r="I20" s="349" t="s">
        <v>13</v>
      </c>
      <c r="J20" s="349" t="s">
        <v>14</v>
      </c>
      <c r="K20" s="349" t="s">
        <v>15</v>
      </c>
      <c r="L20" s="349" t="s">
        <v>128</v>
      </c>
    </row>
    <row r="21" spans="1:12">
      <c r="A21" s="349" t="s">
        <v>129</v>
      </c>
      <c r="B21" s="349">
        <f>'IN - All Programs'!R261</f>
        <v>0</v>
      </c>
      <c r="C21" s="349">
        <f>'IN - All Programs'!U261</f>
        <v>0</v>
      </c>
      <c r="D21" s="349">
        <f>'IN - All Programs'!X261</f>
        <v>0</v>
      </c>
      <c r="E21" s="349">
        <f>'IN - All Programs'!AA246</f>
        <v>157057</v>
      </c>
      <c r="F21" s="349">
        <f>'IN - All Programs'!AD246</f>
        <v>160198</v>
      </c>
      <c r="G21" s="349">
        <f>'IN - All Programs'!AG246</f>
        <v>160198</v>
      </c>
      <c r="H21" s="349">
        <f>'IN - All Programs'!AJ246</f>
        <v>160198</v>
      </c>
      <c r="I21" s="349">
        <f>'IN - All Programs'!AM246</f>
        <v>160198</v>
      </c>
      <c r="J21" s="349">
        <f>'IN - All Programs'!AP246</f>
        <v>160198</v>
      </c>
      <c r="K21" s="349">
        <f>'IN - All Programs'!AS246</f>
        <v>160198</v>
      </c>
      <c r="L21" s="349">
        <f>SUM(B21:K21)</f>
        <v>1118245</v>
      </c>
    </row>
    <row r="22" spans="1:12">
      <c r="A22" s="349" t="s">
        <v>130</v>
      </c>
      <c r="B22" s="349">
        <f>SUM(B21/2)</f>
        <v>0</v>
      </c>
      <c r="C22" s="349">
        <f>SUM(C21/2)</f>
        <v>0</v>
      </c>
      <c r="D22" s="349">
        <f>SUM(D21/2)</f>
        <v>0</v>
      </c>
      <c r="E22" s="349">
        <f>SUM(E21/2)</f>
        <v>78528.5</v>
      </c>
      <c r="F22" s="349">
        <f t="shared" ref="F22:K22" si="5">SUM(F21/2)</f>
        <v>80099</v>
      </c>
      <c r="G22" s="349">
        <f t="shared" si="5"/>
        <v>80099</v>
      </c>
      <c r="H22" s="349">
        <f t="shared" si="5"/>
        <v>80099</v>
      </c>
      <c r="I22" s="349">
        <f t="shared" si="5"/>
        <v>80099</v>
      </c>
      <c r="J22" s="349">
        <f t="shared" si="5"/>
        <v>80099</v>
      </c>
      <c r="K22" s="349">
        <f t="shared" si="5"/>
        <v>80099</v>
      </c>
      <c r="L22" s="349">
        <f>SUM(B22:K22)</f>
        <v>559122.5</v>
      </c>
    </row>
    <row r="23" spans="1:12">
      <c r="A23" s="349" t="s">
        <v>131</v>
      </c>
      <c r="B23" s="349">
        <f>'IN - All Programs'!P249</f>
        <v>0</v>
      </c>
      <c r="C23" s="349">
        <f>'IN - All Programs'!S249</f>
        <v>0</v>
      </c>
      <c r="D23" s="349">
        <f>'IN - All Programs'!V249</f>
        <v>0</v>
      </c>
      <c r="E23" s="349">
        <f>'IN - All Programs'!Y235</f>
        <v>0</v>
      </c>
      <c r="F23" s="349">
        <f>'IN - All Programs'!Z235</f>
        <v>0</v>
      </c>
      <c r="G23" s="349">
        <f>'IN - All Programs'!AA235</f>
        <v>0</v>
      </c>
      <c r="H23" s="349">
        <f>'IN - All Programs'!AB235</f>
        <v>0</v>
      </c>
      <c r="I23" s="349">
        <f>'IN - All Programs'!AK235</f>
        <v>3229</v>
      </c>
      <c r="J23" s="349">
        <f>'IN - All Programs'!AN235</f>
        <v>22109</v>
      </c>
      <c r="K23" s="349">
        <f>'IN - All Programs'!AQ235</f>
        <v>520661</v>
      </c>
      <c r="L23" s="349">
        <f>SUM(B23:K23)</f>
        <v>545999</v>
      </c>
    </row>
    <row r="24" spans="1:12">
      <c r="A24" s="528"/>
      <c r="B24" s="529"/>
      <c r="C24" s="529"/>
      <c r="D24" s="529"/>
      <c r="E24" s="529"/>
      <c r="F24" s="529"/>
      <c r="G24" s="529"/>
      <c r="H24" s="529"/>
      <c r="I24" s="529"/>
      <c r="J24" s="529"/>
      <c r="K24" s="529"/>
      <c r="L24" s="530"/>
    </row>
    <row r="25" spans="1:12">
      <c r="A25" s="527" t="s">
        <v>135</v>
      </c>
      <c r="B25" s="527"/>
      <c r="C25" s="527"/>
      <c r="D25" s="527"/>
      <c r="E25" s="527"/>
      <c r="F25" s="527"/>
      <c r="G25" s="527"/>
      <c r="H25" s="527"/>
      <c r="I25" s="527"/>
      <c r="J25" s="527"/>
      <c r="K25" s="527"/>
      <c r="L25" s="527"/>
    </row>
    <row r="26" spans="1:12">
      <c r="A26" s="224"/>
      <c r="B26" s="224" t="s">
        <v>6</v>
      </c>
      <c r="C26" s="224" t="s">
        <v>7</v>
      </c>
      <c r="D26" s="224" t="s">
        <v>8</v>
      </c>
      <c r="E26" s="224" t="s">
        <v>9</v>
      </c>
      <c r="F26" s="224" t="s">
        <v>10</v>
      </c>
      <c r="G26" s="224" t="s">
        <v>11</v>
      </c>
      <c r="H26" s="224" t="s">
        <v>12</v>
      </c>
      <c r="I26" s="224" t="s">
        <v>13</v>
      </c>
      <c r="J26" s="224" t="s">
        <v>14</v>
      </c>
      <c r="K26" s="224" t="s">
        <v>15</v>
      </c>
      <c r="L26" s="224" t="s">
        <v>128</v>
      </c>
    </row>
    <row r="27" spans="1:12">
      <c r="A27" s="224" t="s">
        <v>129</v>
      </c>
      <c r="B27" s="349">
        <f>'IN - All Programs'!R247</f>
        <v>2729203</v>
      </c>
      <c r="C27" s="349">
        <f>'IN - All Programs'!U247</f>
        <v>2694466</v>
      </c>
      <c r="D27" s="349">
        <f>'IN - All Programs'!X247</f>
        <v>3262252</v>
      </c>
      <c r="E27" s="349">
        <f>'IN - All Programs'!AA247</f>
        <v>4508781</v>
      </c>
      <c r="F27" s="349">
        <f>'IN - All Programs'!AD247</f>
        <v>3568291</v>
      </c>
      <c r="G27" s="349">
        <f>'IN - All Programs'!AG247</f>
        <v>3568291</v>
      </c>
      <c r="H27" s="349">
        <f>'IN - All Programs'!AJ247</f>
        <v>3568291</v>
      </c>
      <c r="I27" s="349">
        <f>'IN - All Programs'!AM247</f>
        <v>3568291</v>
      </c>
      <c r="J27" s="349">
        <f>'IN - All Programs'!AP247</f>
        <v>3568291</v>
      </c>
      <c r="K27" s="349">
        <f>'IN - All Programs'!AS247</f>
        <v>3568291</v>
      </c>
      <c r="L27" s="349">
        <f>SUM(B27:K27)</f>
        <v>34604448</v>
      </c>
    </row>
    <row r="28" spans="1:12">
      <c r="A28" s="224" t="s">
        <v>130</v>
      </c>
      <c r="B28" s="349">
        <f t="shared" ref="B28:G28" si="6">SUM(B27/2)</f>
        <v>1364601.5</v>
      </c>
      <c r="C28" s="349">
        <f t="shared" si="6"/>
        <v>1347233</v>
      </c>
      <c r="D28" s="349">
        <f t="shared" si="6"/>
        <v>1631126</v>
      </c>
      <c r="E28" s="349">
        <f t="shared" si="6"/>
        <v>2254390.5</v>
      </c>
      <c r="F28" s="349">
        <f t="shared" si="6"/>
        <v>1784145.5</v>
      </c>
      <c r="G28" s="349">
        <f t="shared" si="6"/>
        <v>1784145.5</v>
      </c>
      <c r="H28" s="349">
        <f t="shared" ref="H28:K28" si="7">SUM(H27/2)</f>
        <v>1784145.5</v>
      </c>
      <c r="I28" s="349">
        <f t="shared" si="7"/>
        <v>1784145.5</v>
      </c>
      <c r="J28" s="349">
        <f t="shared" si="7"/>
        <v>1784145.5</v>
      </c>
      <c r="K28" s="349">
        <f t="shared" si="7"/>
        <v>1784145.5</v>
      </c>
      <c r="L28" s="349">
        <f t="shared" ref="L28:L29" si="8">SUM(B28:K28)</f>
        <v>17302224</v>
      </c>
    </row>
    <row r="29" spans="1:12">
      <c r="A29" s="224" t="s">
        <v>131</v>
      </c>
      <c r="B29" s="349">
        <f>'IN - All Programs'!P236</f>
        <v>1153153</v>
      </c>
      <c r="C29" s="349">
        <f>'IN - All Programs'!S236</f>
        <v>3305869</v>
      </c>
      <c r="D29" s="349">
        <f>'IN - All Programs'!V236</f>
        <v>4635724</v>
      </c>
      <c r="E29" s="349">
        <f>'IN - All Programs'!Y236</f>
        <v>3944293</v>
      </c>
      <c r="F29" s="349">
        <f>'IN - All Programs'!AB236</f>
        <v>2267000</v>
      </c>
      <c r="G29" s="349">
        <f>'IN - All Programs'!AE236</f>
        <v>5179109</v>
      </c>
      <c r="H29" s="349">
        <f>'IN - All Programs'!AH236</f>
        <v>5631109</v>
      </c>
      <c r="I29" s="349">
        <f>'IN - All Programs'!AK236</f>
        <v>4163200</v>
      </c>
      <c r="J29" s="349">
        <f>'IN - All Programs'!AN236</f>
        <v>207000</v>
      </c>
      <c r="K29" s="349">
        <f>'IN - All Programs'!AQ236</f>
        <v>2201949</v>
      </c>
      <c r="L29" s="349">
        <f t="shared" si="8"/>
        <v>32688406</v>
      </c>
    </row>
    <row r="30" spans="1:12">
      <c r="A30" s="523"/>
      <c r="B30" s="524"/>
      <c r="C30" s="524"/>
      <c r="D30" s="524"/>
      <c r="E30" s="524"/>
      <c r="F30" s="524"/>
      <c r="G30" s="524"/>
      <c r="H30" s="524"/>
      <c r="I30" s="524"/>
      <c r="J30" s="524"/>
      <c r="K30" s="524"/>
      <c r="L30" s="525"/>
    </row>
    <row r="31" spans="1:12">
      <c r="A31" s="526" t="s">
        <v>136</v>
      </c>
      <c r="B31" s="526"/>
      <c r="C31" s="526"/>
      <c r="D31" s="526"/>
      <c r="E31" s="526"/>
      <c r="F31" s="526"/>
      <c r="G31" s="526"/>
      <c r="H31" s="526"/>
      <c r="I31" s="526"/>
      <c r="J31" s="526"/>
      <c r="K31" s="526"/>
      <c r="L31" s="526"/>
    </row>
    <row r="32" spans="1:12">
      <c r="A32" s="224"/>
      <c r="B32" s="224" t="s">
        <v>6</v>
      </c>
      <c r="C32" s="224" t="s">
        <v>7</v>
      </c>
      <c r="D32" s="224" t="s">
        <v>8</v>
      </c>
      <c r="E32" s="224" t="s">
        <v>9</v>
      </c>
      <c r="F32" s="224" t="s">
        <v>10</v>
      </c>
      <c r="G32" s="224" t="s">
        <v>11</v>
      </c>
      <c r="H32" s="224" t="s">
        <v>12</v>
      </c>
      <c r="I32" s="224" t="s">
        <v>13</v>
      </c>
      <c r="J32" s="224" t="s">
        <v>14</v>
      </c>
      <c r="K32" s="224" t="s">
        <v>15</v>
      </c>
      <c r="L32" s="224" t="s">
        <v>128</v>
      </c>
    </row>
    <row r="33" spans="1:12">
      <c r="A33" s="224" t="s">
        <v>129</v>
      </c>
      <c r="B33" s="349">
        <f>'IN - All Programs'!R248</f>
        <v>233452</v>
      </c>
      <c r="C33" s="349">
        <f>'IN - All Programs'!U248</f>
        <v>234664</v>
      </c>
      <c r="D33" s="349">
        <f>'IN - All Programs'!X248</f>
        <v>319525</v>
      </c>
      <c r="E33" s="349">
        <f>'IN - All Programs'!AA248</f>
        <v>487093</v>
      </c>
      <c r="F33" s="349">
        <f>'IN - All Programs'!AD248</f>
        <v>496835</v>
      </c>
      <c r="G33" s="349">
        <f>'IN - All Programs'!AG248</f>
        <v>496835</v>
      </c>
      <c r="H33" s="349">
        <f>'IN - All Programs'!AJ248</f>
        <v>496835</v>
      </c>
      <c r="I33" s="349">
        <f>'IN - All Programs'!AM248</f>
        <v>496835</v>
      </c>
      <c r="J33" s="349">
        <f>'IN - All Programs'!AP248</f>
        <v>496835</v>
      </c>
      <c r="K33" s="349">
        <f>'IN - All Programs'!AS248</f>
        <v>496835</v>
      </c>
      <c r="L33" s="349">
        <f>SUM(B33:K33)</f>
        <v>4255744</v>
      </c>
    </row>
    <row r="34" spans="1:12">
      <c r="A34" s="224" t="s">
        <v>130</v>
      </c>
      <c r="B34" s="349">
        <f t="shared" ref="B34:G34" si="9">SUM(B33/2)</f>
        <v>116726</v>
      </c>
      <c r="C34" s="349">
        <f t="shared" si="9"/>
        <v>117332</v>
      </c>
      <c r="D34" s="349">
        <f t="shared" si="9"/>
        <v>159762.5</v>
      </c>
      <c r="E34" s="349">
        <f t="shared" si="9"/>
        <v>243546.5</v>
      </c>
      <c r="F34" s="349">
        <f t="shared" si="9"/>
        <v>248417.5</v>
      </c>
      <c r="G34" s="349">
        <f t="shared" si="9"/>
        <v>248417.5</v>
      </c>
      <c r="H34" s="349">
        <f t="shared" ref="H34:K34" si="10">SUM(H33/2)</f>
        <v>248417.5</v>
      </c>
      <c r="I34" s="349">
        <f t="shared" si="10"/>
        <v>248417.5</v>
      </c>
      <c r="J34" s="349">
        <f t="shared" si="10"/>
        <v>248417.5</v>
      </c>
      <c r="K34" s="349">
        <f t="shared" si="10"/>
        <v>248417.5</v>
      </c>
      <c r="L34" s="349">
        <f t="shared" ref="L34:L35" si="11">SUM(B34:K34)</f>
        <v>2127872</v>
      </c>
    </row>
    <row r="35" spans="1:12">
      <c r="A35" s="224" t="s">
        <v>131</v>
      </c>
      <c r="B35" s="349">
        <f>'IN - All Programs'!P237</f>
        <v>0</v>
      </c>
      <c r="C35" s="349">
        <f>'IN - All Programs'!S237</f>
        <v>451540</v>
      </c>
      <c r="D35" s="349">
        <f>'IN - All Programs'!V237</f>
        <v>352671</v>
      </c>
      <c r="E35" s="349">
        <f>'IN - All Programs'!Y237</f>
        <v>688981</v>
      </c>
      <c r="F35" s="349">
        <f>'IN - All Programs'!AB237</f>
        <v>0</v>
      </c>
      <c r="G35" s="349">
        <f>'IN - All Programs'!AE237</f>
        <v>0</v>
      </c>
      <c r="H35" s="349">
        <f>'IN - All Programs'!AH237</f>
        <v>0</v>
      </c>
      <c r="I35" s="349">
        <f>'IN - All Programs'!AK237</f>
        <v>765000</v>
      </c>
      <c r="J35" s="349">
        <f>'IN - All Programs'!AN237</f>
        <v>0</v>
      </c>
      <c r="K35" s="349">
        <f>'IN - All Programs'!AQ237</f>
        <v>0</v>
      </c>
      <c r="L35" s="349">
        <f t="shared" si="11"/>
        <v>2258192</v>
      </c>
    </row>
    <row r="36" spans="1:12">
      <c r="A36" s="523"/>
      <c r="B36" s="524"/>
      <c r="C36" s="524"/>
      <c r="D36" s="524"/>
      <c r="E36" s="524"/>
      <c r="F36" s="524"/>
      <c r="G36" s="524"/>
      <c r="H36" s="524"/>
      <c r="I36" s="524"/>
      <c r="J36" s="524"/>
      <c r="K36" s="524"/>
      <c r="L36" s="525"/>
    </row>
  </sheetData>
  <mergeCells count="12">
    <mergeCell ref="A36:L36"/>
    <mergeCell ref="A19:L19"/>
    <mergeCell ref="A1:L1"/>
    <mergeCell ref="A13:L13"/>
    <mergeCell ref="A25:L25"/>
    <mergeCell ref="A31:L31"/>
    <mergeCell ref="A7:L7"/>
    <mergeCell ref="A6:L6"/>
    <mergeCell ref="A12:L12"/>
    <mergeCell ref="A18:L18"/>
    <mergeCell ref="A24:L24"/>
    <mergeCell ref="A30:L30"/>
  </mergeCells>
  <printOptions gridLines="1"/>
  <pageMargins left="0.7" right="0.7" top="0.75" bottom="0.75" header="0.3" footer="0.3"/>
  <pageSetup paperSize="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99A69-3621-40F1-AE35-F41DD5E2874C}">
  <sheetPr>
    <tabColor theme="5"/>
    <pageSetUpPr fitToPage="1"/>
  </sheetPr>
  <dimension ref="A1:U136"/>
  <sheetViews>
    <sheetView view="pageBreakPreview" zoomScale="80" zoomScaleNormal="60" zoomScaleSheetLayoutView="80" workbookViewId="0">
      <pane xSplit="7" ySplit="4" topLeftCell="M101" activePane="bottomRight" state="frozen"/>
      <selection pane="bottomRight" activeCell="E117" sqref="E117:E125"/>
      <selection pane="bottomLeft" activeCell="A27" sqref="A27"/>
      <selection pane="topRight" activeCell="H1" sqref="H1"/>
    </sheetView>
  </sheetViews>
  <sheetFormatPr defaultColWidth="9.140625" defaultRowHeight="15"/>
  <cols>
    <col min="1" max="1" width="15" style="1" customWidth="1"/>
    <col min="2" max="2" width="27.42578125" customWidth="1"/>
    <col min="3" max="3" width="11.7109375" bestFit="1" customWidth="1"/>
    <col min="4" max="4" width="12.140625" bestFit="1" customWidth="1"/>
    <col min="5" max="5" width="21.7109375" customWidth="1"/>
    <col min="6" max="6" width="26.5703125" style="1" customWidth="1"/>
    <col min="7" max="7" width="21.7109375" bestFit="1" customWidth="1"/>
    <col min="8" max="8" width="19.7109375" customWidth="1"/>
    <col min="9" max="9" width="18.5703125" customWidth="1"/>
    <col min="10" max="10" width="18.85546875" customWidth="1"/>
    <col min="11" max="11" width="19.7109375" customWidth="1"/>
    <col min="12" max="12" width="18.5703125" customWidth="1"/>
    <col min="13" max="13" width="18.85546875" customWidth="1"/>
    <col min="14" max="14" width="19.7109375" customWidth="1"/>
    <col min="15" max="15" width="18.5703125" customWidth="1"/>
    <col min="16" max="16" width="18.85546875" customWidth="1"/>
    <col min="17" max="17" width="19.7109375" customWidth="1"/>
    <col min="18" max="18" width="18.5703125" customWidth="1"/>
    <col min="19" max="19" width="18.85546875" customWidth="1"/>
    <col min="20" max="20" width="19.7109375" bestFit="1" customWidth="1"/>
    <col min="21" max="21" width="15.42578125" bestFit="1" customWidth="1"/>
  </cols>
  <sheetData>
    <row r="1" spans="1:21" ht="12.75" customHeight="1">
      <c r="A1" s="531" t="s">
        <v>137</v>
      </c>
      <c r="B1" s="531"/>
      <c r="C1" s="531"/>
      <c r="D1" s="531"/>
      <c r="E1" s="531"/>
      <c r="F1" s="531"/>
      <c r="G1" s="531"/>
      <c r="H1" s="531"/>
      <c r="I1" s="531"/>
      <c r="J1" s="531"/>
      <c r="K1" s="531"/>
      <c r="L1" s="531"/>
      <c r="M1" s="531"/>
      <c r="N1" s="531"/>
      <c r="O1" s="531"/>
      <c r="P1" s="531"/>
      <c r="Q1" s="531"/>
      <c r="R1" s="531"/>
      <c r="S1" s="531"/>
      <c r="T1" s="531"/>
      <c r="U1" s="531"/>
    </row>
    <row r="2" spans="1:21" ht="30" customHeight="1">
      <c r="A2" s="531"/>
      <c r="B2" s="531"/>
      <c r="C2" s="531"/>
      <c r="D2" s="531"/>
      <c r="E2" s="531"/>
      <c r="F2" s="531"/>
      <c r="G2" s="531"/>
      <c r="H2" s="531"/>
      <c r="I2" s="531"/>
      <c r="J2" s="531"/>
      <c r="K2" s="531"/>
      <c r="L2" s="531"/>
      <c r="M2" s="531"/>
      <c r="N2" s="531"/>
      <c r="O2" s="531"/>
      <c r="P2" s="531"/>
      <c r="Q2" s="531"/>
      <c r="R2" s="531"/>
      <c r="S2" s="531"/>
      <c r="T2" s="531"/>
      <c r="U2" s="531"/>
    </row>
    <row r="3" spans="1:21" s="48" customFormat="1" ht="35.450000000000003" customHeight="1" thickBot="1">
      <c r="A3" s="503" t="s">
        <v>138</v>
      </c>
      <c r="B3" s="503"/>
      <c r="C3" s="503"/>
      <c r="D3" s="503"/>
      <c r="E3" s="503"/>
      <c r="F3" s="503"/>
      <c r="G3" s="503"/>
      <c r="H3" s="503"/>
      <c r="I3" s="503"/>
      <c r="J3" s="503"/>
      <c r="K3" s="503"/>
      <c r="L3" s="503"/>
      <c r="M3" s="503"/>
      <c r="N3" s="503"/>
      <c r="O3" s="503"/>
      <c r="P3" s="503"/>
      <c r="Q3" s="503"/>
      <c r="R3" s="503"/>
      <c r="S3" s="503"/>
      <c r="T3" s="503"/>
      <c r="U3" s="503"/>
    </row>
    <row r="4" spans="1:21" ht="15.75" thickBot="1">
      <c r="A4" s="532" t="s">
        <v>2</v>
      </c>
      <c r="B4" s="533"/>
      <c r="C4" s="533"/>
      <c r="D4" s="533"/>
      <c r="E4" s="533"/>
      <c r="F4" s="533"/>
      <c r="G4" s="534"/>
      <c r="H4" s="535" t="s">
        <v>10</v>
      </c>
      <c r="I4" s="536"/>
      <c r="J4" s="537"/>
      <c r="K4" s="535" t="s">
        <v>11</v>
      </c>
      <c r="L4" s="536"/>
      <c r="M4" s="537"/>
      <c r="N4" s="535" t="s">
        <v>12</v>
      </c>
      <c r="O4" s="536"/>
      <c r="P4" s="537"/>
      <c r="Q4" s="535" t="s">
        <v>13</v>
      </c>
      <c r="R4" s="536"/>
      <c r="S4" s="537"/>
      <c r="T4" s="49" t="s">
        <v>16</v>
      </c>
      <c r="U4" s="52"/>
    </row>
    <row r="5" spans="1:21" ht="15" customHeight="1">
      <c r="A5" s="558" t="s">
        <v>21</v>
      </c>
      <c r="B5" s="560" t="s">
        <v>17</v>
      </c>
      <c r="C5" s="451" t="s">
        <v>18</v>
      </c>
      <c r="D5" s="451" t="s">
        <v>139</v>
      </c>
      <c r="E5" s="563" t="s">
        <v>20</v>
      </c>
      <c r="F5" s="440" t="s">
        <v>21</v>
      </c>
      <c r="G5" s="556" t="s">
        <v>22</v>
      </c>
      <c r="H5" s="511" t="s">
        <v>23</v>
      </c>
      <c r="I5" s="440" t="s">
        <v>24</v>
      </c>
      <c r="J5" s="444" t="s">
        <v>25</v>
      </c>
      <c r="K5" s="511" t="s">
        <v>23</v>
      </c>
      <c r="L5" s="440" t="s">
        <v>24</v>
      </c>
      <c r="M5" s="444" t="s">
        <v>25</v>
      </c>
      <c r="N5" s="511" t="s">
        <v>23</v>
      </c>
      <c r="O5" s="440" t="s">
        <v>24</v>
      </c>
      <c r="P5" s="444" t="s">
        <v>25</v>
      </c>
      <c r="Q5" s="511" t="s">
        <v>23</v>
      </c>
      <c r="R5" s="440" t="s">
        <v>24</v>
      </c>
      <c r="S5" s="444" t="s">
        <v>25</v>
      </c>
      <c r="T5" s="510" t="s">
        <v>23</v>
      </c>
      <c r="U5" s="453" t="s">
        <v>26</v>
      </c>
    </row>
    <row r="6" spans="1:21" ht="15.75" customHeight="1">
      <c r="A6" s="559"/>
      <c r="B6" s="561"/>
      <c r="C6" s="562"/>
      <c r="D6" s="562"/>
      <c r="E6" s="564"/>
      <c r="F6" s="542"/>
      <c r="G6" s="557"/>
      <c r="H6" s="541"/>
      <c r="I6" s="542"/>
      <c r="J6" s="538"/>
      <c r="K6" s="541"/>
      <c r="L6" s="542"/>
      <c r="M6" s="538"/>
      <c r="N6" s="541"/>
      <c r="O6" s="542"/>
      <c r="P6" s="538"/>
      <c r="Q6" s="541"/>
      <c r="R6" s="542"/>
      <c r="S6" s="538"/>
      <c r="T6" s="539"/>
      <c r="U6" s="540"/>
    </row>
    <row r="7" spans="1:21" ht="15" customHeight="1">
      <c r="A7" s="543" t="s">
        <v>140</v>
      </c>
      <c r="B7" s="545" t="s">
        <v>141</v>
      </c>
      <c r="C7" s="547">
        <v>2087</v>
      </c>
      <c r="D7" s="549" t="s">
        <v>142</v>
      </c>
      <c r="E7" s="551" t="s">
        <v>143</v>
      </c>
      <c r="F7" s="553" t="s">
        <v>144</v>
      </c>
      <c r="G7" s="70" t="s">
        <v>30</v>
      </c>
      <c r="H7" s="177"/>
      <c r="I7" s="149">
        <f t="shared" ref="I7:I15" si="0">H7-J7</f>
        <v>0</v>
      </c>
      <c r="J7" s="178"/>
      <c r="K7" s="177"/>
      <c r="L7" s="149">
        <f t="shared" ref="L7:L15" si="1">K7-M7</f>
        <v>0</v>
      </c>
      <c r="M7" s="178"/>
      <c r="N7" s="177"/>
      <c r="O7" s="149">
        <f t="shared" ref="O7:O15" si="2">N7-P7</f>
        <v>0</v>
      </c>
      <c r="P7" s="178"/>
      <c r="Q7" s="177"/>
      <c r="R7" s="149">
        <f t="shared" ref="R7:R15" si="3">Q7-S7</f>
        <v>0</v>
      </c>
      <c r="S7" s="178"/>
      <c r="T7" s="172"/>
      <c r="U7" s="4" t="s">
        <v>31</v>
      </c>
    </row>
    <row r="8" spans="1:21">
      <c r="A8" s="543"/>
      <c r="B8" s="545"/>
      <c r="C8" s="547"/>
      <c r="D8" s="549"/>
      <c r="E8" s="551"/>
      <c r="F8" s="554"/>
      <c r="G8" s="72" t="s">
        <v>32</v>
      </c>
      <c r="H8" s="177"/>
      <c r="I8" s="149">
        <f t="shared" si="0"/>
        <v>0</v>
      </c>
      <c r="J8" s="178"/>
      <c r="K8" s="177"/>
      <c r="L8" s="149">
        <f t="shared" si="1"/>
        <v>0</v>
      </c>
      <c r="M8" s="178"/>
      <c r="N8" s="177"/>
      <c r="O8" s="149">
        <f t="shared" si="2"/>
        <v>0</v>
      </c>
      <c r="P8" s="178"/>
      <c r="Q8" s="177"/>
      <c r="R8" s="149">
        <f t="shared" si="3"/>
        <v>0</v>
      </c>
      <c r="S8" s="178"/>
      <c r="T8" s="172"/>
      <c r="U8" s="117" t="e">
        <f>SUM(#REF!,#REF!,#REF!,#REF!,#REF!,#REF!,#REF!,H7:H15,K7:K15)</f>
        <v>#REF!</v>
      </c>
    </row>
    <row r="9" spans="1:21">
      <c r="A9" s="543"/>
      <c r="B9" s="545"/>
      <c r="C9" s="547"/>
      <c r="D9" s="549"/>
      <c r="E9" s="551"/>
      <c r="F9" s="554"/>
      <c r="G9" s="72" t="s">
        <v>33</v>
      </c>
      <c r="H9" s="177"/>
      <c r="I9" s="149">
        <f t="shared" si="0"/>
        <v>0</v>
      </c>
      <c r="J9" s="178"/>
      <c r="K9" s="177"/>
      <c r="L9" s="149">
        <f t="shared" si="1"/>
        <v>0</v>
      </c>
      <c r="M9" s="178"/>
      <c r="N9" s="177"/>
      <c r="O9" s="149">
        <f t="shared" si="2"/>
        <v>0</v>
      </c>
      <c r="P9" s="178"/>
      <c r="Q9" s="177"/>
      <c r="R9" s="149">
        <f t="shared" si="3"/>
        <v>0</v>
      </c>
      <c r="S9" s="178"/>
      <c r="T9" s="172"/>
      <c r="U9" s="7" t="s">
        <v>34</v>
      </c>
    </row>
    <row r="10" spans="1:21">
      <c r="A10" s="543"/>
      <c r="B10" s="545"/>
      <c r="C10" s="547"/>
      <c r="D10" s="549"/>
      <c r="E10" s="551"/>
      <c r="F10" s="554"/>
      <c r="G10" s="72" t="s">
        <v>35</v>
      </c>
      <c r="H10" s="352">
        <v>111000</v>
      </c>
      <c r="I10" s="149">
        <f t="shared" si="0"/>
        <v>111000</v>
      </c>
      <c r="J10" s="178"/>
      <c r="K10" s="177"/>
      <c r="L10" s="149">
        <f t="shared" si="1"/>
        <v>0</v>
      </c>
      <c r="M10" s="178"/>
      <c r="N10" s="177"/>
      <c r="O10" s="149">
        <f t="shared" si="2"/>
        <v>0</v>
      </c>
      <c r="P10" s="178"/>
      <c r="Q10" s="177"/>
      <c r="R10" s="149">
        <f t="shared" si="3"/>
        <v>0</v>
      </c>
      <c r="S10" s="178"/>
      <c r="T10" s="172"/>
      <c r="U10" s="117" t="e">
        <f>SUM(#REF!,#REF!,#REF!,#REF!,#REF!,#REF!,#REF!,I7:I15,#REF!,L7:L15)</f>
        <v>#REF!</v>
      </c>
    </row>
    <row r="11" spans="1:21">
      <c r="A11" s="543"/>
      <c r="B11" s="545"/>
      <c r="C11" s="547"/>
      <c r="D11" s="549"/>
      <c r="E11" s="551"/>
      <c r="F11" s="554"/>
      <c r="G11" s="72" t="s">
        <v>36</v>
      </c>
      <c r="H11" s="177"/>
      <c r="I11" s="149">
        <f t="shared" si="0"/>
        <v>0</v>
      </c>
      <c r="J11" s="178"/>
      <c r="K11" s="177"/>
      <c r="L11" s="149">
        <f t="shared" si="1"/>
        <v>0</v>
      </c>
      <c r="M11" s="178"/>
      <c r="N11" s="177"/>
      <c r="O11" s="149">
        <f t="shared" si="2"/>
        <v>0</v>
      </c>
      <c r="P11" s="178"/>
      <c r="Q11" s="352">
        <v>25000</v>
      </c>
      <c r="R11" s="149">
        <f t="shared" si="3"/>
        <v>25000</v>
      </c>
      <c r="S11" s="178"/>
      <c r="T11" s="172"/>
      <c r="U11" s="7" t="s">
        <v>37</v>
      </c>
    </row>
    <row r="12" spans="1:21">
      <c r="A12" s="543"/>
      <c r="B12" s="545"/>
      <c r="C12" s="547"/>
      <c r="D12" s="549"/>
      <c r="E12" s="551"/>
      <c r="F12" s="554"/>
      <c r="G12" s="72" t="s">
        <v>38</v>
      </c>
      <c r="H12" s="177"/>
      <c r="I12" s="149">
        <f t="shared" si="0"/>
        <v>0</v>
      </c>
      <c r="J12" s="178"/>
      <c r="K12" s="177"/>
      <c r="L12" s="149">
        <f t="shared" si="1"/>
        <v>0</v>
      </c>
      <c r="M12" s="178"/>
      <c r="N12" s="177"/>
      <c r="O12" s="149">
        <f t="shared" si="2"/>
        <v>0</v>
      </c>
      <c r="P12" s="178"/>
      <c r="Q12" s="177"/>
      <c r="R12" s="149">
        <f t="shared" si="3"/>
        <v>0</v>
      </c>
      <c r="S12" s="178"/>
      <c r="T12" s="172"/>
      <c r="U12" s="117" t="e">
        <f>SUM(#REF!,#REF!,#REF!,#REF!,#REF!,#REF!,#REF!,J7:J15,M7:M15)</f>
        <v>#REF!</v>
      </c>
    </row>
    <row r="13" spans="1:21">
      <c r="A13" s="543"/>
      <c r="B13" s="545"/>
      <c r="C13" s="547"/>
      <c r="D13" s="549"/>
      <c r="E13" s="551"/>
      <c r="F13" s="554"/>
      <c r="G13" s="72" t="s">
        <v>39</v>
      </c>
      <c r="H13" s="177"/>
      <c r="I13" s="149">
        <f t="shared" si="0"/>
        <v>0</v>
      </c>
      <c r="J13" s="178"/>
      <c r="K13" s="177"/>
      <c r="L13" s="149">
        <f t="shared" si="1"/>
        <v>0</v>
      </c>
      <c r="M13" s="178"/>
      <c r="N13" s="177"/>
      <c r="O13" s="149">
        <f t="shared" si="2"/>
        <v>0</v>
      </c>
      <c r="P13" s="178"/>
      <c r="Q13" s="177"/>
      <c r="R13" s="149">
        <f t="shared" si="3"/>
        <v>0</v>
      </c>
      <c r="S13" s="178"/>
      <c r="T13" s="172"/>
      <c r="U13" s="7" t="s">
        <v>40</v>
      </c>
    </row>
    <row r="14" spans="1:21">
      <c r="A14" s="543"/>
      <c r="B14" s="545"/>
      <c r="C14" s="547"/>
      <c r="D14" s="549"/>
      <c r="E14" s="551"/>
      <c r="F14" s="554"/>
      <c r="G14" s="72" t="s">
        <v>41</v>
      </c>
      <c r="H14" s="177"/>
      <c r="I14" s="149">
        <f t="shared" si="0"/>
        <v>0</v>
      </c>
      <c r="J14" s="178"/>
      <c r="K14" s="177"/>
      <c r="L14" s="149">
        <f t="shared" si="1"/>
        <v>0</v>
      </c>
      <c r="M14" s="178"/>
      <c r="N14" s="177"/>
      <c r="O14" s="149">
        <f t="shared" si="2"/>
        <v>0</v>
      </c>
      <c r="P14" s="178"/>
      <c r="Q14" s="177"/>
      <c r="R14" s="149">
        <f t="shared" si="3"/>
        <v>0</v>
      </c>
      <c r="S14" s="178"/>
      <c r="T14" s="172"/>
      <c r="U14" s="118" t="e">
        <f>U12/U8</f>
        <v>#REF!</v>
      </c>
    </row>
    <row r="15" spans="1:21" ht="15.75" thickBot="1">
      <c r="A15" s="544"/>
      <c r="B15" s="546"/>
      <c r="C15" s="548"/>
      <c r="D15" s="550"/>
      <c r="E15" s="552"/>
      <c r="F15" s="555"/>
      <c r="G15" s="73" t="s">
        <v>42</v>
      </c>
      <c r="H15" s="179"/>
      <c r="I15" s="155">
        <f t="shared" si="0"/>
        <v>0</v>
      </c>
      <c r="J15" s="180"/>
      <c r="K15" s="179"/>
      <c r="L15" s="155">
        <f t="shared" si="1"/>
        <v>0</v>
      </c>
      <c r="M15" s="180"/>
      <c r="N15" s="179"/>
      <c r="O15" s="155">
        <f t="shared" si="2"/>
        <v>0</v>
      </c>
      <c r="P15" s="180"/>
      <c r="Q15" s="179"/>
      <c r="R15" s="155">
        <f t="shared" si="3"/>
        <v>0</v>
      </c>
      <c r="S15" s="180"/>
      <c r="T15" s="173"/>
      <c r="U15" s="127"/>
    </row>
    <row r="16" spans="1:21" ht="15" customHeight="1">
      <c r="A16" s="558" t="s">
        <v>21</v>
      </c>
      <c r="B16" s="560" t="s">
        <v>17</v>
      </c>
      <c r="C16" s="451" t="s">
        <v>18</v>
      </c>
      <c r="D16" s="451" t="s">
        <v>139</v>
      </c>
      <c r="E16" s="563" t="s">
        <v>20</v>
      </c>
      <c r="F16" s="440" t="s">
        <v>21</v>
      </c>
      <c r="G16" s="556" t="s">
        <v>22</v>
      </c>
      <c r="H16" s="511" t="s">
        <v>23</v>
      </c>
      <c r="I16" s="440" t="s">
        <v>24</v>
      </c>
      <c r="J16" s="444" t="s">
        <v>25</v>
      </c>
      <c r="K16" s="511" t="s">
        <v>23</v>
      </c>
      <c r="L16" s="440" t="s">
        <v>24</v>
      </c>
      <c r="M16" s="444" t="s">
        <v>25</v>
      </c>
      <c r="N16" s="511" t="s">
        <v>23</v>
      </c>
      <c r="O16" s="440" t="s">
        <v>24</v>
      </c>
      <c r="P16" s="444" t="s">
        <v>25</v>
      </c>
      <c r="Q16" s="511" t="s">
        <v>23</v>
      </c>
      <c r="R16" s="440" t="s">
        <v>24</v>
      </c>
      <c r="S16" s="444" t="s">
        <v>25</v>
      </c>
      <c r="T16" s="510" t="s">
        <v>23</v>
      </c>
      <c r="U16" s="453" t="s">
        <v>26</v>
      </c>
    </row>
    <row r="17" spans="1:21" ht="15.75" customHeight="1">
      <c r="A17" s="559"/>
      <c r="B17" s="561"/>
      <c r="C17" s="562"/>
      <c r="D17" s="562"/>
      <c r="E17" s="564"/>
      <c r="F17" s="542"/>
      <c r="G17" s="557"/>
      <c r="H17" s="541"/>
      <c r="I17" s="542"/>
      <c r="J17" s="538"/>
      <c r="K17" s="541"/>
      <c r="L17" s="542"/>
      <c r="M17" s="538"/>
      <c r="N17" s="541"/>
      <c r="O17" s="542"/>
      <c r="P17" s="538"/>
      <c r="Q17" s="541"/>
      <c r="R17" s="542"/>
      <c r="S17" s="538"/>
      <c r="T17" s="539"/>
      <c r="U17" s="540"/>
    </row>
    <row r="18" spans="1:21" ht="15" customHeight="1">
      <c r="A18" s="543" t="s">
        <v>140</v>
      </c>
      <c r="B18" s="545" t="s">
        <v>145</v>
      </c>
      <c r="C18" s="547">
        <v>2116</v>
      </c>
      <c r="D18" s="549" t="s">
        <v>146</v>
      </c>
      <c r="E18" s="551" t="s">
        <v>147</v>
      </c>
      <c r="F18" s="553" t="s">
        <v>140</v>
      </c>
      <c r="G18" s="70" t="s">
        <v>30</v>
      </c>
      <c r="H18" s="177"/>
      <c r="I18" s="149">
        <f t="shared" ref="I18:I26" si="4">H18-J18</f>
        <v>0</v>
      </c>
      <c r="J18" s="178"/>
      <c r="K18" s="177"/>
      <c r="L18" s="149">
        <f t="shared" ref="L18:L26" si="5">K18-M18</f>
        <v>0</v>
      </c>
      <c r="M18" s="178"/>
      <c r="N18" s="177"/>
      <c r="O18" s="149">
        <f t="shared" ref="O18:O26" si="6">N18-P18</f>
        <v>0</v>
      </c>
      <c r="P18" s="178"/>
      <c r="Q18" s="177"/>
      <c r="R18" s="149">
        <f t="shared" ref="R18:R26" si="7">Q18-S18</f>
        <v>0</v>
      </c>
      <c r="S18" s="178"/>
      <c r="T18" s="172"/>
      <c r="U18" s="4" t="s">
        <v>31</v>
      </c>
    </row>
    <row r="19" spans="1:21">
      <c r="A19" s="543"/>
      <c r="B19" s="545"/>
      <c r="C19" s="547"/>
      <c r="D19" s="549"/>
      <c r="E19" s="551"/>
      <c r="F19" s="554"/>
      <c r="G19" s="72" t="s">
        <v>32</v>
      </c>
      <c r="H19" s="177"/>
      <c r="I19" s="149">
        <f t="shared" si="4"/>
        <v>0</v>
      </c>
      <c r="J19" s="178"/>
      <c r="K19" s="177"/>
      <c r="L19" s="149">
        <f t="shared" si="5"/>
        <v>0</v>
      </c>
      <c r="M19" s="178"/>
      <c r="N19" s="177"/>
      <c r="O19" s="149">
        <f t="shared" si="6"/>
        <v>0</v>
      </c>
      <c r="P19" s="178"/>
      <c r="Q19" s="177"/>
      <c r="R19" s="149">
        <f t="shared" si="7"/>
        <v>0</v>
      </c>
      <c r="S19" s="178"/>
      <c r="T19" s="172"/>
      <c r="U19" s="117" t="e">
        <f>SUM(#REF!,#REF!,#REF!,#REF!,#REF!,#REF!,#REF!,H18:H26,K18:K26)</f>
        <v>#REF!</v>
      </c>
    </row>
    <row r="20" spans="1:21">
      <c r="A20" s="543"/>
      <c r="B20" s="545"/>
      <c r="C20" s="547"/>
      <c r="D20" s="549"/>
      <c r="E20" s="551"/>
      <c r="F20" s="554"/>
      <c r="G20" s="72" t="s">
        <v>33</v>
      </c>
      <c r="H20" s="352">
        <v>32000</v>
      </c>
      <c r="I20" s="149">
        <f t="shared" si="4"/>
        <v>32000</v>
      </c>
      <c r="J20" s="178"/>
      <c r="K20" s="177"/>
      <c r="L20" s="149">
        <f t="shared" si="5"/>
        <v>0</v>
      </c>
      <c r="M20" s="178"/>
      <c r="N20" s="177"/>
      <c r="O20" s="149">
        <f t="shared" si="6"/>
        <v>0</v>
      </c>
      <c r="P20" s="178"/>
      <c r="Q20" s="177"/>
      <c r="R20" s="149">
        <f t="shared" si="7"/>
        <v>0</v>
      </c>
      <c r="S20" s="178"/>
      <c r="T20" s="172"/>
      <c r="U20" s="7" t="s">
        <v>34</v>
      </c>
    </row>
    <row r="21" spans="1:21">
      <c r="A21" s="543"/>
      <c r="B21" s="545"/>
      <c r="C21" s="547"/>
      <c r="D21" s="549"/>
      <c r="E21" s="551"/>
      <c r="F21" s="554"/>
      <c r="G21" s="72" t="s">
        <v>35</v>
      </c>
      <c r="H21" s="352">
        <v>5000</v>
      </c>
      <c r="I21" s="149">
        <f t="shared" si="4"/>
        <v>5000</v>
      </c>
      <c r="J21" s="178"/>
      <c r="K21" s="177"/>
      <c r="L21" s="149">
        <f t="shared" si="5"/>
        <v>0</v>
      </c>
      <c r="M21" s="178"/>
      <c r="N21" s="177"/>
      <c r="O21" s="149">
        <f t="shared" si="6"/>
        <v>0</v>
      </c>
      <c r="P21" s="178"/>
      <c r="Q21" s="177"/>
      <c r="R21" s="149">
        <f t="shared" si="7"/>
        <v>0</v>
      </c>
      <c r="S21" s="178"/>
      <c r="T21" s="172"/>
      <c r="U21" s="117" t="e">
        <f>SUM(#REF!,#REF!,#REF!,#REF!,#REF!,#REF!,#REF!,I18:I26,#REF!,L18:L26)</f>
        <v>#REF!</v>
      </c>
    </row>
    <row r="22" spans="1:21">
      <c r="A22" s="543"/>
      <c r="B22" s="545"/>
      <c r="C22" s="547"/>
      <c r="D22" s="549"/>
      <c r="E22" s="551"/>
      <c r="F22" s="554"/>
      <c r="G22" s="72" t="s">
        <v>36</v>
      </c>
      <c r="H22" s="352">
        <v>39000</v>
      </c>
      <c r="I22" s="149">
        <f t="shared" si="4"/>
        <v>39000</v>
      </c>
      <c r="J22" s="178"/>
      <c r="K22" s="177"/>
      <c r="L22" s="149">
        <f t="shared" si="5"/>
        <v>0</v>
      </c>
      <c r="M22" s="178"/>
      <c r="N22" s="177"/>
      <c r="O22" s="149">
        <f t="shared" si="6"/>
        <v>0</v>
      </c>
      <c r="P22" s="178"/>
      <c r="Q22" s="177"/>
      <c r="R22" s="149">
        <f t="shared" si="7"/>
        <v>0</v>
      </c>
      <c r="S22" s="178"/>
      <c r="T22" s="172"/>
      <c r="U22" s="7" t="s">
        <v>37</v>
      </c>
    </row>
    <row r="23" spans="1:21">
      <c r="A23" s="543"/>
      <c r="B23" s="545"/>
      <c r="C23" s="547"/>
      <c r="D23" s="549"/>
      <c r="E23" s="551"/>
      <c r="F23" s="554"/>
      <c r="G23" s="72" t="s">
        <v>38</v>
      </c>
      <c r="H23" s="264"/>
      <c r="I23" s="149">
        <f t="shared" si="4"/>
        <v>0</v>
      </c>
      <c r="J23" s="178"/>
      <c r="K23" s="352">
        <v>782000</v>
      </c>
      <c r="L23" s="149">
        <f t="shared" si="5"/>
        <v>782000</v>
      </c>
      <c r="M23" s="178"/>
      <c r="N23" s="177"/>
      <c r="O23" s="149">
        <f t="shared" si="6"/>
        <v>0</v>
      </c>
      <c r="P23" s="178"/>
      <c r="Q23" s="177"/>
      <c r="R23" s="149">
        <f t="shared" si="7"/>
        <v>0</v>
      </c>
      <c r="S23" s="178"/>
      <c r="T23" s="172"/>
      <c r="U23" s="117" t="e">
        <f>SUM(#REF!,#REF!,#REF!,#REF!,#REF!,#REF!,#REF!,J18:J26,M18:M26)</f>
        <v>#REF!</v>
      </c>
    </row>
    <row r="24" spans="1:21">
      <c r="A24" s="543"/>
      <c r="B24" s="545"/>
      <c r="C24" s="547"/>
      <c r="D24" s="549"/>
      <c r="E24" s="551"/>
      <c r="F24" s="554"/>
      <c r="G24" s="72" t="s">
        <v>39</v>
      </c>
      <c r="H24" s="177"/>
      <c r="I24" s="149">
        <f t="shared" si="4"/>
        <v>0</v>
      </c>
      <c r="J24" s="178"/>
      <c r="K24" s="177"/>
      <c r="L24" s="149">
        <f t="shared" si="5"/>
        <v>0</v>
      </c>
      <c r="M24" s="178"/>
      <c r="N24" s="177"/>
      <c r="O24" s="149">
        <f t="shared" si="6"/>
        <v>0</v>
      </c>
      <c r="P24" s="178"/>
      <c r="Q24" s="177"/>
      <c r="R24" s="149">
        <f t="shared" si="7"/>
        <v>0</v>
      </c>
      <c r="S24" s="178"/>
      <c r="T24" s="172"/>
      <c r="U24" s="7" t="s">
        <v>40</v>
      </c>
    </row>
    <row r="25" spans="1:21">
      <c r="A25" s="543"/>
      <c r="B25" s="545"/>
      <c r="C25" s="547"/>
      <c r="D25" s="549"/>
      <c r="E25" s="551"/>
      <c r="F25" s="554"/>
      <c r="G25" s="72" t="s">
        <v>41</v>
      </c>
      <c r="H25" s="177"/>
      <c r="I25" s="149">
        <f t="shared" si="4"/>
        <v>0</v>
      </c>
      <c r="J25" s="178"/>
      <c r="K25" s="177"/>
      <c r="L25" s="149">
        <f t="shared" si="5"/>
        <v>0</v>
      </c>
      <c r="M25" s="178"/>
      <c r="N25" s="177"/>
      <c r="O25" s="149">
        <f t="shared" si="6"/>
        <v>0</v>
      </c>
      <c r="P25" s="178"/>
      <c r="Q25" s="177"/>
      <c r="R25" s="149">
        <f t="shared" si="7"/>
        <v>0</v>
      </c>
      <c r="S25" s="178"/>
      <c r="T25" s="172"/>
      <c r="U25" s="118" t="e">
        <f>U23/U19</f>
        <v>#REF!</v>
      </c>
    </row>
    <row r="26" spans="1:21" ht="15.75" thickBot="1">
      <c r="A26" s="565"/>
      <c r="B26" s="566"/>
      <c r="C26" s="567"/>
      <c r="D26" s="568"/>
      <c r="E26" s="569"/>
      <c r="F26" s="555"/>
      <c r="G26" s="73" t="s">
        <v>42</v>
      </c>
      <c r="H26" s="181"/>
      <c r="I26" s="150">
        <f t="shared" si="4"/>
        <v>0</v>
      </c>
      <c r="J26" s="182"/>
      <c r="K26" s="181"/>
      <c r="L26" s="150">
        <f t="shared" si="5"/>
        <v>0</v>
      </c>
      <c r="M26" s="182"/>
      <c r="N26" s="181"/>
      <c r="O26" s="150">
        <f t="shared" si="6"/>
        <v>0</v>
      </c>
      <c r="P26" s="182"/>
      <c r="Q26" s="181"/>
      <c r="R26" s="150">
        <f t="shared" si="7"/>
        <v>0</v>
      </c>
      <c r="S26" s="182"/>
      <c r="T26" s="174"/>
      <c r="U26" s="127"/>
    </row>
    <row r="27" spans="1:21">
      <c r="A27" s="573" t="s">
        <v>21</v>
      </c>
      <c r="B27" s="451" t="s">
        <v>17</v>
      </c>
      <c r="C27" s="451" t="s">
        <v>18</v>
      </c>
      <c r="D27" s="451" t="s">
        <v>139</v>
      </c>
      <c r="E27" s="451" t="s">
        <v>20</v>
      </c>
      <c r="F27" s="460" t="s">
        <v>21</v>
      </c>
      <c r="G27" s="556" t="s">
        <v>22</v>
      </c>
      <c r="H27" s="511" t="s">
        <v>23</v>
      </c>
      <c r="I27" s="440" t="s">
        <v>24</v>
      </c>
      <c r="J27" s="444" t="s">
        <v>25</v>
      </c>
      <c r="K27" s="511" t="s">
        <v>23</v>
      </c>
      <c r="L27" s="440" t="s">
        <v>24</v>
      </c>
      <c r="M27" s="444" t="s">
        <v>25</v>
      </c>
      <c r="N27" s="511" t="s">
        <v>23</v>
      </c>
      <c r="O27" s="440" t="s">
        <v>24</v>
      </c>
      <c r="P27" s="444" t="s">
        <v>25</v>
      </c>
      <c r="Q27" s="511" t="s">
        <v>23</v>
      </c>
      <c r="R27" s="440" t="s">
        <v>24</v>
      </c>
      <c r="S27" s="444" t="s">
        <v>25</v>
      </c>
      <c r="T27" s="443" t="s">
        <v>23</v>
      </c>
      <c r="U27" s="453" t="s">
        <v>26</v>
      </c>
    </row>
    <row r="28" spans="1:21" ht="15.75" customHeight="1">
      <c r="A28" s="574"/>
      <c r="B28" s="562"/>
      <c r="C28" s="562"/>
      <c r="D28" s="562"/>
      <c r="E28" s="562"/>
      <c r="F28" s="452"/>
      <c r="G28" s="557"/>
      <c r="H28" s="541"/>
      <c r="I28" s="542"/>
      <c r="J28" s="538"/>
      <c r="K28" s="541"/>
      <c r="L28" s="542"/>
      <c r="M28" s="538"/>
      <c r="N28" s="541"/>
      <c r="O28" s="542"/>
      <c r="P28" s="538"/>
      <c r="Q28" s="541"/>
      <c r="R28" s="542"/>
      <c r="S28" s="538"/>
      <c r="T28" s="570"/>
      <c r="U28" s="540"/>
    </row>
    <row r="29" spans="1:21">
      <c r="A29" s="543" t="s">
        <v>140</v>
      </c>
      <c r="B29" s="545" t="s">
        <v>148</v>
      </c>
      <c r="C29" s="547">
        <v>1109</v>
      </c>
      <c r="D29" s="549" t="s">
        <v>149</v>
      </c>
      <c r="E29" s="551" t="s">
        <v>150</v>
      </c>
      <c r="F29" s="508"/>
      <c r="G29" s="70" t="s">
        <v>30</v>
      </c>
      <c r="H29" s="177"/>
      <c r="I29" s="149">
        <f t="shared" ref="I29:I37" si="8">H29-J29</f>
        <v>0</v>
      </c>
      <c r="J29" s="178"/>
      <c r="K29" s="177"/>
      <c r="L29" s="149">
        <f t="shared" ref="L29:L37" si="9">K29-M29</f>
        <v>0</v>
      </c>
      <c r="M29" s="178"/>
      <c r="N29" s="177"/>
      <c r="O29" s="149">
        <f t="shared" ref="O29:O37" si="10">N29-P29</f>
        <v>0</v>
      </c>
      <c r="P29" s="178"/>
      <c r="Q29" s="177"/>
      <c r="R29" s="149">
        <f t="shared" ref="R29:R37" si="11">Q29-S29</f>
        <v>0</v>
      </c>
      <c r="S29" s="178"/>
      <c r="T29" s="172"/>
      <c r="U29" s="4" t="s">
        <v>31</v>
      </c>
    </row>
    <row r="30" spans="1:21">
      <c r="A30" s="543"/>
      <c r="B30" s="545"/>
      <c r="C30" s="547"/>
      <c r="D30" s="549"/>
      <c r="E30" s="551"/>
      <c r="F30" s="571"/>
      <c r="G30" s="72" t="s">
        <v>32</v>
      </c>
      <c r="H30" s="177"/>
      <c r="I30" s="149">
        <f t="shared" si="8"/>
        <v>0</v>
      </c>
      <c r="J30" s="178"/>
      <c r="K30" s="177"/>
      <c r="L30" s="149">
        <f t="shared" si="9"/>
        <v>0</v>
      </c>
      <c r="M30" s="178"/>
      <c r="N30" s="177"/>
      <c r="O30" s="149">
        <f t="shared" si="10"/>
        <v>0</v>
      </c>
      <c r="P30" s="178"/>
      <c r="Q30" s="177"/>
      <c r="R30" s="149">
        <f t="shared" si="11"/>
        <v>0</v>
      </c>
      <c r="S30" s="178"/>
      <c r="T30" s="172"/>
      <c r="U30" s="117" t="e">
        <f>SUM(#REF!,#REF!,#REF!,#REF!,#REF!,#REF!,#REF!,H29:H37,K29:K37)</f>
        <v>#REF!</v>
      </c>
    </row>
    <row r="31" spans="1:21">
      <c r="A31" s="543"/>
      <c r="B31" s="545"/>
      <c r="C31" s="547"/>
      <c r="D31" s="549"/>
      <c r="E31" s="551"/>
      <c r="F31" s="571"/>
      <c r="G31" s="72" t="s">
        <v>33</v>
      </c>
      <c r="H31" s="177"/>
      <c r="I31" s="149">
        <f t="shared" si="8"/>
        <v>0</v>
      </c>
      <c r="J31" s="178"/>
      <c r="K31" s="177"/>
      <c r="L31" s="149">
        <f t="shared" si="9"/>
        <v>0</v>
      </c>
      <c r="M31" s="178"/>
      <c r="N31" s="177"/>
      <c r="O31" s="149">
        <f t="shared" si="10"/>
        <v>0</v>
      </c>
      <c r="P31" s="178"/>
      <c r="Q31" s="177"/>
      <c r="R31" s="149">
        <f t="shared" si="11"/>
        <v>0</v>
      </c>
      <c r="S31" s="178"/>
      <c r="T31" s="172"/>
      <c r="U31" s="7" t="s">
        <v>34</v>
      </c>
    </row>
    <row r="32" spans="1:21">
      <c r="A32" s="543"/>
      <c r="B32" s="545"/>
      <c r="C32" s="547"/>
      <c r="D32" s="549"/>
      <c r="E32" s="551"/>
      <c r="F32" s="571"/>
      <c r="G32" s="72" t="s">
        <v>35</v>
      </c>
      <c r="H32" s="177"/>
      <c r="I32" s="149">
        <f t="shared" si="8"/>
        <v>0</v>
      </c>
      <c r="J32" s="178"/>
      <c r="K32" s="177"/>
      <c r="L32" s="149">
        <f t="shared" si="9"/>
        <v>0</v>
      </c>
      <c r="M32" s="178"/>
      <c r="N32" s="177"/>
      <c r="O32" s="149">
        <f t="shared" si="10"/>
        <v>0</v>
      </c>
      <c r="P32" s="178"/>
      <c r="Q32" s="177"/>
      <c r="R32" s="149">
        <f t="shared" si="11"/>
        <v>0</v>
      </c>
      <c r="S32" s="178"/>
      <c r="T32" s="172"/>
      <c r="U32" s="117" t="e">
        <f>SUM(#REF!,#REF!,#REF!,#REF!,#REF!,#REF!,#REF!,I29:I37,#REF!,L29:L37)</f>
        <v>#REF!</v>
      </c>
    </row>
    <row r="33" spans="1:21">
      <c r="A33" s="543"/>
      <c r="B33" s="545"/>
      <c r="C33" s="547"/>
      <c r="D33" s="549"/>
      <c r="E33" s="551"/>
      <c r="F33" s="571"/>
      <c r="G33" s="72" t="s">
        <v>36</v>
      </c>
      <c r="H33" s="177"/>
      <c r="I33" s="149">
        <f t="shared" si="8"/>
        <v>0</v>
      </c>
      <c r="J33" s="178"/>
      <c r="K33" s="177"/>
      <c r="L33" s="149">
        <f t="shared" si="9"/>
        <v>0</v>
      </c>
      <c r="M33" s="178"/>
      <c r="N33" s="177"/>
      <c r="O33" s="149">
        <f t="shared" si="10"/>
        <v>0</v>
      </c>
      <c r="P33" s="178"/>
      <c r="Q33" s="177"/>
      <c r="R33" s="149">
        <f t="shared" si="11"/>
        <v>0</v>
      </c>
      <c r="S33" s="178"/>
      <c r="T33" s="172"/>
      <c r="U33" s="7" t="s">
        <v>37</v>
      </c>
    </row>
    <row r="34" spans="1:21">
      <c r="A34" s="543"/>
      <c r="B34" s="545"/>
      <c r="C34" s="547"/>
      <c r="D34" s="549"/>
      <c r="E34" s="551"/>
      <c r="F34" s="571"/>
      <c r="G34" s="72" t="s">
        <v>38</v>
      </c>
      <c r="H34" s="352">
        <f>SUM(3750000+2713000)</f>
        <v>6463000</v>
      </c>
      <c r="I34" s="149">
        <f t="shared" si="8"/>
        <v>6463000</v>
      </c>
      <c r="J34" s="197"/>
      <c r="K34" s="177"/>
      <c r="L34" s="149">
        <f t="shared" si="9"/>
        <v>0</v>
      </c>
      <c r="M34" s="178"/>
      <c r="N34" s="177"/>
      <c r="O34" s="149">
        <f t="shared" si="10"/>
        <v>0</v>
      </c>
      <c r="P34" s="178"/>
      <c r="Q34" s="177"/>
      <c r="R34" s="149">
        <f t="shared" si="11"/>
        <v>0</v>
      </c>
      <c r="S34" s="178"/>
      <c r="T34" s="172"/>
      <c r="U34" s="117" t="e">
        <f>SUM(#REF!,#REF!,#REF!,#REF!,#REF!,#REF!,#REF!,J29:J37,M29:M37)</f>
        <v>#REF!</v>
      </c>
    </row>
    <row r="35" spans="1:21">
      <c r="A35" s="543"/>
      <c r="B35" s="545"/>
      <c r="C35" s="547"/>
      <c r="D35" s="549"/>
      <c r="E35" s="551"/>
      <c r="F35" s="571"/>
      <c r="G35" s="72" t="s">
        <v>39</v>
      </c>
      <c r="H35" s="177"/>
      <c r="I35" s="149">
        <f t="shared" si="8"/>
        <v>0</v>
      </c>
      <c r="J35" s="178"/>
      <c r="K35" s="177"/>
      <c r="L35" s="149">
        <f t="shared" si="9"/>
        <v>0</v>
      </c>
      <c r="M35" s="178"/>
      <c r="N35" s="177"/>
      <c r="O35" s="149">
        <f t="shared" si="10"/>
        <v>0</v>
      </c>
      <c r="P35" s="178"/>
      <c r="Q35" s="177"/>
      <c r="R35" s="149">
        <f t="shared" si="11"/>
        <v>0</v>
      </c>
      <c r="S35" s="178"/>
      <c r="T35" s="172"/>
      <c r="U35" s="7" t="s">
        <v>40</v>
      </c>
    </row>
    <row r="36" spans="1:21">
      <c r="A36" s="543"/>
      <c r="B36" s="545"/>
      <c r="C36" s="547"/>
      <c r="D36" s="549"/>
      <c r="E36" s="551"/>
      <c r="F36" s="571"/>
      <c r="G36" s="72" t="s">
        <v>41</v>
      </c>
      <c r="H36" s="177"/>
      <c r="I36" s="149">
        <f t="shared" si="8"/>
        <v>0</v>
      </c>
      <c r="J36" s="178"/>
      <c r="K36" s="177"/>
      <c r="L36" s="149">
        <f t="shared" si="9"/>
        <v>0</v>
      </c>
      <c r="M36" s="178"/>
      <c r="N36" s="177"/>
      <c r="O36" s="149">
        <f t="shared" si="10"/>
        <v>0</v>
      </c>
      <c r="P36" s="178"/>
      <c r="Q36" s="177"/>
      <c r="R36" s="149">
        <f t="shared" si="11"/>
        <v>0</v>
      </c>
      <c r="S36" s="178"/>
      <c r="T36" s="172"/>
      <c r="U36" s="118" t="e">
        <f>U34/U30</f>
        <v>#REF!</v>
      </c>
    </row>
    <row r="37" spans="1:21" ht="15.75" thickBot="1">
      <c r="A37" s="544"/>
      <c r="B37" s="546"/>
      <c r="C37" s="548"/>
      <c r="D37" s="550"/>
      <c r="E37" s="552"/>
      <c r="F37" s="572"/>
      <c r="G37" s="73" t="s">
        <v>42</v>
      </c>
      <c r="H37" s="179"/>
      <c r="I37" s="155">
        <f t="shared" si="8"/>
        <v>0</v>
      </c>
      <c r="J37" s="180"/>
      <c r="K37" s="179"/>
      <c r="L37" s="155">
        <f t="shared" si="9"/>
        <v>0</v>
      </c>
      <c r="M37" s="180"/>
      <c r="N37" s="179"/>
      <c r="O37" s="155">
        <f t="shared" si="10"/>
        <v>0</v>
      </c>
      <c r="P37" s="180"/>
      <c r="Q37" s="179"/>
      <c r="R37" s="155">
        <f t="shared" si="11"/>
        <v>0</v>
      </c>
      <c r="S37" s="180"/>
      <c r="T37" s="173"/>
      <c r="U37" s="127"/>
    </row>
    <row r="38" spans="1:21">
      <c r="A38" s="573" t="s">
        <v>21</v>
      </c>
      <c r="B38" s="451" t="s">
        <v>17</v>
      </c>
      <c r="C38" s="451" t="s">
        <v>18</v>
      </c>
      <c r="D38" s="451" t="s">
        <v>139</v>
      </c>
      <c r="E38" s="451" t="s">
        <v>20</v>
      </c>
      <c r="F38" s="460" t="s">
        <v>21</v>
      </c>
      <c r="G38" s="556" t="s">
        <v>22</v>
      </c>
      <c r="H38" s="511" t="s">
        <v>23</v>
      </c>
      <c r="I38" s="440" t="s">
        <v>24</v>
      </c>
      <c r="J38" s="444" t="s">
        <v>25</v>
      </c>
      <c r="K38" s="511" t="s">
        <v>23</v>
      </c>
      <c r="L38" s="440" t="s">
        <v>24</v>
      </c>
      <c r="M38" s="444" t="s">
        <v>25</v>
      </c>
      <c r="N38" s="511" t="s">
        <v>23</v>
      </c>
      <c r="O38" s="440" t="s">
        <v>24</v>
      </c>
      <c r="P38" s="444" t="s">
        <v>25</v>
      </c>
      <c r="Q38" s="511" t="s">
        <v>23</v>
      </c>
      <c r="R38" s="440" t="s">
        <v>24</v>
      </c>
      <c r="S38" s="444" t="s">
        <v>25</v>
      </c>
      <c r="T38" s="443" t="s">
        <v>23</v>
      </c>
      <c r="U38" s="453" t="s">
        <v>26</v>
      </c>
    </row>
    <row r="39" spans="1:21" ht="15.75" customHeight="1">
      <c r="A39" s="574"/>
      <c r="B39" s="562"/>
      <c r="C39" s="562"/>
      <c r="D39" s="562"/>
      <c r="E39" s="562"/>
      <c r="F39" s="452"/>
      <c r="G39" s="557"/>
      <c r="H39" s="541"/>
      <c r="I39" s="542"/>
      <c r="J39" s="538"/>
      <c r="K39" s="541"/>
      <c r="L39" s="542"/>
      <c r="M39" s="538"/>
      <c r="N39" s="541"/>
      <c r="O39" s="542"/>
      <c r="P39" s="538"/>
      <c r="Q39" s="541"/>
      <c r="R39" s="542"/>
      <c r="S39" s="538"/>
      <c r="T39" s="570"/>
      <c r="U39" s="540"/>
    </row>
    <row r="40" spans="1:21">
      <c r="A40" s="543" t="s">
        <v>140</v>
      </c>
      <c r="B40" s="545" t="s">
        <v>151</v>
      </c>
      <c r="C40" s="547">
        <v>2979</v>
      </c>
      <c r="D40" s="549" t="s">
        <v>152</v>
      </c>
      <c r="E40" s="551" t="s">
        <v>153</v>
      </c>
      <c r="F40" s="508" t="s">
        <v>140</v>
      </c>
      <c r="G40" s="70" t="s">
        <v>30</v>
      </c>
      <c r="H40" s="177"/>
      <c r="I40" s="149">
        <f t="shared" ref="I40:I48" si="12">H40-J40</f>
        <v>0</v>
      </c>
      <c r="J40" s="178"/>
      <c r="K40" s="177"/>
      <c r="L40" s="149">
        <f t="shared" ref="L40:L48" si="13">K40-M40</f>
        <v>0</v>
      </c>
      <c r="M40" s="178"/>
      <c r="N40" s="177"/>
      <c r="O40" s="149">
        <f t="shared" ref="O40:O48" si="14">N40-P40</f>
        <v>0</v>
      </c>
      <c r="P40" s="178"/>
      <c r="Q40" s="177"/>
      <c r="R40" s="149">
        <f t="shared" ref="R40:R48" si="15">Q40-S40</f>
        <v>0</v>
      </c>
      <c r="S40" s="178"/>
      <c r="T40" s="172"/>
      <c r="U40" s="4" t="s">
        <v>31</v>
      </c>
    </row>
    <row r="41" spans="1:21">
      <c r="A41" s="543"/>
      <c r="B41" s="545"/>
      <c r="C41" s="547"/>
      <c r="D41" s="549"/>
      <c r="E41" s="551"/>
      <c r="F41" s="571"/>
      <c r="G41" s="72" t="s">
        <v>32</v>
      </c>
      <c r="H41" s="177"/>
      <c r="I41" s="149">
        <f t="shared" si="12"/>
        <v>0</v>
      </c>
      <c r="J41" s="178"/>
      <c r="K41" s="177"/>
      <c r="L41" s="149">
        <f t="shared" si="13"/>
        <v>0</v>
      </c>
      <c r="M41" s="178"/>
      <c r="N41" s="177"/>
      <c r="O41" s="149">
        <f t="shared" si="14"/>
        <v>0</v>
      </c>
      <c r="P41" s="178"/>
      <c r="Q41" s="177"/>
      <c r="R41" s="149">
        <f t="shared" si="15"/>
        <v>0</v>
      </c>
      <c r="S41" s="178"/>
      <c r="T41" s="172"/>
      <c r="U41" s="117" t="e">
        <f>SUM(#REF!,#REF!,#REF!,#REF!,#REF!,#REF!,#REF!,H40:H48,K40:K48)</f>
        <v>#REF!</v>
      </c>
    </row>
    <row r="42" spans="1:21">
      <c r="A42" s="543"/>
      <c r="B42" s="545"/>
      <c r="C42" s="547"/>
      <c r="D42" s="549"/>
      <c r="E42" s="551"/>
      <c r="F42" s="571"/>
      <c r="G42" s="72" t="s">
        <v>33</v>
      </c>
      <c r="H42" s="177"/>
      <c r="I42" s="149">
        <f t="shared" si="12"/>
        <v>0</v>
      </c>
      <c r="J42" s="178"/>
      <c r="K42" s="177"/>
      <c r="L42" s="149">
        <f t="shared" si="13"/>
        <v>0</v>
      </c>
      <c r="M42" s="178"/>
      <c r="N42" s="177"/>
      <c r="O42" s="149">
        <f t="shared" si="14"/>
        <v>0</v>
      </c>
      <c r="P42" s="178"/>
      <c r="Q42" s="177"/>
      <c r="R42" s="149">
        <f t="shared" si="15"/>
        <v>0</v>
      </c>
      <c r="S42" s="178"/>
      <c r="T42" s="172"/>
      <c r="U42" s="7" t="s">
        <v>34</v>
      </c>
    </row>
    <row r="43" spans="1:21">
      <c r="A43" s="543"/>
      <c r="B43" s="545"/>
      <c r="C43" s="547"/>
      <c r="D43" s="549"/>
      <c r="E43" s="551"/>
      <c r="F43" s="571"/>
      <c r="G43" s="72" t="s">
        <v>35</v>
      </c>
      <c r="H43" s="177"/>
      <c r="I43" s="149">
        <f t="shared" si="12"/>
        <v>0</v>
      </c>
      <c r="J43" s="178"/>
      <c r="K43" s="177"/>
      <c r="L43" s="149">
        <f t="shared" si="13"/>
        <v>0</v>
      </c>
      <c r="M43" s="178"/>
      <c r="N43" s="177"/>
      <c r="O43" s="149">
        <f t="shared" si="14"/>
        <v>0</v>
      </c>
      <c r="P43" s="178"/>
      <c r="Q43" s="177"/>
      <c r="R43" s="149">
        <f t="shared" si="15"/>
        <v>0</v>
      </c>
      <c r="S43" s="178"/>
      <c r="T43" s="172"/>
      <c r="U43" s="117" t="e">
        <f>SUM(#REF!,#REF!,#REF!,#REF!,#REF!,#REF!,#REF!,I40:I48,#REF!,L40:L48)</f>
        <v>#REF!</v>
      </c>
    </row>
    <row r="44" spans="1:21">
      <c r="A44" s="543"/>
      <c r="B44" s="545"/>
      <c r="C44" s="547"/>
      <c r="D44" s="549"/>
      <c r="E44" s="551"/>
      <c r="F44" s="571"/>
      <c r="G44" s="72" t="s">
        <v>36</v>
      </c>
      <c r="H44" s="177"/>
      <c r="I44" s="149">
        <f t="shared" si="12"/>
        <v>0</v>
      </c>
      <c r="J44" s="178"/>
      <c r="K44" s="177"/>
      <c r="L44" s="149">
        <f t="shared" si="13"/>
        <v>0</v>
      </c>
      <c r="M44" s="178"/>
      <c r="N44" s="177"/>
      <c r="O44" s="149">
        <f t="shared" si="14"/>
        <v>0</v>
      </c>
      <c r="P44" s="178"/>
      <c r="Q44" s="177"/>
      <c r="R44" s="149">
        <f t="shared" si="15"/>
        <v>0</v>
      </c>
      <c r="S44" s="178"/>
      <c r="T44" s="172"/>
      <c r="U44" s="7" t="s">
        <v>37</v>
      </c>
    </row>
    <row r="45" spans="1:21">
      <c r="A45" s="543"/>
      <c r="B45" s="545"/>
      <c r="C45" s="547"/>
      <c r="D45" s="549"/>
      <c r="E45" s="551"/>
      <c r="F45" s="571"/>
      <c r="G45" s="72" t="s">
        <v>38</v>
      </c>
      <c r="H45" s="177"/>
      <c r="I45" s="149">
        <f t="shared" si="12"/>
        <v>0</v>
      </c>
      <c r="J45" s="178"/>
      <c r="K45" s="177"/>
      <c r="L45" s="149">
        <f t="shared" si="13"/>
        <v>0</v>
      </c>
      <c r="M45" s="178"/>
      <c r="N45" s="177"/>
      <c r="O45" s="149">
        <f t="shared" si="14"/>
        <v>0</v>
      </c>
      <c r="P45" s="178"/>
      <c r="Q45" s="177">
        <v>1000000</v>
      </c>
      <c r="R45" s="149">
        <f t="shared" si="15"/>
        <v>1000000</v>
      </c>
      <c r="S45" s="178"/>
      <c r="T45" s="172"/>
      <c r="U45" s="117" t="e">
        <f>SUM(#REF!,#REF!,#REF!,#REF!,#REF!,#REF!,#REF!,J40:J48,M40:M48)</f>
        <v>#REF!</v>
      </c>
    </row>
    <row r="46" spans="1:21">
      <c r="A46" s="543"/>
      <c r="B46" s="545"/>
      <c r="C46" s="547"/>
      <c r="D46" s="549"/>
      <c r="E46" s="551"/>
      <c r="F46" s="571"/>
      <c r="G46" s="72" t="s">
        <v>39</v>
      </c>
      <c r="H46" s="177"/>
      <c r="I46" s="149">
        <f t="shared" si="12"/>
        <v>0</v>
      </c>
      <c r="J46" s="178"/>
      <c r="K46" s="177"/>
      <c r="L46" s="149">
        <f t="shared" si="13"/>
        <v>0</v>
      </c>
      <c r="M46" s="178"/>
      <c r="N46" s="177"/>
      <c r="O46" s="149">
        <f t="shared" si="14"/>
        <v>0</v>
      </c>
      <c r="P46" s="178"/>
      <c r="Q46" s="177"/>
      <c r="R46" s="149">
        <f t="shared" si="15"/>
        <v>0</v>
      </c>
      <c r="S46" s="178"/>
      <c r="T46" s="172"/>
      <c r="U46" s="7" t="s">
        <v>40</v>
      </c>
    </row>
    <row r="47" spans="1:21">
      <c r="A47" s="543"/>
      <c r="B47" s="545"/>
      <c r="C47" s="547"/>
      <c r="D47" s="549"/>
      <c r="E47" s="551"/>
      <c r="F47" s="571"/>
      <c r="G47" s="72" t="s">
        <v>41</v>
      </c>
      <c r="H47" s="177"/>
      <c r="I47" s="149">
        <f t="shared" si="12"/>
        <v>0</v>
      </c>
      <c r="J47" s="178"/>
      <c r="K47" s="177"/>
      <c r="L47" s="149">
        <f t="shared" si="13"/>
        <v>0</v>
      </c>
      <c r="M47" s="178"/>
      <c r="N47" s="177"/>
      <c r="O47" s="149">
        <f t="shared" si="14"/>
        <v>0</v>
      </c>
      <c r="P47" s="178"/>
      <c r="Q47" s="177"/>
      <c r="R47" s="149">
        <f t="shared" si="15"/>
        <v>0</v>
      </c>
      <c r="S47" s="178"/>
      <c r="T47" s="172"/>
      <c r="U47" s="118" t="e">
        <f>U45/U41</f>
        <v>#REF!</v>
      </c>
    </row>
    <row r="48" spans="1:21" ht="15.75" thickBot="1">
      <c r="A48" s="544"/>
      <c r="B48" s="546"/>
      <c r="C48" s="548"/>
      <c r="D48" s="550"/>
      <c r="E48" s="552"/>
      <c r="F48" s="572"/>
      <c r="G48" s="73" t="s">
        <v>42</v>
      </c>
      <c r="H48" s="179"/>
      <c r="I48" s="155">
        <f t="shared" si="12"/>
        <v>0</v>
      </c>
      <c r="J48" s="180"/>
      <c r="K48" s="179"/>
      <c r="L48" s="155">
        <f t="shared" si="13"/>
        <v>0</v>
      </c>
      <c r="M48" s="180"/>
      <c r="N48" s="179"/>
      <c r="O48" s="155">
        <f t="shared" si="14"/>
        <v>0</v>
      </c>
      <c r="P48" s="180"/>
      <c r="Q48" s="179"/>
      <c r="R48" s="155">
        <f t="shared" si="15"/>
        <v>0</v>
      </c>
      <c r="S48" s="180"/>
      <c r="T48" s="173"/>
      <c r="U48" s="127"/>
    </row>
    <row r="49" spans="1:21">
      <c r="A49" s="573" t="s">
        <v>21</v>
      </c>
      <c r="B49" s="451" t="s">
        <v>17</v>
      </c>
      <c r="C49" s="451" t="s">
        <v>18</v>
      </c>
      <c r="D49" s="451" t="s">
        <v>139</v>
      </c>
      <c r="E49" s="451" t="s">
        <v>20</v>
      </c>
      <c r="F49" s="460" t="s">
        <v>21</v>
      </c>
      <c r="G49" s="556" t="s">
        <v>22</v>
      </c>
      <c r="H49" s="511" t="s">
        <v>23</v>
      </c>
      <c r="I49" s="440" t="s">
        <v>24</v>
      </c>
      <c r="J49" s="444" t="s">
        <v>25</v>
      </c>
      <c r="K49" s="511" t="s">
        <v>23</v>
      </c>
      <c r="L49" s="440" t="s">
        <v>24</v>
      </c>
      <c r="M49" s="444" t="s">
        <v>25</v>
      </c>
      <c r="N49" s="511" t="s">
        <v>23</v>
      </c>
      <c r="O49" s="440" t="s">
        <v>24</v>
      </c>
      <c r="P49" s="444" t="s">
        <v>25</v>
      </c>
      <c r="Q49" s="511" t="s">
        <v>23</v>
      </c>
      <c r="R49" s="440" t="s">
        <v>24</v>
      </c>
      <c r="S49" s="444" t="s">
        <v>25</v>
      </c>
      <c r="T49" s="443" t="s">
        <v>23</v>
      </c>
      <c r="U49" s="453" t="s">
        <v>26</v>
      </c>
    </row>
    <row r="50" spans="1:21" ht="15.75" customHeight="1">
      <c r="A50" s="574"/>
      <c r="B50" s="562"/>
      <c r="C50" s="562"/>
      <c r="D50" s="562"/>
      <c r="E50" s="562"/>
      <c r="F50" s="452"/>
      <c r="G50" s="557"/>
      <c r="H50" s="541"/>
      <c r="I50" s="542"/>
      <c r="J50" s="538"/>
      <c r="K50" s="541"/>
      <c r="L50" s="542"/>
      <c r="M50" s="538"/>
      <c r="N50" s="541"/>
      <c r="O50" s="542"/>
      <c r="P50" s="538"/>
      <c r="Q50" s="541"/>
      <c r="R50" s="542"/>
      <c r="S50" s="538"/>
      <c r="T50" s="570"/>
      <c r="U50" s="540"/>
    </row>
    <row r="51" spans="1:21">
      <c r="A51" s="543" t="s">
        <v>140</v>
      </c>
      <c r="B51" s="545" t="s">
        <v>154</v>
      </c>
      <c r="C51" s="547">
        <v>2980</v>
      </c>
      <c r="D51" s="549" t="s">
        <v>63</v>
      </c>
      <c r="E51" s="551" t="s">
        <v>155</v>
      </c>
      <c r="F51" s="508" t="s">
        <v>140</v>
      </c>
      <c r="G51" s="70" t="s">
        <v>30</v>
      </c>
      <c r="H51" s="177"/>
      <c r="I51" s="149">
        <f t="shared" ref="I51:I59" si="16">H51-J51</f>
        <v>0</v>
      </c>
      <c r="J51" s="178"/>
      <c r="K51" s="177"/>
      <c r="L51" s="149">
        <f t="shared" ref="L51:L59" si="17">K51-M51</f>
        <v>0</v>
      </c>
      <c r="M51" s="178"/>
      <c r="N51" s="177"/>
      <c r="O51" s="149">
        <f t="shared" ref="O51:O59" si="18">N51-P51</f>
        <v>0</v>
      </c>
      <c r="P51" s="178"/>
      <c r="Q51" s="177"/>
      <c r="R51" s="149">
        <f t="shared" ref="R51:R59" si="19">Q51-S51</f>
        <v>0</v>
      </c>
      <c r="S51" s="178"/>
      <c r="T51" s="172"/>
      <c r="U51" s="4" t="s">
        <v>31</v>
      </c>
    </row>
    <row r="52" spans="1:21">
      <c r="A52" s="543"/>
      <c r="B52" s="545"/>
      <c r="C52" s="547"/>
      <c r="D52" s="549"/>
      <c r="E52" s="551"/>
      <c r="F52" s="571"/>
      <c r="G52" s="72" t="s">
        <v>32</v>
      </c>
      <c r="H52" s="177"/>
      <c r="I52" s="149">
        <f t="shared" si="16"/>
        <v>0</v>
      </c>
      <c r="J52" s="178"/>
      <c r="K52" s="177"/>
      <c r="L52" s="149">
        <f t="shared" si="17"/>
        <v>0</v>
      </c>
      <c r="M52" s="178"/>
      <c r="N52" s="177"/>
      <c r="O52" s="149">
        <f t="shared" si="18"/>
        <v>0</v>
      </c>
      <c r="P52" s="178"/>
      <c r="Q52" s="177"/>
      <c r="R52" s="149">
        <f t="shared" si="19"/>
        <v>0</v>
      </c>
      <c r="S52" s="178"/>
      <c r="T52" s="172"/>
      <c r="U52" s="117" t="e">
        <f>SUM(#REF!,#REF!,#REF!,#REF!,#REF!,#REF!,#REF!,H51:H59,K51:K59)</f>
        <v>#REF!</v>
      </c>
    </row>
    <row r="53" spans="1:21">
      <c r="A53" s="543"/>
      <c r="B53" s="545"/>
      <c r="C53" s="547"/>
      <c r="D53" s="549"/>
      <c r="E53" s="551"/>
      <c r="F53" s="571"/>
      <c r="G53" s="72" t="s">
        <v>33</v>
      </c>
      <c r="H53" s="177"/>
      <c r="I53" s="149">
        <f t="shared" si="16"/>
        <v>0</v>
      </c>
      <c r="J53" s="178"/>
      <c r="K53" s="177"/>
      <c r="L53" s="149">
        <f t="shared" si="17"/>
        <v>0</v>
      </c>
      <c r="M53" s="178"/>
      <c r="N53" s="177"/>
      <c r="O53" s="149">
        <f t="shared" si="18"/>
        <v>0</v>
      </c>
      <c r="P53" s="178"/>
      <c r="Q53" s="177"/>
      <c r="R53" s="149">
        <f t="shared" si="19"/>
        <v>0</v>
      </c>
      <c r="S53" s="178"/>
      <c r="T53" s="172"/>
      <c r="U53" s="7" t="s">
        <v>34</v>
      </c>
    </row>
    <row r="54" spans="1:21">
      <c r="A54" s="543"/>
      <c r="B54" s="545"/>
      <c r="C54" s="547"/>
      <c r="D54" s="549"/>
      <c r="E54" s="551"/>
      <c r="F54" s="571"/>
      <c r="G54" s="72" t="s">
        <v>35</v>
      </c>
      <c r="H54" s="177"/>
      <c r="I54" s="149">
        <f t="shared" si="16"/>
        <v>0</v>
      </c>
      <c r="J54" s="178"/>
      <c r="K54" s="177"/>
      <c r="L54" s="149">
        <f t="shared" si="17"/>
        <v>0</v>
      </c>
      <c r="M54" s="178"/>
      <c r="N54" s="177"/>
      <c r="O54" s="149">
        <f t="shared" si="18"/>
        <v>0</v>
      </c>
      <c r="P54" s="178"/>
      <c r="Q54" s="177"/>
      <c r="R54" s="149">
        <f t="shared" si="19"/>
        <v>0</v>
      </c>
      <c r="S54" s="178"/>
      <c r="T54" s="172"/>
      <c r="U54" s="117" t="e">
        <f>SUM(#REF!,#REF!,#REF!,#REF!,#REF!,#REF!,#REF!,I51:I59,#REF!,L51:L59)</f>
        <v>#REF!</v>
      </c>
    </row>
    <row r="55" spans="1:21">
      <c r="A55" s="543"/>
      <c r="B55" s="545"/>
      <c r="C55" s="547"/>
      <c r="D55" s="549"/>
      <c r="E55" s="551"/>
      <c r="F55" s="571"/>
      <c r="G55" s="72" t="s">
        <v>36</v>
      </c>
      <c r="H55" s="177"/>
      <c r="I55" s="149">
        <f t="shared" si="16"/>
        <v>0</v>
      </c>
      <c r="J55" s="178"/>
      <c r="K55" s="177"/>
      <c r="L55" s="149">
        <f t="shared" si="17"/>
        <v>0</v>
      </c>
      <c r="M55" s="178"/>
      <c r="N55" s="177"/>
      <c r="O55" s="149">
        <f t="shared" si="18"/>
        <v>0</v>
      </c>
      <c r="P55" s="178"/>
      <c r="Q55" s="177"/>
      <c r="R55" s="149">
        <f t="shared" si="19"/>
        <v>0</v>
      </c>
      <c r="S55" s="178"/>
      <c r="T55" s="172"/>
      <c r="U55" s="7" t="s">
        <v>37</v>
      </c>
    </row>
    <row r="56" spans="1:21">
      <c r="A56" s="543"/>
      <c r="B56" s="545"/>
      <c r="C56" s="547"/>
      <c r="D56" s="549"/>
      <c r="E56" s="551"/>
      <c r="F56" s="571"/>
      <c r="G56" s="72" t="s">
        <v>38</v>
      </c>
      <c r="H56" s="177"/>
      <c r="I56" s="149">
        <f t="shared" si="16"/>
        <v>0</v>
      </c>
      <c r="J56" s="178"/>
      <c r="K56" s="177"/>
      <c r="L56" s="149">
        <f t="shared" si="17"/>
        <v>0</v>
      </c>
      <c r="M56" s="178"/>
      <c r="N56" s="177"/>
      <c r="O56" s="149">
        <f t="shared" si="18"/>
        <v>0</v>
      </c>
      <c r="P56" s="178"/>
      <c r="Q56" s="177">
        <v>1150000</v>
      </c>
      <c r="R56" s="149">
        <f t="shared" si="19"/>
        <v>1150000</v>
      </c>
      <c r="S56" s="178"/>
      <c r="T56" s="172"/>
      <c r="U56" s="117" t="e">
        <f>SUM(#REF!,#REF!,#REF!,#REF!,#REF!,#REF!,#REF!,J51:J59,M51:M59)</f>
        <v>#REF!</v>
      </c>
    </row>
    <row r="57" spans="1:21">
      <c r="A57" s="543"/>
      <c r="B57" s="545"/>
      <c r="C57" s="547"/>
      <c r="D57" s="549"/>
      <c r="E57" s="551"/>
      <c r="F57" s="571"/>
      <c r="G57" s="72" t="s">
        <v>39</v>
      </c>
      <c r="H57" s="177"/>
      <c r="I57" s="149">
        <f t="shared" si="16"/>
        <v>0</v>
      </c>
      <c r="J57" s="178"/>
      <c r="K57" s="177"/>
      <c r="L57" s="149">
        <f t="shared" si="17"/>
        <v>0</v>
      </c>
      <c r="M57" s="178"/>
      <c r="N57" s="177"/>
      <c r="O57" s="149">
        <f t="shared" si="18"/>
        <v>0</v>
      </c>
      <c r="P57" s="178"/>
      <c r="Q57" s="177"/>
      <c r="R57" s="149">
        <f t="shared" si="19"/>
        <v>0</v>
      </c>
      <c r="S57" s="178"/>
      <c r="T57" s="172"/>
      <c r="U57" s="7" t="s">
        <v>40</v>
      </c>
    </row>
    <row r="58" spans="1:21">
      <c r="A58" s="543"/>
      <c r="B58" s="545"/>
      <c r="C58" s="547"/>
      <c r="D58" s="549"/>
      <c r="E58" s="551"/>
      <c r="F58" s="571"/>
      <c r="G58" s="72" t="s">
        <v>41</v>
      </c>
      <c r="H58" s="177"/>
      <c r="I58" s="149">
        <f t="shared" si="16"/>
        <v>0</v>
      </c>
      <c r="J58" s="178"/>
      <c r="K58" s="177"/>
      <c r="L58" s="149">
        <f t="shared" si="17"/>
        <v>0</v>
      </c>
      <c r="M58" s="178"/>
      <c r="N58" s="177"/>
      <c r="O58" s="149">
        <f t="shared" si="18"/>
        <v>0</v>
      </c>
      <c r="P58" s="178"/>
      <c r="Q58" s="177"/>
      <c r="R58" s="149">
        <f t="shared" si="19"/>
        <v>0</v>
      </c>
      <c r="S58" s="178"/>
      <c r="T58" s="172"/>
      <c r="U58" s="118" t="e">
        <f>U56/U52</f>
        <v>#REF!</v>
      </c>
    </row>
    <row r="59" spans="1:21" ht="15.75" thickBot="1">
      <c r="A59" s="544"/>
      <c r="B59" s="546"/>
      <c r="C59" s="548"/>
      <c r="D59" s="550"/>
      <c r="E59" s="552"/>
      <c r="F59" s="572"/>
      <c r="G59" s="73" t="s">
        <v>42</v>
      </c>
      <c r="H59" s="179"/>
      <c r="I59" s="155">
        <f t="shared" si="16"/>
        <v>0</v>
      </c>
      <c r="J59" s="180"/>
      <c r="K59" s="179"/>
      <c r="L59" s="155">
        <f t="shared" si="17"/>
        <v>0</v>
      </c>
      <c r="M59" s="180"/>
      <c r="N59" s="179"/>
      <c r="O59" s="155">
        <f t="shared" si="18"/>
        <v>0</v>
      </c>
      <c r="P59" s="180"/>
      <c r="Q59" s="179"/>
      <c r="R59" s="155">
        <f t="shared" si="19"/>
        <v>0</v>
      </c>
      <c r="S59" s="180"/>
      <c r="T59" s="173"/>
      <c r="U59" s="127"/>
    </row>
    <row r="60" spans="1:21" ht="15" customHeight="1">
      <c r="A60" s="460" t="s">
        <v>21</v>
      </c>
      <c r="B60" s="484" t="s">
        <v>17</v>
      </c>
      <c r="C60" s="484" t="s">
        <v>18</v>
      </c>
      <c r="D60" s="484" t="s">
        <v>139</v>
      </c>
      <c r="E60" s="484" t="s">
        <v>20</v>
      </c>
      <c r="F60" s="460" t="s">
        <v>21</v>
      </c>
      <c r="G60" s="556" t="s">
        <v>22</v>
      </c>
      <c r="H60" s="477" t="s">
        <v>23</v>
      </c>
      <c r="I60" s="460" t="s">
        <v>24</v>
      </c>
      <c r="J60" s="476" t="s">
        <v>25</v>
      </c>
      <c r="K60" s="477" t="s">
        <v>23</v>
      </c>
      <c r="L60" s="460" t="s">
        <v>24</v>
      </c>
      <c r="M60" s="476" t="s">
        <v>25</v>
      </c>
      <c r="N60" s="477" t="s">
        <v>23</v>
      </c>
      <c r="O60" s="460" t="s">
        <v>24</v>
      </c>
      <c r="P60" s="476" t="s">
        <v>25</v>
      </c>
      <c r="Q60" s="477" t="s">
        <v>23</v>
      </c>
      <c r="R60" s="460" t="s">
        <v>24</v>
      </c>
      <c r="S60" s="476" t="s">
        <v>25</v>
      </c>
      <c r="T60" s="466" t="s">
        <v>23</v>
      </c>
      <c r="U60" s="453" t="s">
        <v>26</v>
      </c>
    </row>
    <row r="61" spans="1:21">
      <c r="A61" s="452"/>
      <c r="B61" s="450"/>
      <c r="C61" s="450"/>
      <c r="D61" s="450"/>
      <c r="E61" s="450"/>
      <c r="F61" s="452"/>
      <c r="G61" s="557"/>
      <c r="H61" s="576"/>
      <c r="I61" s="452"/>
      <c r="J61" s="577"/>
      <c r="K61" s="576"/>
      <c r="L61" s="452"/>
      <c r="M61" s="577"/>
      <c r="N61" s="576"/>
      <c r="O61" s="452"/>
      <c r="P61" s="577"/>
      <c r="Q61" s="576"/>
      <c r="R61" s="452"/>
      <c r="S61" s="577"/>
      <c r="T61" s="575"/>
      <c r="U61" s="540"/>
    </row>
    <row r="62" spans="1:21" ht="15" customHeight="1">
      <c r="A62" s="543" t="s">
        <v>140</v>
      </c>
      <c r="B62" s="545" t="s">
        <v>156</v>
      </c>
      <c r="C62" s="547">
        <v>2086</v>
      </c>
      <c r="D62" s="549" t="s">
        <v>157</v>
      </c>
      <c r="E62" s="551" t="s">
        <v>158</v>
      </c>
      <c r="F62" s="508" t="s">
        <v>159</v>
      </c>
      <c r="G62" s="70" t="s">
        <v>30</v>
      </c>
      <c r="H62" s="177"/>
      <c r="I62" s="149">
        <f t="shared" ref="I62:I70" si="20">H62-J62</f>
        <v>0</v>
      </c>
      <c r="J62" s="178"/>
      <c r="K62" s="177"/>
      <c r="L62" s="149">
        <f t="shared" ref="L62:L70" si="21">K62-M62</f>
        <v>0</v>
      </c>
      <c r="M62" s="178"/>
      <c r="N62" s="177"/>
      <c r="O62" s="149">
        <f t="shared" ref="O62:O70" si="22">N62-P62</f>
        <v>0</v>
      </c>
      <c r="P62" s="178"/>
      <c r="Q62" s="177"/>
      <c r="R62" s="149">
        <f t="shared" ref="R62:R70" si="23">Q62-S62</f>
        <v>0</v>
      </c>
      <c r="S62" s="178"/>
      <c r="T62" s="172"/>
      <c r="U62" s="4" t="s">
        <v>31</v>
      </c>
    </row>
    <row r="63" spans="1:21">
      <c r="A63" s="543"/>
      <c r="B63" s="545"/>
      <c r="C63" s="547"/>
      <c r="D63" s="549"/>
      <c r="E63" s="551"/>
      <c r="F63" s="571"/>
      <c r="G63" s="72" t="s">
        <v>32</v>
      </c>
      <c r="H63" s="177"/>
      <c r="I63" s="149">
        <f t="shared" si="20"/>
        <v>0</v>
      </c>
      <c r="J63" s="178"/>
      <c r="K63" s="177"/>
      <c r="L63" s="149">
        <f t="shared" si="21"/>
        <v>0</v>
      </c>
      <c r="M63" s="178"/>
      <c r="N63" s="177"/>
      <c r="O63" s="149">
        <f t="shared" si="22"/>
        <v>0</v>
      </c>
      <c r="P63" s="178"/>
      <c r="Q63" s="177"/>
      <c r="R63" s="149">
        <f t="shared" si="23"/>
        <v>0</v>
      </c>
      <c r="S63" s="178"/>
      <c r="T63" s="172"/>
      <c r="U63" s="117" t="e">
        <f>SUM(#REF!,#REF!,#REF!,#REF!,#REF!,#REF!,#REF!,H62:H70,K62:K70)</f>
        <v>#REF!</v>
      </c>
    </row>
    <row r="64" spans="1:21">
      <c r="A64" s="543"/>
      <c r="B64" s="545"/>
      <c r="C64" s="547"/>
      <c r="D64" s="549"/>
      <c r="E64" s="551"/>
      <c r="F64" s="571"/>
      <c r="G64" s="72" t="s">
        <v>33</v>
      </c>
      <c r="H64" s="177"/>
      <c r="I64" s="149">
        <f t="shared" si="20"/>
        <v>0</v>
      </c>
      <c r="J64" s="178"/>
      <c r="K64" s="177"/>
      <c r="L64" s="149">
        <f t="shared" si="21"/>
        <v>0</v>
      </c>
      <c r="M64" s="178"/>
      <c r="N64" s="177"/>
      <c r="O64" s="149">
        <f t="shared" si="22"/>
        <v>0</v>
      </c>
      <c r="P64" s="178"/>
      <c r="Q64" s="177"/>
      <c r="R64" s="149">
        <f t="shared" si="23"/>
        <v>0</v>
      </c>
      <c r="S64" s="178"/>
      <c r="T64" s="172"/>
      <c r="U64" s="7" t="s">
        <v>34</v>
      </c>
    </row>
    <row r="65" spans="1:21">
      <c r="A65" s="543"/>
      <c r="B65" s="545"/>
      <c r="C65" s="547"/>
      <c r="D65" s="549"/>
      <c r="E65" s="551"/>
      <c r="F65" s="571"/>
      <c r="G65" s="72" t="s">
        <v>35</v>
      </c>
      <c r="H65" s="352">
        <v>1499301</v>
      </c>
      <c r="I65" s="149">
        <f t="shared" si="20"/>
        <v>1499301</v>
      </c>
      <c r="J65" s="178"/>
      <c r="K65" s="352">
        <f>SUM(2000000-H65)</f>
        <v>500699</v>
      </c>
      <c r="L65" s="149">
        <f t="shared" si="21"/>
        <v>500699</v>
      </c>
      <c r="M65" s="178"/>
      <c r="N65" s="177"/>
      <c r="O65" s="149">
        <f t="shared" si="22"/>
        <v>0</v>
      </c>
      <c r="P65" s="178"/>
      <c r="Q65" s="177"/>
      <c r="R65" s="149">
        <f t="shared" si="23"/>
        <v>0</v>
      </c>
      <c r="S65" s="178"/>
      <c r="T65" s="172"/>
      <c r="U65" s="117" t="e">
        <f>SUM(#REF!,#REF!,#REF!,#REF!,#REF!,#REF!,#REF!,I62:I70,#REF!,L62:L70)</f>
        <v>#REF!</v>
      </c>
    </row>
    <row r="66" spans="1:21">
      <c r="A66" s="543"/>
      <c r="B66" s="545"/>
      <c r="C66" s="547"/>
      <c r="D66" s="549"/>
      <c r="E66" s="551"/>
      <c r="F66" s="571"/>
      <c r="G66" s="72" t="s">
        <v>36</v>
      </c>
      <c r="H66" s="177"/>
      <c r="I66" s="149">
        <f t="shared" si="20"/>
        <v>0</v>
      </c>
      <c r="J66" s="178"/>
      <c r="K66" s="177"/>
      <c r="L66" s="149">
        <f t="shared" si="21"/>
        <v>0</v>
      </c>
      <c r="M66" s="178"/>
      <c r="N66" s="177"/>
      <c r="O66" s="149">
        <f t="shared" si="22"/>
        <v>0</v>
      </c>
      <c r="P66" s="178"/>
      <c r="Q66" s="352">
        <v>55000</v>
      </c>
      <c r="R66" s="149">
        <f t="shared" si="23"/>
        <v>55000</v>
      </c>
      <c r="S66" s="178"/>
      <c r="T66" s="172"/>
      <c r="U66" s="7" t="s">
        <v>37</v>
      </c>
    </row>
    <row r="67" spans="1:21">
      <c r="A67" s="543"/>
      <c r="B67" s="545"/>
      <c r="C67" s="547"/>
      <c r="D67" s="549"/>
      <c r="E67" s="551"/>
      <c r="F67" s="571"/>
      <c r="G67" s="72" t="s">
        <v>38</v>
      </c>
      <c r="H67" s="177"/>
      <c r="I67" s="149">
        <f t="shared" si="20"/>
        <v>0</v>
      </c>
      <c r="J67" s="178"/>
      <c r="K67" s="177"/>
      <c r="L67" s="149">
        <f t="shared" si="21"/>
        <v>0</v>
      </c>
      <c r="M67" s="178"/>
      <c r="N67" s="177"/>
      <c r="O67" s="149">
        <f t="shared" si="22"/>
        <v>0</v>
      </c>
      <c r="P67" s="178"/>
      <c r="Q67" s="177"/>
      <c r="R67" s="149">
        <f t="shared" si="23"/>
        <v>0</v>
      </c>
      <c r="S67" s="178"/>
      <c r="T67" s="348"/>
      <c r="U67" s="117" t="e">
        <f>SUM(#REF!,#REF!,#REF!,#REF!,#REF!,#REF!,#REF!,J62:J70,M62:M70)</f>
        <v>#REF!</v>
      </c>
    </row>
    <row r="68" spans="1:21">
      <c r="A68" s="543"/>
      <c r="B68" s="545"/>
      <c r="C68" s="547"/>
      <c r="D68" s="549"/>
      <c r="E68" s="551"/>
      <c r="F68" s="571"/>
      <c r="G68" s="72" t="s">
        <v>39</v>
      </c>
      <c r="H68" s="177"/>
      <c r="I68" s="149">
        <f t="shared" si="20"/>
        <v>0</v>
      </c>
      <c r="J68" s="178"/>
      <c r="K68" s="177"/>
      <c r="L68" s="149">
        <f t="shared" si="21"/>
        <v>0</v>
      </c>
      <c r="M68" s="178"/>
      <c r="N68" s="177"/>
      <c r="O68" s="149">
        <f t="shared" si="22"/>
        <v>0</v>
      </c>
      <c r="P68" s="178"/>
      <c r="Q68" s="177"/>
      <c r="R68" s="149">
        <f t="shared" si="23"/>
        <v>0</v>
      </c>
      <c r="S68" s="178"/>
      <c r="T68" s="172"/>
      <c r="U68" s="7" t="s">
        <v>40</v>
      </c>
    </row>
    <row r="69" spans="1:21">
      <c r="A69" s="543"/>
      <c r="B69" s="545"/>
      <c r="C69" s="547"/>
      <c r="D69" s="549"/>
      <c r="E69" s="551"/>
      <c r="F69" s="571"/>
      <c r="G69" s="72" t="s">
        <v>41</v>
      </c>
      <c r="H69" s="177"/>
      <c r="I69" s="149">
        <f t="shared" si="20"/>
        <v>0</v>
      </c>
      <c r="J69" s="178"/>
      <c r="K69" s="177"/>
      <c r="L69" s="149">
        <f t="shared" si="21"/>
        <v>0</v>
      </c>
      <c r="M69" s="178"/>
      <c r="N69" s="177"/>
      <c r="O69" s="149">
        <f t="shared" si="22"/>
        <v>0</v>
      </c>
      <c r="P69" s="178"/>
      <c r="Q69" s="177"/>
      <c r="R69" s="149">
        <f t="shared" si="23"/>
        <v>0</v>
      </c>
      <c r="S69" s="178"/>
      <c r="T69" s="172"/>
      <c r="U69" s="118" t="e">
        <f>U67/U63</f>
        <v>#REF!</v>
      </c>
    </row>
    <row r="70" spans="1:21" ht="15.75" thickBot="1">
      <c r="A70" s="544"/>
      <c r="B70" s="546"/>
      <c r="C70" s="548"/>
      <c r="D70" s="550"/>
      <c r="E70" s="552"/>
      <c r="F70" s="572"/>
      <c r="G70" s="73" t="s">
        <v>42</v>
      </c>
      <c r="H70" s="179"/>
      <c r="I70" s="155">
        <f t="shared" si="20"/>
        <v>0</v>
      </c>
      <c r="J70" s="180"/>
      <c r="K70" s="179"/>
      <c r="L70" s="155">
        <f t="shared" si="21"/>
        <v>0</v>
      </c>
      <c r="M70" s="180"/>
      <c r="N70" s="179"/>
      <c r="O70" s="155">
        <f t="shared" si="22"/>
        <v>0</v>
      </c>
      <c r="P70" s="180"/>
      <c r="Q70" s="179"/>
      <c r="R70" s="155">
        <f t="shared" si="23"/>
        <v>0</v>
      </c>
      <c r="S70" s="180"/>
      <c r="T70" s="173"/>
      <c r="U70" s="127"/>
    </row>
    <row r="71" spans="1:21" ht="15" customHeight="1">
      <c r="A71" s="460" t="s">
        <v>21</v>
      </c>
      <c r="B71" s="484" t="s">
        <v>17</v>
      </c>
      <c r="C71" s="484" t="s">
        <v>18</v>
      </c>
      <c r="D71" s="484" t="s">
        <v>139</v>
      </c>
      <c r="E71" s="484" t="s">
        <v>20</v>
      </c>
      <c r="F71" s="460" t="s">
        <v>21</v>
      </c>
      <c r="G71" s="556" t="s">
        <v>22</v>
      </c>
      <c r="H71" s="477" t="s">
        <v>23</v>
      </c>
      <c r="I71" s="460" t="s">
        <v>24</v>
      </c>
      <c r="J71" s="476" t="s">
        <v>25</v>
      </c>
      <c r="K71" s="477" t="s">
        <v>23</v>
      </c>
      <c r="L71" s="460" t="s">
        <v>24</v>
      </c>
      <c r="M71" s="476" t="s">
        <v>25</v>
      </c>
      <c r="N71" s="477" t="s">
        <v>23</v>
      </c>
      <c r="O71" s="460" t="s">
        <v>24</v>
      </c>
      <c r="P71" s="476" t="s">
        <v>25</v>
      </c>
      <c r="Q71" s="477" t="s">
        <v>23</v>
      </c>
      <c r="R71" s="460" t="s">
        <v>24</v>
      </c>
      <c r="S71" s="476" t="s">
        <v>25</v>
      </c>
      <c r="T71" s="466" t="s">
        <v>23</v>
      </c>
      <c r="U71" s="453" t="s">
        <v>26</v>
      </c>
    </row>
    <row r="72" spans="1:21" ht="15.75" customHeight="1">
      <c r="A72" s="452"/>
      <c r="B72" s="450"/>
      <c r="C72" s="450"/>
      <c r="D72" s="450"/>
      <c r="E72" s="450"/>
      <c r="F72" s="452"/>
      <c r="G72" s="557"/>
      <c r="H72" s="576"/>
      <c r="I72" s="452"/>
      <c r="J72" s="577"/>
      <c r="K72" s="576"/>
      <c r="L72" s="452"/>
      <c r="M72" s="577"/>
      <c r="N72" s="576"/>
      <c r="O72" s="452"/>
      <c r="P72" s="577"/>
      <c r="Q72" s="576"/>
      <c r="R72" s="452"/>
      <c r="S72" s="577"/>
      <c r="T72" s="575"/>
      <c r="U72" s="540"/>
    </row>
    <row r="73" spans="1:21" ht="15" customHeight="1">
      <c r="A73" s="578" t="s">
        <v>82</v>
      </c>
      <c r="B73" s="566" t="s">
        <v>160</v>
      </c>
      <c r="C73" s="567">
        <v>3137</v>
      </c>
      <c r="D73" s="585"/>
      <c r="E73" s="588"/>
      <c r="F73" s="508" t="s">
        <v>140</v>
      </c>
      <c r="G73" s="70" t="s">
        <v>30</v>
      </c>
      <c r="H73" s="13"/>
      <c r="I73" s="9">
        <f t="shared" ref="I73:I81" si="24">H73-J73</f>
        <v>0</v>
      </c>
      <c r="J73" s="10"/>
      <c r="K73" s="13"/>
      <c r="L73" s="9">
        <f t="shared" ref="L73:L81" si="25">K73-M73</f>
        <v>0</v>
      </c>
      <c r="M73" s="10"/>
      <c r="N73" s="13"/>
      <c r="O73" s="9">
        <f t="shared" ref="O73:O81" si="26">N73-P73</f>
        <v>0</v>
      </c>
      <c r="P73" s="10"/>
      <c r="Q73" s="13"/>
      <c r="R73" s="9">
        <f t="shared" ref="R73:R81" si="27">Q73-S73</f>
        <v>0</v>
      </c>
      <c r="S73" s="10"/>
      <c r="T73" s="14"/>
      <c r="U73" s="4" t="s">
        <v>31</v>
      </c>
    </row>
    <row r="74" spans="1:21">
      <c r="A74" s="579"/>
      <c r="B74" s="581"/>
      <c r="C74" s="583"/>
      <c r="D74" s="586"/>
      <c r="E74" s="589"/>
      <c r="F74" s="571"/>
      <c r="G74" s="72" t="s">
        <v>32</v>
      </c>
      <c r="H74" s="13"/>
      <c r="I74" s="11">
        <f t="shared" si="24"/>
        <v>0</v>
      </c>
      <c r="J74" s="12"/>
      <c r="K74" s="351">
        <v>100000</v>
      </c>
      <c r="L74" s="11">
        <f t="shared" si="25"/>
        <v>100000</v>
      </c>
      <c r="M74" s="12"/>
      <c r="N74" s="13"/>
      <c r="O74" s="11">
        <f t="shared" si="26"/>
        <v>0</v>
      </c>
      <c r="P74" s="12"/>
      <c r="Q74" s="13"/>
      <c r="R74" s="11">
        <f t="shared" si="27"/>
        <v>0</v>
      </c>
      <c r="S74" s="12"/>
      <c r="T74" s="14"/>
      <c r="U74" s="117" t="e">
        <f>SUM(#REF!,#REF!,#REF!,#REF!,#REF!,#REF!,#REF!,H73:H81,K73:K81)</f>
        <v>#REF!</v>
      </c>
    </row>
    <row r="75" spans="1:21">
      <c r="A75" s="579"/>
      <c r="B75" s="581"/>
      <c r="C75" s="583"/>
      <c r="D75" s="586"/>
      <c r="E75" s="589"/>
      <c r="F75" s="571"/>
      <c r="G75" s="72" t="s">
        <v>33</v>
      </c>
      <c r="H75" s="13"/>
      <c r="I75" s="11">
        <f t="shared" si="24"/>
        <v>0</v>
      </c>
      <c r="J75" s="12"/>
      <c r="K75" s="13"/>
      <c r="L75" s="11">
        <f t="shared" si="25"/>
        <v>0</v>
      </c>
      <c r="M75" s="12"/>
      <c r="N75" s="13"/>
      <c r="O75" s="11">
        <f t="shared" si="26"/>
        <v>0</v>
      </c>
      <c r="P75" s="12"/>
      <c r="Q75" s="13"/>
      <c r="R75" s="11">
        <f t="shared" si="27"/>
        <v>0</v>
      </c>
      <c r="S75" s="12"/>
      <c r="T75" s="14"/>
      <c r="U75" s="7" t="s">
        <v>34</v>
      </c>
    </row>
    <row r="76" spans="1:21">
      <c r="A76" s="579"/>
      <c r="B76" s="581"/>
      <c r="C76" s="583"/>
      <c r="D76" s="586"/>
      <c r="E76" s="589"/>
      <c r="F76" s="571"/>
      <c r="G76" s="72" t="s">
        <v>35</v>
      </c>
      <c r="H76" s="13"/>
      <c r="I76" s="11">
        <f t="shared" si="24"/>
        <v>0</v>
      </c>
      <c r="J76" s="12"/>
      <c r="K76" s="13"/>
      <c r="L76" s="11">
        <f t="shared" si="25"/>
        <v>0</v>
      </c>
      <c r="M76" s="12"/>
      <c r="N76" s="13"/>
      <c r="O76" s="11">
        <f t="shared" si="26"/>
        <v>0</v>
      </c>
      <c r="P76" s="12"/>
      <c r="Q76" s="13"/>
      <c r="R76" s="11">
        <f t="shared" si="27"/>
        <v>0</v>
      </c>
      <c r="S76" s="12"/>
      <c r="T76" s="14"/>
      <c r="U76" s="117" t="e">
        <f>SUM(#REF!,#REF!,#REF!,#REF!,#REF!,#REF!,#REF!,I73:I81,#REF!,L73:L81)</f>
        <v>#REF!</v>
      </c>
    </row>
    <row r="77" spans="1:21">
      <c r="A77" s="579"/>
      <c r="B77" s="581"/>
      <c r="C77" s="583"/>
      <c r="D77" s="586"/>
      <c r="E77" s="589"/>
      <c r="F77" s="571"/>
      <c r="G77" s="72" t="s">
        <v>36</v>
      </c>
      <c r="H77" s="13"/>
      <c r="I77" s="11">
        <f t="shared" si="24"/>
        <v>0</v>
      </c>
      <c r="J77" s="12"/>
      <c r="K77" s="13"/>
      <c r="L77" s="11">
        <f t="shared" si="25"/>
        <v>0</v>
      </c>
      <c r="M77" s="12"/>
      <c r="N77" s="13"/>
      <c r="O77" s="11">
        <f t="shared" si="26"/>
        <v>0</v>
      </c>
      <c r="P77" s="12"/>
      <c r="Q77" s="13"/>
      <c r="R77" s="11">
        <f t="shared" si="27"/>
        <v>0</v>
      </c>
      <c r="S77" s="12"/>
      <c r="T77" s="14"/>
      <c r="U77" s="7" t="s">
        <v>37</v>
      </c>
    </row>
    <row r="78" spans="1:21">
      <c r="A78" s="579"/>
      <c r="B78" s="581"/>
      <c r="C78" s="583"/>
      <c r="D78" s="586"/>
      <c r="E78" s="589"/>
      <c r="F78" s="571"/>
      <c r="G78" s="72" t="s">
        <v>38</v>
      </c>
      <c r="H78" s="13"/>
      <c r="I78" s="11">
        <f t="shared" si="24"/>
        <v>0</v>
      </c>
      <c r="J78" s="12"/>
      <c r="K78" s="351">
        <v>138375</v>
      </c>
      <c r="L78" s="11">
        <f t="shared" si="25"/>
        <v>138375</v>
      </c>
      <c r="M78" s="12"/>
      <c r="N78" s="13"/>
      <c r="O78" s="11">
        <f t="shared" si="26"/>
        <v>0</v>
      </c>
      <c r="P78" s="12"/>
      <c r="Q78" s="13"/>
      <c r="R78" s="11">
        <f t="shared" si="27"/>
        <v>0</v>
      </c>
      <c r="S78" s="12"/>
      <c r="T78" s="14"/>
      <c r="U78" s="117" t="e">
        <f>SUM(#REF!,#REF!,#REF!,#REF!,#REF!,#REF!,#REF!,J73:J81,M73:M81)</f>
        <v>#REF!</v>
      </c>
    </row>
    <row r="79" spans="1:21">
      <c r="A79" s="579"/>
      <c r="B79" s="581"/>
      <c r="C79" s="583"/>
      <c r="D79" s="586"/>
      <c r="E79" s="589"/>
      <c r="F79" s="571"/>
      <c r="G79" s="72" t="s">
        <v>39</v>
      </c>
      <c r="H79" s="13"/>
      <c r="I79" s="11">
        <f t="shared" si="24"/>
        <v>0</v>
      </c>
      <c r="J79" s="12"/>
      <c r="K79" s="13"/>
      <c r="L79" s="11">
        <f t="shared" si="25"/>
        <v>0</v>
      </c>
      <c r="M79" s="12"/>
      <c r="N79" s="13"/>
      <c r="O79" s="11">
        <f t="shared" si="26"/>
        <v>0</v>
      </c>
      <c r="P79" s="12"/>
      <c r="Q79" s="13"/>
      <c r="R79" s="11">
        <f t="shared" si="27"/>
        <v>0</v>
      </c>
      <c r="S79" s="12"/>
      <c r="T79" s="14"/>
      <c r="U79" s="7" t="s">
        <v>40</v>
      </c>
    </row>
    <row r="80" spans="1:21">
      <c r="A80" s="579"/>
      <c r="B80" s="581"/>
      <c r="C80" s="583"/>
      <c r="D80" s="586"/>
      <c r="E80" s="589"/>
      <c r="F80" s="571"/>
      <c r="G80" s="72" t="s">
        <v>41</v>
      </c>
      <c r="H80" s="13"/>
      <c r="I80" s="11">
        <f t="shared" si="24"/>
        <v>0</v>
      </c>
      <c r="J80" s="12"/>
      <c r="K80" s="13"/>
      <c r="L80" s="11">
        <f t="shared" si="25"/>
        <v>0</v>
      </c>
      <c r="M80" s="12"/>
      <c r="N80" s="13"/>
      <c r="O80" s="11">
        <f t="shared" si="26"/>
        <v>0</v>
      </c>
      <c r="P80" s="12"/>
      <c r="Q80" s="13"/>
      <c r="R80" s="11">
        <f t="shared" si="27"/>
        <v>0</v>
      </c>
      <c r="S80" s="12"/>
      <c r="T80" s="14"/>
      <c r="U80" s="118" t="e">
        <f>U78/U74</f>
        <v>#REF!</v>
      </c>
    </row>
    <row r="81" spans="1:21" ht="15.75" thickBot="1">
      <c r="A81" s="580"/>
      <c r="B81" s="582"/>
      <c r="C81" s="584"/>
      <c r="D81" s="587"/>
      <c r="E81" s="590"/>
      <c r="F81" s="572"/>
      <c r="G81" s="73" t="s">
        <v>42</v>
      </c>
      <c r="H81" s="15"/>
      <c r="I81" s="16">
        <f t="shared" si="24"/>
        <v>0</v>
      </c>
      <c r="J81" s="17"/>
      <c r="K81" s="15"/>
      <c r="L81" s="16">
        <f t="shared" si="25"/>
        <v>0</v>
      </c>
      <c r="M81" s="17"/>
      <c r="N81" s="15"/>
      <c r="O81" s="16">
        <f t="shared" si="26"/>
        <v>0</v>
      </c>
      <c r="P81" s="17"/>
      <c r="Q81" s="15"/>
      <c r="R81" s="16">
        <f t="shared" si="27"/>
        <v>0</v>
      </c>
      <c r="S81" s="17"/>
      <c r="T81" s="18"/>
      <c r="U81" s="127"/>
    </row>
    <row r="82" spans="1:21" ht="15" customHeight="1">
      <c r="A82" s="558" t="s">
        <v>21</v>
      </c>
      <c r="B82" s="560" t="s">
        <v>17</v>
      </c>
      <c r="C82" s="451" t="s">
        <v>18</v>
      </c>
      <c r="D82" s="451" t="s">
        <v>139</v>
      </c>
      <c r="E82" s="563" t="s">
        <v>20</v>
      </c>
      <c r="F82" s="440" t="s">
        <v>21</v>
      </c>
      <c r="G82" s="556" t="s">
        <v>22</v>
      </c>
      <c r="H82" s="511" t="s">
        <v>23</v>
      </c>
      <c r="I82" s="440" t="s">
        <v>24</v>
      </c>
      <c r="J82" s="444" t="s">
        <v>25</v>
      </c>
      <c r="K82" s="511" t="s">
        <v>23</v>
      </c>
      <c r="L82" s="440" t="s">
        <v>24</v>
      </c>
      <c r="M82" s="444" t="s">
        <v>25</v>
      </c>
      <c r="N82" s="511" t="s">
        <v>23</v>
      </c>
      <c r="O82" s="440" t="s">
        <v>24</v>
      </c>
      <c r="P82" s="444" t="s">
        <v>25</v>
      </c>
      <c r="Q82" s="511" t="s">
        <v>23</v>
      </c>
      <c r="R82" s="440" t="s">
        <v>24</v>
      </c>
      <c r="S82" s="444" t="s">
        <v>25</v>
      </c>
      <c r="T82" s="510" t="s">
        <v>23</v>
      </c>
      <c r="U82" s="453" t="s">
        <v>26</v>
      </c>
    </row>
    <row r="83" spans="1:21" ht="15.75" customHeight="1">
      <c r="A83" s="559"/>
      <c r="B83" s="561"/>
      <c r="C83" s="562"/>
      <c r="D83" s="562"/>
      <c r="E83" s="564"/>
      <c r="F83" s="542"/>
      <c r="G83" s="557"/>
      <c r="H83" s="541"/>
      <c r="I83" s="542"/>
      <c r="J83" s="538"/>
      <c r="K83" s="541"/>
      <c r="L83" s="542"/>
      <c r="M83" s="538"/>
      <c r="N83" s="541"/>
      <c r="O83" s="542"/>
      <c r="P83" s="538"/>
      <c r="Q83" s="541"/>
      <c r="R83" s="542"/>
      <c r="S83" s="538"/>
      <c r="T83" s="539"/>
      <c r="U83" s="540"/>
    </row>
    <row r="84" spans="1:21" ht="15" customHeight="1">
      <c r="A84" s="591" t="s">
        <v>140</v>
      </c>
      <c r="B84" s="594" t="s">
        <v>161</v>
      </c>
      <c r="C84" s="597">
        <v>3121</v>
      </c>
      <c r="D84" s="600"/>
      <c r="E84" s="513"/>
      <c r="F84" s="553" t="s">
        <v>162</v>
      </c>
      <c r="G84" s="70" t="s">
        <v>30</v>
      </c>
      <c r="H84" s="13"/>
      <c r="I84" s="9">
        <f t="shared" ref="I84:I92" si="28">H84-J84</f>
        <v>0</v>
      </c>
      <c r="J84" s="10"/>
      <c r="K84" s="13"/>
      <c r="L84" s="9">
        <f t="shared" ref="L84:L92" si="29">K84-M84</f>
        <v>0</v>
      </c>
      <c r="M84" s="10"/>
      <c r="N84" s="13"/>
      <c r="O84" s="9">
        <f t="shared" ref="O84:O92" si="30">N84-P84</f>
        <v>0</v>
      </c>
      <c r="P84" s="10"/>
      <c r="Q84" s="13"/>
      <c r="R84" s="9">
        <f t="shared" ref="R84:R92" si="31">Q84-S84</f>
        <v>0</v>
      </c>
      <c r="S84" s="10"/>
      <c r="T84" s="14"/>
      <c r="U84" s="4" t="s">
        <v>31</v>
      </c>
    </row>
    <row r="85" spans="1:21">
      <c r="A85" s="592"/>
      <c r="B85" s="595"/>
      <c r="C85" s="598"/>
      <c r="D85" s="601"/>
      <c r="E85" s="603"/>
      <c r="F85" s="554"/>
      <c r="G85" s="72" t="s">
        <v>32</v>
      </c>
      <c r="H85" s="13"/>
      <c r="I85" s="11">
        <f t="shared" si="28"/>
        <v>0</v>
      </c>
      <c r="J85" s="12"/>
      <c r="K85" s="13"/>
      <c r="L85" s="11">
        <f t="shared" si="29"/>
        <v>0</v>
      </c>
      <c r="M85" s="12"/>
      <c r="N85" s="13"/>
      <c r="O85" s="11">
        <f t="shared" si="30"/>
        <v>0</v>
      </c>
      <c r="P85" s="12"/>
      <c r="Q85" s="13"/>
      <c r="R85" s="11">
        <f t="shared" si="31"/>
        <v>0</v>
      </c>
      <c r="S85" s="12"/>
      <c r="T85" s="14"/>
      <c r="U85" s="117" t="e">
        <f>SUM(#REF!,#REF!,#REF!,#REF!,#REF!,#REF!,#REF!,H84:H92,K84:K92)</f>
        <v>#REF!</v>
      </c>
    </row>
    <row r="86" spans="1:21">
      <c r="A86" s="592"/>
      <c r="B86" s="595"/>
      <c r="C86" s="598"/>
      <c r="D86" s="601"/>
      <c r="E86" s="603"/>
      <c r="F86" s="554"/>
      <c r="G86" s="72" t="s">
        <v>33</v>
      </c>
      <c r="H86" s="13"/>
      <c r="I86" s="11">
        <f t="shared" si="28"/>
        <v>0</v>
      </c>
      <c r="J86" s="12"/>
      <c r="K86" s="351">
        <v>45000</v>
      </c>
      <c r="L86" s="11">
        <f t="shared" si="29"/>
        <v>45000</v>
      </c>
      <c r="M86" s="12"/>
      <c r="N86" s="13"/>
      <c r="O86" s="11">
        <f t="shared" si="30"/>
        <v>0</v>
      </c>
      <c r="P86" s="12"/>
      <c r="Q86" s="13"/>
      <c r="R86" s="11">
        <f t="shared" si="31"/>
        <v>0</v>
      </c>
      <c r="S86" s="12"/>
      <c r="T86" s="14"/>
      <c r="U86" s="7" t="s">
        <v>34</v>
      </c>
    </row>
    <row r="87" spans="1:21">
      <c r="A87" s="592"/>
      <c r="B87" s="595"/>
      <c r="C87" s="598"/>
      <c r="D87" s="601"/>
      <c r="E87" s="603"/>
      <c r="F87" s="554"/>
      <c r="G87" s="72" t="s">
        <v>35</v>
      </c>
      <c r="H87" s="13"/>
      <c r="I87" s="11">
        <f t="shared" si="28"/>
        <v>0</v>
      </c>
      <c r="J87" s="12"/>
      <c r="K87" s="13"/>
      <c r="L87" s="11">
        <f t="shared" si="29"/>
        <v>0</v>
      </c>
      <c r="M87" s="12"/>
      <c r="N87" s="13"/>
      <c r="O87" s="11">
        <f t="shared" si="30"/>
        <v>0</v>
      </c>
      <c r="P87" s="12"/>
      <c r="Q87" s="13"/>
      <c r="R87" s="11">
        <f t="shared" si="31"/>
        <v>0</v>
      </c>
      <c r="S87" s="12"/>
      <c r="T87" s="14"/>
      <c r="U87" s="117" t="e">
        <f>SUM(#REF!,#REF!,#REF!,#REF!,#REF!,#REF!,#REF!,I84:I92,#REF!,L84:L92)</f>
        <v>#REF!</v>
      </c>
    </row>
    <row r="88" spans="1:21">
      <c r="A88" s="592"/>
      <c r="B88" s="595"/>
      <c r="C88" s="598"/>
      <c r="D88" s="601"/>
      <c r="E88" s="603"/>
      <c r="F88" s="554"/>
      <c r="G88" s="72" t="s">
        <v>36</v>
      </c>
      <c r="H88" s="13"/>
      <c r="I88" s="11">
        <f t="shared" si="28"/>
        <v>0</v>
      </c>
      <c r="J88" s="12"/>
      <c r="K88" s="13"/>
      <c r="L88" s="11">
        <f t="shared" si="29"/>
        <v>0</v>
      </c>
      <c r="M88" s="12"/>
      <c r="N88" s="13"/>
      <c r="O88" s="11">
        <f t="shared" si="30"/>
        <v>0</v>
      </c>
      <c r="P88" s="12"/>
      <c r="Q88" s="13"/>
      <c r="R88" s="11">
        <f t="shared" si="31"/>
        <v>0</v>
      </c>
      <c r="S88" s="12"/>
      <c r="T88" s="14"/>
      <c r="U88" s="7" t="s">
        <v>37</v>
      </c>
    </row>
    <row r="89" spans="1:21">
      <c r="A89" s="592"/>
      <c r="B89" s="595"/>
      <c r="C89" s="598"/>
      <c r="D89" s="601"/>
      <c r="E89" s="603"/>
      <c r="F89" s="554"/>
      <c r="G89" s="72" t="s">
        <v>38</v>
      </c>
      <c r="H89" s="13"/>
      <c r="I89" s="11">
        <f t="shared" si="28"/>
        <v>0</v>
      </c>
      <c r="J89" s="12"/>
      <c r="K89" s="13"/>
      <c r="L89" s="11">
        <f t="shared" si="29"/>
        <v>0</v>
      </c>
      <c r="M89" s="12"/>
      <c r="N89" s="351">
        <v>895000</v>
      </c>
      <c r="O89" s="11">
        <f t="shared" si="30"/>
        <v>895000</v>
      </c>
      <c r="P89" s="12"/>
      <c r="Q89" s="13"/>
      <c r="R89" s="11">
        <f t="shared" si="31"/>
        <v>0</v>
      </c>
      <c r="S89" s="12"/>
      <c r="T89" s="14"/>
      <c r="U89" s="117" t="e">
        <f>SUM(#REF!,#REF!,#REF!,#REF!,#REF!,#REF!,#REF!,J84:J92,M84:M92)</f>
        <v>#REF!</v>
      </c>
    </row>
    <row r="90" spans="1:21">
      <c r="A90" s="592"/>
      <c r="B90" s="595"/>
      <c r="C90" s="598"/>
      <c r="D90" s="601"/>
      <c r="E90" s="603"/>
      <c r="F90" s="554"/>
      <c r="G90" s="72" t="s">
        <v>39</v>
      </c>
      <c r="H90" s="13"/>
      <c r="I90" s="11">
        <f t="shared" si="28"/>
        <v>0</v>
      </c>
      <c r="J90" s="12"/>
      <c r="K90" s="13"/>
      <c r="L90" s="11">
        <f t="shared" si="29"/>
        <v>0</v>
      </c>
      <c r="M90" s="12"/>
      <c r="N90" s="13"/>
      <c r="O90" s="11">
        <f t="shared" si="30"/>
        <v>0</v>
      </c>
      <c r="P90" s="12"/>
      <c r="Q90" s="13"/>
      <c r="R90" s="11">
        <f t="shared" si="31"/>
        <v>0</v>
      </c>
      <c r="S90" s="12"/>
      <c r="T90" s="14"/>
      <c r="U90" s="7" t="s">
        <v>40</v>
      </c>
    </row>
    <row r="91" spans="1:21">
      <c r="A91" s="592"/>
      <c r="B91" s="595"/>
      <c r="C91" s="598"/>
      <c r="D91" s="601"/>
      <c r="E91" s="603"/>
      <c r="F91" s="554"/>
      <c r="G91" s="72" t="s">
        <v>41</v>
      </c>
      <c r="H91" s="13"/>
      <c r="I91" s="11">
        <f t="shared" si="28"/>
        <v>0</v>
      </c>
      <c r="J91" s="12"/>
      <c r="K91" s="13"/>
      <c r="L91" s="11">
        <f t="shared" si="29"/>
        <v>0</v>
      </c>
      <c r="M91" s="12"/>
      <c r="N91" s="13"/>
      <c r="O91" s="11">
        <f t="shared" si="30"/>
        <v>0</v>
      </c>
      <c r="P91" s="12"/>
      <c r="Q91" s="13"/>
      <c r="R91" s="11">
        <f t="shared" si="31"/>
        <v>0</v>
      </c>
      <c r="S91" s="12"/>
      <c r="T91" s="14"/>
      <c r="U91" s="118" t="e">
        <f>U89/U85</f>
        <v>#REF!</v>
      </c>
    </row>
    <row r="92" spans="1:21" ht="15.75" thickBot="1">
      <c r="A92" s="593"/>
      <c r="B92" s="596"/>
      <c r="C92" s="599"/>
      <c r="D92" s="602"/>
      <c r="E92" s="604"/>
      <c r="F92" s="605"/>
      <c r="G92" s="100" t="s">
        <v>42</v>
      </c>
      <c r="H92" s="26"/>
      <c r="I92" s="20">
        <f t="shared" si="28"/>
        <v>0</v>
      </c>
      <c r="J92" s="21"/>
      <c r="K92" s="26"/>
      <c r="L92" s="20">
        <f t="shared" si="29"/>
        <v>0</v>
      </c>
      <c r="M92" s="21"/>
      <c r="N92" s="26"/>
      <c r="O92" s="20">
        <f t="shared" si="30"/>
        <v>0</v>
      </c>
      <c r="P92" s="21"/>
      <c r="Q92" s="26"/>
      <c r="R92" s="20">
        <f t="shared" si="31"/>
        <v>0</v>
      </c>
      <c r="S92" s="21"/>
      <c r="T92" s="142"/>
      <c r="U92" s="128"/>
    </row>
    <row r="93" spans="1:21" ht="15" customHeight="1">
      <c r="A93" s="558" t="s">
        <v>21</v>
      </c>
      <c r="B93" s="560" t="s">
        <v>17</v>
      </c>
      <c r="C93" s="451" t="s">
        <v>18</v>
      </c>
      <c r="D93" s="451" t="s">
        <v>139</v>
      </c>
      <c r="E93" s="563" t="s">
        <v>20</v>
      </c>
      <c r="F93" s="440" t="s">
        <v>21</v>
      </c>
      <c r="G93" s="556" t="s">
        <v>22</v>
      </c>
      <c r="H93" s="511" t="s">
        <v>23</v>
      </c>
      <c r="I93" s="440" t="s">
        <v>24</v>
      </c>
      <c r="J93" s="444" t="s">
        <v>25</v>
      </c>
      <c r="K93" s="511" t="s">
        <v>23</v>
      </c>
      <c r="L93" s="440" t="s">
        <v>24</v>
      </c>
      <c r="M93" s="444" t="s">
        <v>25</v>
      </c>
      <c r="N93" s="511" t="s">
        <v>23</v>
      </c>
      <c r="O93" s="440" t="s">
        <v>24</v>
      </c>
      <c r="P93" s="444" t="s">
        <v>25</v>
      </c>
      <c r="Q93" s="511" t="s">
        <v>23</v>
      </c>
      <c r="R93" s="440" t="s">
        <v>24</v>
      </c>
      <c r="S93" s="444" t="s">
        <v>25</v>
      </c>
      <c r="T93" s="443" t="s">
        <v>23</v>
      </c>
      <c r="U93" s="453" t="s">
        <v>26</v>
      </c>
    </row>
    <row r="94" spans="1:21" ht="15" customHeight="1">
      <c r="A94" s="559"/>
      <c r="B94" s="561"/>
      <c r="C94" s="562"/>
      <c r="D94" s="562"/>
      <c r="E94" s="564"/>
      <c r="F94" s="542"/>
      <c r="G94" s="557"/>
      <c r="H94" s="541"/>
      <c r="I94" s="542"/>
      <c r="J94" s="538"/>
      <c r="K94" s="541"/>
      <c r="L94" s="542"/>
      <c r="M94" s="538"/>
      <c r="N94" s="541"/>
      <c r="O94" s="542"/>
      <c r="P94" s="538"/>
      <c r="Q94" s="541"/>
      <c r="R94" s="542"/>
      <c r="S94" s="538"/>
      <c r="T94" s="570"/>
      <c r="U94" s="540"/>
    </row>
    <row r="95" spans="1:21" ht="15" customHeight="1">
      <c r="A95" s="591" t="s">
        <v>140</v>
      </c>
      <c r="B95" s="594" t="s">
        <v>163</v>
      </c>
      <c r="C95" s="597">
        <v>3181</v>
      </c>
      <c r="D95" s="600"/>
      <c r="E95" s="513"/>
      <c r="F95" s="553" t="s">
        <v>164</v>
      </c>
      <c r="G95" s="70" t="s">
        <v>30</v>
      </c>
      <c r="H95" s="13"/>
      <c r="I95" s="9">
        <f t="shared" ref="I95:I103" si="32">H95-J95</f>
        <v>0</v>
      </c>
      <c r="J95" s="10"/>
      <c r="K95" s="13"/>
      <c r="L95" s="9">
        <f t="shared" ref="L95:L103" si="33">K95-M95</f>
        <v>0</v>
      </c>
      <c r="M95" s="10"/>
      <c r="N95" s="13"/>
      <c r="O95" s="9">
        <f t="shared" ref="O95:O103" si="34">N95-P95</f>
        <v>0</v>
      </c>
      <c r="P95" s="10"/>
      <c r="Q95" s="13"/>
      <c r="R95" s="9">
        <f t="shared" ref="R95:R103" si="35">Q95-S95</f>
        <v>0</v>
      </c>
      <c r="S95" s="10"/>
      <c r="T95" s="3"/>
      <c r="U95" s="4" t="s">
        <v>31</v>
      </c>
    </row>
    <row r="96" spans="1:21">
      <c r="A96" s="592"/>
      <c r="B96" s="595"/>
      <c r="C96" s="598"/>
      <c r="D96" s="601"/>
      <c r="E96" s="603"/>
      <c r="F96" s="554"/>
      <c r="G96" s="72" t="s">
        <v>32</v>
      </c>
      <c r="H96" s="13"/>
      <c r="I96" s="11">
        <f t="shared" si="32"/>
        <v>0</v>
      </c>
      <c r="J96" s="12"/>
      <c r="K96" s="13"/>
      <c r="L96" s="11">
        <f t="shared" si="33"/>
        <v>0</v>
      </c>
      <c r="M96" s="12"/>
      <c r="N96" s="13"/>
      <c r="O96" s="11">
        <f t="shared" si="34"/>
        <v>0</v>
      </c>
      <c r="P96" s="12"/>
      <c r="Q96" s="13"/>
      <c r="R96" s="11">
        <f t="shared" si="35"/>
        <v>0</v>
      </c>
      <c r="S96" s="12"/>
      <c r="T96" s="3"/>
      <c r="U96" s="117" t="e">
        <f>SUM(#REF!,#REF!,#REF!,#REF!,#REF!,#REF!,#REF!,H95:H103,K95:K103)</f>
        <v>#REF!</v>
      </c>
    </row>
    <row r="97" spans="1:21">
      <c r="A97" s="592"/>
      <c r="B97" s="595"/>
      <c r="C97" s="598"/>
      <c r="D97" s="601"/>
      <c r="E97" s="603"/>
      <c r="F97" s="554"/>
      <c r="G97" s="72" t="s">
        <v>33</v>
      </c>
      <c r="H97" s="13"/>
      <c r="I97" s="11">
        <f t="shared" si="32"/>
        <v>0</v>
      </c>
      <c r="J97" s="12"/>
      <c r="K97" s="13"/>
      <c r="L97" s="11">
        <f t="shared" si="33"/>
        <v>0</v>
      </c>
      <c r="M97" s="12"/>
      <c r="N97" s="13"/>
      <c r="O97" s="11">
        <f t="shared" si="34"/>
        <v>0</v>
      </c>
      <c r="P97" s="12"/>
      <c r="Q97" s="13"/>
      <c r="R97" s="11">
        <f t="shared" si="35"/>
        <v>0</v>
      </c>
      <c r="S97" s="12"/>
      <c r="T97" s="3"/>
      <c r="U97" s="7" t="s">
        <v>34</v>
      </c>
    </row>
    <row r="98" spans="1:21">
      <c r="A98" s="592"/>
      <c r="B98" s="595"/>
      <c r="C98" s="598"/>
      <c r="D98" s="601"/>
      <c r="E98" s="603"/>
      <c r="F98" s="554"/>
      <c r="G98" s="72" t="s">
        <v>35</v>
      </c>
      <c r="H98" s="13"/>
      <c r="I98" s="11">
        <f t="shared" si="32"/>
        <v>0</v>
      </c>
      <c r="J98" s="12"/>
      <c r="K98" s="13"/>
      <c r="L98" s="11">
        <f t="shared" si="33"/>
        <v>0</v>
      </c>
      <c r="M98" s="12"/>
      <c r="N98" s="13"/>
      <c r="O98" s="11">
        <f t="shared" si="34"/>
        <v>0</v>
      </c>
      <c r="P98" s="12"/>
      <c r="Q98" s="13"/>
      <c r="R98" s="11">
        <f t="shared" si="35"/>
        <v>0</v>
      </c>
      <c r="S98" s="12"/>
      <c r="T98" s="3"/>
      <c r="U98" s="117" t="e">
        <f>SUM(#REF!,#REF!,#REF!,#REF!,#REF!,#REF!,#REF!,I95:I103,#REF!,L95:L103)</f>
        <v>#REF!</v>
      </c>
    </row>
    <row r="99" spans="1:21" ht="15" customHeight="1">
      <c r="A99" s="592"/>
      <c r="B99" s="595"/>
      <c r="C99" s="598"/>
      <c r="D99" s="601"/>
      <c r="E99" s="603"/>
      <c r="F99" s="554"/>
      <c r="G99" s="72" t="s">
        <v>36</v>
      </c>
      <c r="H99" s="13"/>
      <c r="I99" s="11">
        <f t="shared" si="32"/>
        <v>0</v>
      </c>
      <c r="J99" s="12"/>
      <c r="K99" s="13"/>
      <c r="L99" s="11">
        <f t="shared" si="33"/>
        <v>0</v>
      </c>
      <c r="M99" s="12"/>
      <c r="N99" s="13"/>
      <c r="O99" s="11">
        <f t="shared" si="34"/>
        <v>0</v>
      </c>
      <c r="P99" s="12"/>
      <c r="Q99" s="13"/>
      <c r="R99" s="11">
        <f t="shared" si="35"/>
        <v>0</v>
      </c>
      <c r="S99" s="12"/>
      <c r="T99" s="3"/>
      <c r="U99" s="7" t="s">
        <v>37</v>
      </c>
    </row>
    <row r="100" spans="1:21">
      <c r="A100" s="592"/>
      <c r="B100" s="595"/>
      <c r="C100" s="598"/>
      <c r="D100" s="601"/>
      <c r="E100" s="603"/>
      <c r="F100" s="554"/>
      <c r="G100" s="72" t="s">
        <v>38</v>
      </c>
      <c r="H100" s="13"/>
      <c r="I100" s="11">
        <f t="shared" si="32"/>
        <v>0</v>
      </c>
      <c r="J100" s="12"/>
      <c r="K100" s="306"/>
      <c r="L100" s="11">
        <f t="shared" si="33"/>
        <v>0</v>
      </c>
      <c r="M100" s="12"/>
      <c r="N100" s="351">
        <v>1622000</v>
      </c>
      <c r="O100" s="11">
        <f t="shared" si="34"/>
        <v>1622000</v>
      </c>
      <c r="P100" s="12"/>
      <c r="Q100" s="306"/>
      <c r="R100" s="11">
        <f t="shared" si="35"/>
        <v>0</v>
      </c>
      <c r="S100" s="12"/>
      <c r="T100" s="3"/>
      <c r="U100" s="117" t="e">
        <f>SUM(#REF!,#REF!,#REF!,#REF!,#REF!,#REF!,#REF!,J95:J103,M95:M103)</f>
        <v>#REF!</v>
      </c>
    </row>
    <row r="101" spans="1:21">
      <c r="A101" s="592"/>
      <c r="B101" s="595"/>
      <c r="C101" s="598"/>
      <c r="D101" s="601"/>
      <c r="E101" s="603"/>
      <c r="F101" s="554"/>
      <c r="G101" s="72" t="s">
        <v>39</v>
      </c>
      <c r="H101" s="13"/>
      <c r="I101" s="11">
        <f t="shared" si="32"/>
        <v>0</v>
      </c>
      <c r="J101" s="12"/>
      <c r="K101" s="13"/>
      <c r="L101" s="11">
        <f t="shared" si="33"/>
        <v>0</v>
      </c>
      <c r="M101" s="12"/>
      <c r="N101" s="13"/>
      <c r="O101" s="11">
        <f t="shared" si="34"/>
        <v>0</v>
      </c>
      <c r="P101" s="12"/>
      <c r="Q101" s="13"/>
      <c r="R101" s="11">
        <f t="shared" si="35"/>
        <v>0</v>
      </c>
      <c r="S101" s="12"/>
      <c r="T101" s="3"/>
      <c r="U101" s="7" t="s">
        <v>40</v>
      </c>
    </row>
    <row r="102" spans="1:21">
      <c r="A102" s="592"/>
      <c r="B102" s="595"/>
      <c r="C102" s="598"/>
      <c r="D102" s="601"/>
      <c r="E102" s="603"/>
      <c r="F102" s="554"/>
      <c r="G102" s="72" t="s">
        <v>41</v>
      </c>
      <c r="H102" s="13"/>
      <c r="I102" s="11">
        <f t="shared" si="32"/>
        <v>0</v>
      </c>
      <c r="J102" s="12"/>
      <c r="K102" s="13"/>
      <c r="L102" s="11">
        <f t="shared" si="33"/>
        <v>0</v>
      </c>
      <c r="M102" s="12"/>
      <c r="N102" s="13"/>
      <c r="O102" s="11">
        <f t="shared" si="34"/>
        <v>0</v>
      </c>
      <c r="P102" s="12"/>
      <c r="Q102" s="13"/>
      <c r="R102" s="11">
        <f t="shared" si="35"/>
        <v>0</v>
      </c>
      <c r="S102" s="12"/>
      <c r="T102" s="3"/>
      <c r="U102" s="118" t="e">
        <f>U100/U96</f>
        <v>#REF!</v>
      </c>
    </row>
    <row r="103" spans="1:21" ht="15" customHeight="1" thickBot="1">
      <c r="A103" s="593"/>
      <c r="B103" s="596"/>
      <c r="C103" s="599"/>
      <c r="D103" s="602"/>
      <c r="E103" s="604"/>
      <c r="F103" s="605"/>
      <c r="G103" s="100" t="s">
        <v>42</v>
      </c>
      <c r="H103" s="26"/>
      <c r="I103" s="20">
        <f t="shared" si="32"/>
        <v>0</v>
      </c>
      <c r="J103" s="21"/>
      <c r="K103" s="26"/>
      <c r="L103" s="20">
        <f t="shared" si="33"/>
        <v>0</v>
      </c>
      <c r="M103" s="21"/>
      <c r="N103" s="26"/>
      <c r="O103" s="20">
        <f t="shared" si="34"/>
        <v>0</v>
      </c>
      <c r="P103" s="21"/>
      <c r="Q103" s="26"/>
      <c r="R103" s="20">
        <f t="shared" si="35"/>
        <v>0</v>
      </c>
      <c r="S103" s="21"/>
      <c r="T103" s="19"/>
      <c r="U103" s="128"/>
    </row>
    <row r="104" spans="1:21" ht="15" customHeight="1">
      <c r="A104" s="558" t="s">
        <v>21</v>
      </c>
      <c r="B104" s="560" t="s">
        <v>17</v>
      </c>
      <c r="C104" s="451" t="s">
        <v>18</v>
      </c>
      <c r="D104" s="451" t="s">
        <v>139</v>
      </c>
      <c r="E104" s="563" t="s">
        <v>20</v>
      </c>
      <c r="F104" s="440" t="s">
        <v>21</v>
      </c>
      <c r="G104" s="556" t="s">
        <v>22</v>
      </c>
      <c r="H104" s="511" t="s">
        <v>23</v>
      </c>
      <c r="I104" s="440" t="s">
        <v>24</v>
      </c>
      <c r="J104" s="444" t="s">
        <v>25</v>
      </c>
      <c r="K104" s="511" t="s">
        <v>23</v>
      </c>
      <c r="L104" s="440" t="s">
        <v>24</v>
      </c>
      <c r="M104" s="444" t="s">
        <v>25</v>
      </c>
      <c r="N104" s="511" t="s">
        <v>23</v>
      </c>
      <c r="O104" s="440" t="s">
        <v>24</v>
      </c>
      <c r="P104" s="444" t="s">
        <v>25</v>
      </c>
      <c r="Q104" s="511" t="s">
        <v>23</v>
      </c>
      <c r="R104" s="440" t="s">
        <v>24</v>
      </c>
      <c r="S104" s="444" t="s">
        <v>25</v>
      </c>
      <c r="T104" s="510" t="s">
        <v>23</v>
      </c>
      <c r="U104" s="453" t="s">
        <v>26</v>
      </c>
    </row>
    <row r="105" spans="1:21" ht="15.75" customHeight="1">
      <c r="A105" s="559"/>
      <c r="B105" s="561"/>
      <c r="C105" s="562"/>
      <c r="D105" s="562"/>
      <c r="E105" s="564"/>
      <c r="F105" s="542"/>
      <c r="G105" s="557"/>
      <c r="H105" s="541"/>
      <c r="I105" s="542"/>
      <c r="J105" s="538"/>
      <c r="K105" s="541"/>
      <c r="L105" s="542"/>
      <c r="M105" s="538"/>
      <c r="N105" s="541"/>
      <c r="O105" s="542"/>
      <c r="P105" s="538"/>
      <c r="Q105" s="541"/>
      <c r="R105" s="542"/>
      <c r="S105" s="538"/>
      <c r="T105" s="539"/>
      <c r="U105" s="540"/>
    </row>
    <row r="106" spans="1:21" ht="15" customHeight="1">
      <c r="A106" s="591" t="s">
        <v>82</v>
      </c>
      <c r="B106" s="594" t="s">
        <v>165</v>
      </c>
      <c r="C106" s="597">
        <v>3129</v>
      </c>
      <c r="D106" s="600"/>
      <c r="E106" s="513"/>
      <c r="F106" s="553" t="s">
        <v>164</v>
      </c>
      <c r="G106" s="70" t="s">
        <v>30</v>
      </c>
      <c r="H106" s="13"/>
      <c r="I106" s="9">
        <f t="shared" ref="I106:I114" si="36">H106-J106</f>
        <v>0</v>
      </c>
      <c r="J106" s="10"/>
      <c r="K106" s="13"/>
      <c r="L106" s="9">
        <f t="shared" ref="L106:L114" si="37">K106-M106</f>
        <v>0</v>
      </c>
      <c r="M106" s="10"/>
      <c r="N106" s="13"/>
      <c r="O106" s="9">
        <f t="shared" ref="O106:O114" si="38">N106-P106</f>
        <v>0</v>
      </c>
      <c r="P106" s="10"/>
      <c r="Q106" s="13"/>
      <c r="R106" s="9">
        <f t="shared" ref="R106:R114" si="39">Q106-S106</f>
        <v>0</v>
      </c>
      <c r="S106" s="10"/>
      <c r="T106" s="14"/>
      <c r="U106" s="4" t="s">
        <v>31</v>
      </c>
    </row>
    <row r="107" spans="1:21">
      <c r="A107" s="592"/>
      <c r="B107" s="595"/>
      <c r="C107" s="598"/>
      <c r="D107" s="601"/>
      <c r="E107" s="603"/>
      <c r="F107" s="554"/>
      <c r="G107" s="72" t="s">
        <v>32</v>
      </c>
      <c r="H107" s="13"/>
      <c r="I107" s="11">
        <f t="shared" si="36"/>
        <v>0</v>
      </c>
      <c r="J107" s="12"/>
      <c r="K107" s="13"/>
      <c r="L107" s="11">
        <f t="shared" si="37"/>
        <v>0</v>
      </c>
      <c r="M107" s="12"/>
      <c r="N107" s="13"/>
      <c r="O107" s="11">
        <f t="shared" si="38"/>
        <v>0</v>
      </c>
      <c r="P107" s="12"/>
      <c r="Q107" s="13"/>
      <c r="R107" s="11">
        <f t="shared" si="39"/>
        <v>0</v>
      </c>
      <c r="S107" s="12"/>
      <c r="T107" s="14"/>
      <c r="U107" s="117" t="e">
        <f>SUM(#REF!,#REF!,#REF!,#REF!,#REF!,#REF!,#REF!,H106:H114,K106:K114)</f>
        <v>#REF!</v>
      </c>
    </row>
    <row r="108" spans="1:21">
      <c r="A108" s="592"/>
      <c r="B108" s="595"/>
      <c r="C108" s="598"/>
      <c r="D108" s="601"/>
      <c r="E108" s="603"/>
      <c r="F108" s="554"/>
      <c r="G108" s="72" t="s">
        <v>33</v>
      </c>
      <c r="H108" s="13"/>
      <c r="I108" s="11">
        <f t="shared" si="36"/>
        <v>0</v>
      </c>
      <c r="J108" s="12"/>
      <c r="K108" s="13"/>
      <c r="L108" s="11">
        <f t="shared" si="37"/>
        <v>0</v>
      </c>
      <c r="M108" s="12"/>
      <c r="N108" s="13"/>
      <c r="O108" s="11">
        <f t="shared" si="38"/>
        <v>0</v>
      </c>
      <c r="P108" s="12"/>
      <c r="Q108" s="13"/>
      <c r="R108" s="11">
        <f t="shared" si="39"/>
        <v>0</v>
      </c>
      <c r="S108" s="12"/>
      <c r="T108" s="14"/>
      <c r="U108" s="7" t="s">
        <v>34</v>
      </c>
    </row>
    <row r="109" spans="1:21">
      <c r="A109" s="592"/>
      <c r="B109" s="595"/>
      <c r="C109" s="598"/>
      <c r="D109" s="601"/>
      <c r="E109" s="603"/>
      <c r="F109" s="554"/>
      <c r="G109" s="72" t="s">
        <v>35</v>
      </c>
      <c r="H109" s="13"/>
      <c r="I109" s="11">
        <f t="shared" si="36"/>
        <v>0</v>
      </c>
      <c r="J109" s="12"/>
      <c r="K109" s="13"/>
      <c r="L109" s="11">
        <f t="shared" si="37"/>
        <v>0</v>
      </c>
      <c r="M109" s="12"/>
      <c r="N109" s="13"/>
      <c r="O109" s="11">
        <f t="shared" si="38"/>
        <v>0</v>
      </c>
      <c r="P109" s="12"/>
      <c r="Q109" s="13"/>
      <c r="R109" s="11">
        <f t="shared" si="39"/>
        <v>0</v>
      </c>
      <c r="S109" s="12"/>
      <c r="T109" s="14"/>
      <c r="U109" s="117" t="e">
        <f>SUM(#REF!,#REF!,#REF!,#REF!,#REF!,#REF!,#REF!,I106:I114,#REF!,L106:L114)</f>
        <v>#REF!</v>
      </c>
    </row>
    <row r="110" spans="1:21">
      <c r="A110" s="592"/>
      <c r="B110" s="595"/>
      <c r="C110" s="598"/>
      <c r="D110" s="601"/>
      <c r="E110" s="603"/>
      <c r="F110" s="554"/>
      <c r="G110" s="72" t="s">
        <v>36</v>
      </c>
      <c r="H110" s="13"/>
      <c r="I110" s="11">
        <f t="shared" si="36"/>
        <v>0</v>
      </c>
      <c r="J110" s="12"/>
      <c r="K110" s="13"/>
      <c r="L110" s="11">
        <f t="shared" si="37"/>
        <v>0</v>
      </c>
      <c r="M110" s="12"/>
      <c r="N110" s="13"/>
      <c r="O110" s="11">
        <f t="shared" si="38"/>
        <v>0</v>
      </c>
      <c r="P110" s="12"/>
      <c r="Q110" s="13"/>
      <c r="R110" s="11">
        <f t="shared" si="39"/>
        <v>0</v>
      </c>
      <c r="S110" s="12"/>
      <c r="T110" s="14"/>
      <c r="U110" s="7" t="s">
        <v>37</v>
      </c>
    </row>
    <row r="111" spans="1:21">
      <c r="A111" s="592"/>
      <c r="B111" s="595"/>
      <c r="C111" s="598"/>
      <c r="D111" s="601"/>
      <c r="E111" s="603"/>
      <c r="F111" s="554"/>
      <c r="G111" s="72" t="s">
        <v>38</v>
      </c>
      <c r="H111" s="13"/>
      <c r="I111" s="11">
        <f t="shared" si="36"/>
        <v>0</v>
      </c>
      <c r="J111" s="12"/>
      <c r="K111" s="351">
        <v>121165</v>
      </c>
      <c r="L111" s="11">
        <f t="shared" si="37"/>
        <v>121165</v>
      </c>
      <c r="M111" s="12"/>
      <c r="N111" s="13"/>
      <c r="O111" s="11">
        <f t="shared" si="38"/>
        <v>0</v>
      </c>
      <c r="P111" s="12"/>
      <c r="Q111" s="13"/>
      <c r="R111" s="11">
        <f t="shared" si="39"/>
        <v>0</v>
      </c>
      <c r="S111" s="12"/>
      <c r="T111" s="14"/>
      <c r="U111" s="117" t="e">
        <f>SUM(#REF!,#REF!,#REF!,#REF!,#REF!,#REF!,#REF!,J106:J114,M106:M114)</f>
        <v>#REF!</v>
      </c>
    </row>
    <row r="112" spans="1:21">
      <c r="A112" s="592"/>
      <c r="B112" s="595"/>
      <c r="C112" s="598"/>
      <c r="D112" s="601"/>
      <c r="E112" s="603"/>
      <c r="F112" s="554"/>
      <c r="G112" s="72" t="s">
        <v>39</v>
      </c>
      <c r="H112" s="13"/>
      <c r="I112" s="11">
        <f t="shared" si="36"/>
        <v>0</v>
      </c>
      <c r="J112" s="12"/>
      <c r="K112" s="13"/>
      <c r="L112" s="11">
        <f t="shared" si="37"/>
        <v>0</v>
      </c>
      <c r="M112" s="12"/>
      <c r="N112" s="13"/>
      <c r="O112" s="11">
        <f t="shared" si="38"/>
        <v>0</v>
      </c>
      <c r="P112" s="12"/>
      <c r="Q112" s="13"/>
      <c r="R112" s="11">
        <f t="shared" si="39"/>
        <v>0</v>
      </c>
      <c r="S112" s="12"/>
      <c r="T112" s="14"/>
      <c r="U112" s="7" t="s">
        <v>40</v>
      </c>
    </row>
    <row r="113" spans="1:21">
      <c r="A113" s="592"/>
      <c r="B113" s="595"/>
      <c r="C113" s="598"/>
      <c r="D113" s="601"/>
      <c r="E113" s="603"/>
      <c r="F113" s="554"/>
      <c r="G113" s="72" t="s">
        <v>41</v>
      </c>
      <c r="H113" s="13"/>
      <c r="I113" s="11">
        <f t="shared" si="36"/>
        <v>0</v>
      </c>
      <c r="J113" s="12"/>
      <c r="K113" s="13"/>
      <c r="L113" s="11">
        <f t="shared" si="37"/>
        <v>0</v>
      </c>
      <c r="M113" s="12"/>
      <c r="N113" s="13"/>
      <c r="O113" s="11">
        <f t="shared" si="38"/>
        <v>0</v>
      </c>
      <c r="P113" s="12"/>
      <c r="Q113" s="13"/>
      <c r="R113" s="11">
        <f t="shared" si="39"/>
        <v>0</v>
      </c>
      <c r="S113" s="12"/>
      <c r="T113" s="14"/>
      <c r="U113" s="118" t="e">
        <f>U111/U107</f>
        <v>#REF!</v>
      </c>
    </row>
    <row r="114" spans="1:21" ht="15.75" thickBot="1">
      <c r="A114" s="606"/>
      <c r="B114" s="607"/>
      <c r="C114" s="608"/>
      <c r="D114" s="609"/>
      <c r="E114" s="610"/>
      <c r="F114" s="555"/>
      <c r="G114" s="73" t="s">
        <v>42</v>
      </c>
      <c r="H114" s="15"/>
      <c r="I114" s="16">
        <f t="shared" si="36"/>
        <v>0</v>
      </c>
      <c r="J114" s="17"/>
      <c r="K114" s="15"/>
      <c r="L114" s="16">
        <f t="shared" si="37"/>
        <v>0</v>
      </c>
      <c r="M114" s="17"/>
      <c r="N114" s="15"/>
      <c r="O114" s="16">
        <f t="shared" si="38"/>
        <v>0</v>
      </c>
      <c r="P114" s="17"/>
      <c r="Q114" s="15"/>
      <c r="R114" s="16">
        <f t="shared" si="39"/>
        <v>0</v>
      </c>
      <c r="S114" s="17"/>
      <c r="T114" s="18"/>
      <c r="U114" s="127"/>
    </row>
    <row r="115" spans="1:21">
      <c r="A115" s="558" t="s">
        <v>21</v>
      </c>
      <c r="B115" s="560" t="s">
        <v>17</v>
      </c>
      <c r="C115" s="451" t="s">
        <v>18</v>
      </c>
      <c r="D115" s="451" t="s">
        <v>139</v>
      </c>
      <c r="E115" s="563" t="s">
        <v>20</v>
      </c>
      <c r="F115" s="440" t="s">
        <v>21</v>
      </c>
      <c r="G115" s="556" t="s">
        <v>22</v>
      </c>
      <c r="H115" s="511" t="s">
        <v>23</v>
      </c>
      <c r="I115" s="440" t="s">
        <v>24</v>
      </c>
      <c r="J115" s="444" t="s">
        <v>25</v>
      </c>
      <c r="K115" s="511" t="s">
        <v>23</v>
      </c>
      <c r="L115" s="440" t="s">
        <v>24</v>
      </c>
      <c r="M115" s="444" t="s">
        <v>25</v>
      </c>
      <c r="N115" s="511" t="s">
        <v>23</v>
      </c>
      <c r="O115" s="440" t="s">
        <v>24</v>
      </c>
      <c r="P115" s="444" t="s">
        <v>25</v>
      </c>
      <c r="Q115" s="511" t="s">
        <v>23</v>
      </c>
      <c r="R115" s="440" t="s">
        <v>24</v>
      </c>
      <c r="S115" s="444" t="s">
        <v>25</v>
      </c>
      <c r="T115" s="510" t="s">
        <v>23</v>
      </c>
      <c r="U115" s="453" t="s">
        <v>26</v>
      </c>
    </row>
    <row r="116" spans="1:21" ht="15.75" customHeight="1">
      <c r="A116" s="559"/>
      <c r="B116" s="561"/>
      <c r="C116" s="562"/>
      <c r="D116" s="562"/>
      <c r="E116" s="564"/>
      <c r="F116" s="542"/>
      <c r="G116" s="557"/>
      <c r="H116" s="541"/>
      <c r="I116" s="542"/>
      <c r="J116" s="538"/>
      <c r="K116" s="541"/>
      <c r="L116" s="542"/>
      <c r="M116" s="538"/>
      <c r="N116" s="541"/>
      <c r="O116" s="542"/>
      <c r="P116" s="538"/>
      <c r="Q116" s="541"/>
      <c r="R116" s="542"/>
      <c r="S116" s="538"/>
      <c r="T116" s="539"/>
      <c r="U116" s="540"/>
    </row>
    <row r="117" spans="1:21" ht="15" customHeight="1">
      <c r="A117" s="591" t="s">
        <v>144</v>
      </c>
      <c r="B117" s="594" t="s">
        <v>166</v>
      </c>
      <c r="C117" s="597">
        <v>3109</v>
      </c>
      <c r="D117" s="600"/>
      <c r="E117" s="513"/>
      <c r="F117" s="553" t="s">
        <v>167</v>
      </c>
      <c r="G117" s="70" t="s">
        <v>30</v>
      </c>
      <c r="H117" s="13"/>
      <c r="I117" s="9">
        <f t="shared" ref="I117:I125" si="40">H117-J117</f>
        <v>0</v>
      </c>
      <c r="J117" s="10"/>
      <c r="K117" s="13"/>
      <c r="L117" s="9">
        <f t="shared" ref="L117:L125" si="41">K117-M117</f>
        <v>0</v>
      </c>
      <c r="M117" s="10"/>
      <c r="N117" s="13"/>
      <c r="O117" s="9">
        <f t="shared" ref="O117:O125" si="42">N117-P117</f>
        <v>0</v>
      </c>
      <c r="P117" s="10"/>
      <c r="Q117" s="13"/>
      <c r="R117" s="9">
        <f t="shared" ref="R117:R125" si="43">Q117-S117</f>
        <v>0</v>
      </c>
      <c r="S117" s="10"/>
      <c r="T117" s="14"/>
      <c r="U117" s="4" t="s">
        <v>31</v>
      </c>
    </row>
    <row r="118" spans="1:21">
      <c r="A118" s="592"/>
      <c r="B118" s="595"/>
      <c r="C118" s="598"/>
      <c r="D118" s="601"/>
      <c r="E118" s="603"/>
      <c r="F118" s="554"/>
      <c r="G118" s="72" t="s">
        <v>32</v>
      </c>
      <c r="H118" s="13"/>
      <c r="I118" s="11">
        <f t="shared" si="40"/>
        <v>0</v>
      </c>
      <c r="J118" s="12"/>
      <c r="K118" s="13"/>
      <c r="L118" s="11">
        <f t="shared" si="41"/>
        <v>0</v>
      </c>
      <c r="M118" s="12"/>
      <c r="N118" s="13"/>
      <c r="O118" s="11">
        <f t="shared" si="42"/>
        <v>0</v>
      </c>
      <c r="P118" s="12"/>
      <c r="Q118" s="13"/>
      <c r="R118" s="11">
        <f t="shared" si="43"/>
        <v>0</v>
      </c>
      <c r="S118" s="12"/>
      <c r="T118" s="14"/>
      <c r="U118" s="117" t="e">
        <f>SUM(#REF!,#REF!,#REF!,#REF!,#REF!,#REF!,#REF!,H117:H125,K117:K125)</f>
        <v>#REF!</v>
      </c>
    </row>
    <row r="119" spans="1:21">
      <c r="A119" s="592"/>
      <c r="B119" s="595"/>
      <c r="C119" s="598"/>
      <c r="D119" s="601"/>
      <c r="E119" s="603"/>
      <c r="F119" s="554"/>
      <c r="G119" s="72" t="s">
        <v>33</v>
      </c>
      <c r="H119" s="13"/>
      <c r="I119" s="11">
        <f t="shared" si="40"/>
        <v>0</v>
      </c>
      <c r="J119" s="12"/>
      <c r="K119" s="351">
        <v>132000</v>
      </c>
      <c r="L119" s="11">
        <f>K119-M119</f>
        <v>132000</v>
      </c>
      <c r="M119" s="12"/>
      <c r="N119" s="346"/>
      <c r="O119" s="11">
        <f t="shared" si="42"/>
        <v>0</v>
      </c>
      <c r="P119" s="12"/>
      <c r="Q119" s="13"/>
      <c r="R119" s="11">
        <f t="shared" si="43"/>
        <v>0</v>
      </c>
      <c r="S119" s="12"/>
      <c r="T119" s="14"/>
      <c r="U119" s="7" t="s">
        <v>34</v>
      </c>
    </row>
    <row r="120" spans="1:21">
      <c r="A120" s="592"/>
      <c r="B120" s="595"/>
      <c r="C120" s="598"/>
      <c r="D120" s="601"/>
      <c r="E120" s="603"/>
      <c r="F120" s="554"/>
      <c r="G120" s="72" t="s">
        <v>35</v>
      </c>
      <c r="H120" s="13"/>
      <c r="I120" s="11">
        <f t="shared" si="40"/>
        <v>0</v>
      </c>
      <c r="J120" s="12"/>
      <c r="K120" s="13"/>
      <c r="L120" s="11">
        <f t="shared" si="41"/>
        <v>0</v>
      </c>
      <c r="M120" s="12"/>
      <c r="N120" s="13"/>
      <c r="O120" s="11">
        <f t="shared" si="42"/>
        <v>0</v>
      </c>
      <c r="P120" s="12"/>
      <c r="Q120" s="13"/>
      <c r="R120" s="11">
        <f t="shared" si="43"/>
        <v>0</v>
      </c>
      <c r="S120" s="12"/>
      <c r="T120" s="14"/>
      <c r="U120" s="117" t="e">
        <f>SUM(#REF!,#REF!,#REF!,#REF!,#REF!,#REF!,#REF!,I117:I125,#REF!,L117:L125)</f>
        <v>#REF!</v>
      </c>
    </row>
    <row r="121" spans="1:21">
      <c r="A121" s="592"/>
      <c r="B121" s="595"/>
      <c r="C121" s="598"/>
      <c r="D121" s="601"/>
      <c r="E121" s="603"/>
      <c r="F121" s="554"/>
      <c r="G121" s="72" t="s">
        <v>36</v>
      </c>
      <c r="H121" s="13"/>
      <c r="I121" s="11">
        <f t="shared" si="40"/>
        <v>0</v>
      </c>
      <c r="J121" s="12"/>
      <c r="K121" s="13"/>
      <c r="L121" s="11">
        <f t="shared" si="41"/>
        <v>0</v>
      </c>
      <c r="M121" s="12"/>
      <c r="N121" s="13"/>
      <c r="O121" s="11">
        <f t="shared" si="42"/>
        <v>0</v>
      </c>
      <c r="P121" s="12"/>
      <c r="Q121" s="13"/>
      <c r="R121" s="11">
        <f t="shared" si="43"/>
        <v>0</v>
      </c>
      <c r="S121" s="12"/>
      <c r="T121" s="14"/>
      <c r="U121" s="7" t="s">
        <v>37</v>
      </c>
    </row>
    <row r="122" spans="1:21">
      <c r="A122" s="592"/>
      <c r="B122" s="595"/>
      <c r="C122" s="598"/>
      <c r="D122" s="601"/>
      <c r="E122" s="603"/>
      <c r="F122" s="554"/>
      <c r="G122" s="72" t="s">
        <v>38</v>
      </c>
      <c r="H122" s="13"/>
      <c r="I122" s="11">
        <f t="shared" si="40"/>
        <v>0</v>
      </c>
      <c r="J122" s="12"/>
      <c r="K122" s="13"/>
      <c r="L122" s="11">
        <f t="shared" si="41"/>
        <v>0</v>
      </c>
      <c r="M122" s="12"/>
      <c r="N122" s="13"/>
      <c r="O122" s="11">
        <f t="shared" si="42"/>
        <v>0</v>
      </c>
      <c r="P122" s="12"/>
      <c r="Q122" s="351">
        <v>792000</v>
      </c>
      <c r="R122" s="11">
        <f t="shared" si="43"/>
        <v>792000</v>
      </c>
      <c r="S122" s="12"/>
      <c r="T122" s="14"/>
      <c r="U122" s="117" t="e">
        <f>SUM(#REF!,#REF!,#REF!,#REF!,#REF!,#REF!,#REF!,J117:J125,M117:M125)</f>
        <v>#REF!</v>
      </c>
    </row>
    <row r="123" spans="1:21">
      <c r="A123" s="592"/>
      <c r="B123" s="595"/>
      <c r="C123" s="598"/>
      <c r="D123" s="601"/>
      <c r="E123" s="603"/>
      <c r="F123" s="554"/>
      <c r="G123" s="72" t="s">
        <v>39</v>
      </c>
      <c r="H123" s="13"/>
      <c r="I123" s="11">
        <f t="shared" si="40"/>
        <v>0</v>
      </c>
      <c r="J123" s="12"/>
      <c r="K123" s="13"/>
      <c r="L123" s="11">
        <f t="shared" si="41"/>
        <v>0</v>
      </c>
      <c r="M123" s="12"/>
      <c r="N123" s="13"/>
      <c r="O123" s="11">
        <f t="shared" si="42"/>
        <v>0</v>
      </c>
      <c r="P123" s="12"/>
      <c r="Q123" s="13"/>
      <c r="R123" s="11">
        <f t="shared" si="43"/>
        <v>0</v>
      </c>
      <c r="S123" s="12"/>
      <c r="T123" s="14"/>
      <c r="U123" s="7" t="s">
        <v>40</v>
      </c>
    </row>
    <row r="124" spans="1:21">
      <c r="A124" s="592"/>
      <c r="B124" s="595"/>
      <c r="C124" s="598"/>
      <c r="D124" s="601"/>
      <c r="E124" s="603"/>
      <c r="F124" s="554"/>
      <c r="G124" s="72" t="s">
        <v>41</v>
      </c>
      <c r="H124" s="13"/>
      <c r="I124" s="11">
        <f t="shared" si="40"/>
        <v>0</v>
      </c>
      <c r="J124" s="12"/>
      <c r="K124" s="13"/>
      <c r="L124" s="11">
        <f t="shared" si="41"/>
        <v>0</v>
      </c>
      <c r="M124" s="12"/>
      <c r="N124" s="13"/>
      <c r="O124" s="11">
        <f t="shared" si="42"/>
        <v>0</v>
      </c>
      <c r="P124" s="12"/>
      <c r="Q124" s="13"/>
      <c r="R124" s="11">
        <f t="shared" si="43"/>
        <v>0</v>
      </c>
      <c r="S124" s="12"/>
      <c r="T124" s="14"/>
      <c r="U124" s="118" t="e">
        <f>U122/U118</f>
        <v>#REF!</v>
      </c>
    </row>
    <row r="125" spans="1:21" ht="15.75" thickBot="1">
      <c r="A125" s="606"/>
      <c r="B125" s="607"/>
      <c r="C125" s="608"/>
      <c r="D125" s="609"/>
      <c r="E125" s="610"/>
      <c r="F125" s="555"/>
      <c r="G125" s="73" t="s">
        <v>42</v>
      </c>
      <c r="H125" s="15"/>
      <c r="I125" s="16">
        <f t="shared" si="40"/>
        <v>0</v>
      </c>
      <c r="J125" s="17"/>
      <c r="K125" s="15"/>
      <c r="L125" s="16">
        <f t="shared" si="41"/>
        <v>0</v>
      </c>
      <c r="M125" s="17"/>
      <c r="N125" s="15"/>
      <c r="O125" s="16">
        <f t="shared" si="42"/>
        <v>0</v>
      </c>
      <c r="P125" s="17"/>
      <c r="Q125" s="15"/>
      <c r="R125" s="16">
        <f t="shared" si="43"/>
        <v>0</v>
      </c>
      <c r="S125" s="17"/>
      <c r="T125" s="18"/>
      <c r="U125" s="127"/>
    </row>
    <row r="126" spans="1:21">
      <c r="G126" t="s">
        <v>168</v>
      </c>
      <c r="H126" s="92">
        <f>SUM(H5:H125)</f>
        <v>8149301</v>
      </c>
      <c r="I126" s="90">
        <f t="shared" ref="I126:T126" si="44">SUM(I5:I125)</f>
        <v>8149301</v>
      </c>
      <c r="J126" s="91">
        <f t="shared" si="44"/>
        <v>0</v>
      </c>
      <c r="K126" s="92">
        <f>SUM(K5:K125)</f>
        <v>1819239</v>
      </c>
      <c r="L126" s="90">
        <f t="shared" si="44"/>
        <v>1819239</v>
      </c>
      <c r="M126" s="91">
        <f t="shared" si="44"/>
        <v>0</v>
      </c>
      <c r="N126" s="92">
        <f>SUM(N5:N125)</f>
        <v>2517000</v>
      </c>
      <c r="O126" s="90">
        <f t="shared" si="44"/>
        <v>2517000</v>
      </c>
      <c r="P126" s="91">
        <f t="shared" si="44"/>
        <v>0</v>
      </c>
      <c r="Q126" s="92">
        <f t="shared" si="44"/>
        <v>3022000</v>
      </c>
      <c r="R126" s="90">
        <f t="shared" si="44"/>
        <v>3022000</v>
      </c>
      <c r="S126" s="91">
        <f t="shared" si="44"/>
        <v>0</v>
      </c>
      <c r="T126" s="90">
        <f t="shared" si="44"/>
        <v>0</v>
      </c>
      <c r="U126" s="144"/>
    </row>
    <row r="127" spans="1:21" ht="15.75" thickBot="1">
      <c r="H127" s="94"/>
      <c r="I127" s="33">
        <f>I126/H126</f>
        <v>1</v>
      </c>
      <c r="J127" s="32">
        <f>J126/H126</f>
        <v>0</v>
      </c>
      <c r="K127" s="94"/>
      <c r="L127" s="33">
        <f>L126/K126</f>
        <v>1</v>
      </c>
      <c r="M127" s="32">
        <f>M126/K126</f>
        <v>0</v>
      </c>
      <c r="N127" s="94"/>
      <c r="O127" s="33">
        <f>O126/N126</f>
        <v>1</v>
      </c>
      <c r="P127" s="32">
        <f>P126/N126</f>
        <v>0</v>
      </c>
      <c r="Q127" s="94"/>
      <c r="R127" s="33">
        <f>R126/Q126</f>
        <v>1</v>
      </c>
      <c r="S127" s="32">
        <f>S126/Q126</f>
        <v>0</v>
      </c>
      <c r="U127" s="31"/>
    </row>
    <row r="128" spans="1:21" ht="15" customHeight="1" thickBot="1">
      <c r="A128"/>
      <c r="E128" s="500" t="s">
        <v>169</v>
      </c>
      <c r="F128" s="618"/>
      <c r="G128" s="619"/>
      <c r="H128" s="611" t="s">
        <v>169</v>
      </c>
      <c r="I128" s="612"/>
      <c r="J128" s="613"/>
      <c r="K128" s="611" t="s">
        <v>169</v>
      </c>
      <c r="L128" s="612"/>
      <c r="M128" s="613"/>
      <c r="N128" s="611" t="s">
        <v>169</v>
      </c>
      <c r="O128" s="612"/>
      <c r="P128" s="613"/>
      <c r="Q128" s="611" t="s">
        <v>169</v>
      </c>
      <c r="R128" s="612"/>
      <c r="S128" s="613"/>
      <c r="T128" s="614" t="s">
        <v>16</v>
      </c>
      <c r="U128" s="615"/>
    </row>
    <row r="129" spans="1:21" ht="33" customHeight="1" thickBot="1">
      <c r="A129"/>
      <c r="B129" s="314"/>
      <c r="E129" s="616" t="s">
        <v>170</v>
      </c>
      <c r="F129" s="616"/>
      <c r="G129" s="617"/>
      <c r="H129" s="224"/>
      <c r="I129" s="224"/>
      <c r="J129" s="277">
        <v>2734305</v>
      </c>
      <c r="K129" s="224"/>
      <c r="L129" s="224"/>
      <c r="M129" s="277">
        <v>2734305</v>
      </c>
      <c r="N129" s="224"/>
      <c r="O129" s="224"/>
      <c r="P129" s="277">
        <v>2734305</v>
      </c>
      <c r="Q129" s="224"/>
      <c r="R129" s="224"/>
      <c r="S129" s="277">
        <v>2734305</v>
      </c>
      <c r="T129" s="242">
        <v>2680691</v>
      </c>
      <c r="U129" s="145" t="s">
        <v>171</v>
      </c>
    </row>
    <row r="130" spans="1:21" ht="15.75" thickBot="1">
      <c r="A130"/>
      <c r="E130" s="519" t="s">
        <v>118</v>
      </c>
      <c r="F130" s="628"/>
      <c r="G130" s="629"/>
      <c r="H130" s="620" t="s">
        <v>118</v>
      </c>
      <c r="I130" s="621"/>
      <c r="J130" s="621"/>
      <c r="K130" s="620" t="s">
        <v>118</v>
      </c>
      <c r="L130" s="621"/>
      <c r="M130" s="622"/>
      <c r="N130" s="620" t="s">
        <v>118</v>
      </c>
      <c r="O130" s="621"/>
      <c r="P130" s="621"/>
      <c r="Q130" s="620" t="s">
        <v>118</v>
      </c>
      <c r="R130" s="621"/>
      <c r="S130" s="622"/>
      <c r="T130" s="626" t="s">
        <v>119</v>
      </c>
      <c r="U130" s="627"/>
    </row>
    <row r="131" spans="1:21" ht="33" customHeight="1">
      <c r="A131"/>
      <c r="E131" s="497" t="s">
        <v>172</v>
      </c>
      <c r="F131" s="497"/>
      <c r="G131" s="499"/>
      <c r="H131" s="30"/>
      <c r="J131" s="332">
        <v>5414996</v>
      </c>
      <c r="K131" s="30"/>
      <c r="M131" s="34">
        <f>SUM(J136)</f>
        <v>0</v>
      </c>
      <c r="N131" s="30"/>
      <c r="P131" s="34">
        <f>SUM(M136)</f>
        <v>915066</v>
      </c>
      <c r="Q131" s="30"/>
      <c r="S131" s="34">
        <f>SUM(P136)</f>
        <v>1132371</v>
      </c>
      <c r="T131" s="28"/>
      <c r="U131" s="81"/>
    </row>
    <row r="132" spans="1:21">
      <c r="A132"/>
      <c r="C132" s="38"/>
      <c r="E132" s="492" t="s">
        <v>173</v>
      </c>
      <c r="F132" s="492"/>
      <c r="G132" s="493"/>
      <c r="H132" s="30"/>
      <c r="J132" s="34">
        <f>SUM(J129:J129)</f>
        <v>2734305</v>
      </c>
      <c r="K132" s="30"/>
      <c r="M132" s="34">
        <f>M129</f>
        <v>2734305</v>
      </c>
      <c r="N132" s="30"/>
      <c r="P132" s="34">
        <f>SUM(P129:P129)</f>
        <v>2734305</v>
      </c>
      <c r="Q132" s="30"/>
      <c r="S132" s="34">
        <f>S129</f>
        <v>2734305</v>
      </c>
      <c r="T132" s="30"/>
      <c r="U132" s="31"/>
    </row>
    <row r="133" spans="1:21">
      <c r="A133"/>
      <c r="E133" s="492" t="s">
        <v>174</v>
      </c>
      <c r="F133" s="492"/>
      <c r="G133" s="493"/>
      <c r="H133" s="30"/>
      <c r="J133" s="39">
        <f>SUM(J131:J132)</f>
        <v>8149301</v>
      </c>
      <c r="K133" s="30"/>
      <c r="M133" s="39">
        <f>SUM(M131:M132)</f>
        <v>2734305</v>
      </c>
      <c r="N133" s="30"/>
      <c r="P133" s="39">
        <f>SUM(P131:P132)</f>
        <v>3649371</v>
      </c>
      <c r="Q133" s="30"/>
      <c r="S133" s="39">
        <f>SUM(S131:S132)</f>
        <v>3866676</v>
      </c>
      <c r="T133" s="146">
        <f>SUM(T129)</f>
        <v>2680691</v>
      </c>
      <c r="U133" s="31" t="s">
        <v>121</v>
      </c>
    </row>
    <row r="134" spans="1:21">
      <c r="A134"/>
      <c r="E134" s="492" t="s">
        <v>122</v>
      </c>
      <c r="F134" s="492"/>
      <c r="G134" s="493"/>
      <c r="H134" s="30"/>
      <c r="J134" s="34">
        <f>I126*-1</f>
        <v>-8149301</v>
      </c>
      <c r="K134" s="30"/>
      <c r="M134" s="34">
        <f>L126*-1</f>
        <v>-1819239</v>
      </c>
      <c r="N134" s="30"/>
      <c r="P134" s="34">
        <f>O126*-1</f>
        <v>-2517000</v>
      </c>
      <c r="Q134" s="30"/>
      <c r="S134" s="34">
        <f>R126*-1</f>
        <v>-3022000</v>
      </c>
      <c r="T134" s="40">
        <f>SUM(T18:T125)</f>
        <v>0</v>
      </c>
      <c r="U134" s="147" t="s">
        <v>123</v>
      </c>
    </row>
    <row r="135" spans="1:21" ht="15.75" thickBot="1">
      <c r="A135"/>
      <c r="E135" s="498" t="s">
        <v>124</v>
      </c>
      <c r="F135" s="498"/>
      <c r="G135" s="623"/>
      <c r="H135" s="110"/>
      <c r="I135" s="111"/>
      <c r="J135" s="41">
        <f>J126*-1</f>
        <v>0</v>
      </c>
      <c r="K135" s="110"/>
      <c r="L135" s="111"/>
      <c r="M135" s="41">
        <f>M126*-1</f>
        <v>0</v>
      </c>
      <c r="N135" s="110"/>
      <c r="O135" s="111"/>
      <c r="P135" s="41">
        <f>P126*-1</f>
        <v>0</v>
      </c>
      <c r="Q135" s="110"/>
      <c r="R135" s="111"/>
      <c r="S135" s="41">
        <f>S126*-1</f>
        <v>0</v>
      </c>
      <c r="T135" s="110"/>
      <c r="U135" s="148"/>
    </row>
    <row r="136" spans="1:21" ht="15.75" thickBot="1">
      <c r="A136"/>
      <c r="E136" s="495" t="s">
        <v>175</v>
      </c>
      <c r="F136" s="624"/>
      <c r="G136" s="625"/>
      <c r="H136" s="43"/>
      <c r="I136" s="44"/>
      <c r="J136" s="45">
        <f>SUM(J133:J135)</f>
        <v>0</v>
      </c>
      <c r="K136" s="43"/>
      <c r="L136" s="44"/>
      <c r="M136" s="45">
        <f>SUM(M133:M135)</f>
        <v>915066</v>
      </c>
      <c r="N136" s="43"/>
      <c r="O136" s="44"/>
      <c r="P136" s="45">
        <f>SUM(P133:P135)</f>
        <v>1132371</v>
      </c>
      <c r="Q136" s="43"/>
      <c r="R136" s="44"/>
      <c r="S136" s="45">
        <f>SUM(S133:S135)</f>
        <v>844676</v>
      </c>
      <c r="T136" s="46">
        <f>SUM(T133:T134)</f>
        <v>2680691</v>
      </c>
      <c r="U136" s="47" t="s">
        <v>126</v>
      </c>
    </row>
  </sheetData>
  <sheetProtection selectLockedCells="1"/>
  <mergeCells count="323">
    <mergeCell ref="E132:G132"/>
    <mergeCell ref="E133:G133"/>
    <mergeCell ref="E134:G134"/>
    <mergeCell ref="E135:G135"/>
    <mergeCell ref="E136:G136"/>
    <mergeCell ref="H130:J130"/>
    <mergeCell ref="K130:M130"/>
    <mergeCell ref="T130:U130"/>
    <mergeCell ref="E130:G130"/>
    <mergeCell ref="E131:G131"/>
    <mergeCell ref="H128:J128"/>
    <mergeCell ref="K128:M128"/>
    <mergeCell ref="T128:U128"/>
    <mergeCell ref="E129:G129"/>
    <mergeCell ref="E128:G128"/>
    <mergeCell ref="N128:P128"/>
    <mergeCell ref="Q128:S128"/>
    <mergeCell ref="N130:P130"/>
    <mergeCell ref="Q130:S130"/>
    <mergeCell ref="A117:A125"/>
    <mergeCell ref="B117:B125"/>
    <mergeCell ref="C117:C125"/>
    <mergeCell ref="D117:D125"/>
    <mergeCell ref="E117:E125"/>
    <mergeCell ref="F117:F125"/>
    <mergeCell ref="J115:J116"/>
    <mergeCell ref="K115:K116"/>
    <mergeCell ref="L115:L116"/>
    <mergeCell ref="G115:G116"/>
    <mergeCell ref="A115:A116"/>
    <mergeCell ref="B115:B116"/>
    <mergeCell ref="C115:C116"/>
    <mergeCell ref="D115:D116"/>
    <mergeCell ref="E115:E116"/>
    <mergeCell ref="F115:F116"/>
    <mergeCell ref="T115:T116"/>
    <mergeCell ref="U115:U116"/>
    <mergeCell ref="H115:H116"/>
    <mergeCell ref="I115:I116"/>
    <mergeCell ref="N115:N116"/>
    <mergeCell ref="O115:O116"/>
    <mergeCell ref="P115:P116"/>
    <mergeCell ref="Q115:Q116"/>
    <mergeCell ref="R115:R116"/>
    <mergeCell ref="S115:S116"/>
    <mergeCell ref="M115:M116"/>
    <mergeCell ref="A106:A114"/>
    <mergeCell ref="B106:B114"/>
    <mergeCell ref="C106:C114"/>
    <mergeCell ref="D106:D114"/>
    <mergeCell ref="E106:E114"/>
    <mergeCell ref="F106:F114"/>
    <mergeCell ref="J104:J105"/>
    <mergeCell ref="K104:K105"/>
    <mergeCell ref="L104:L105"/>
    <mergeCell ref="G104:G105"/>
    <mergeCell ref="A104:A105"/>
    <mergeCell ref="B104:B105"/>
    <mergeCell ref="C104:C105"/>
    <mergeCell ref="D104:D105"/>
    <mergeCell ref="E104:E105"/>
    <mergeCell ref="F104:F105"/>
    <mergeCell ref="T104:T105"/>
    <mergeCell ref="U104:U105"/>
    <mergeCell ref="N104:N105"/>
    <mergeCell ref="O104:O105"/>
    <mergeCell ref="P104:P105"/>
    <mergeCell ref="Q104:Q105"/>
    <mergeCell ref="H104:H105"/>
    <mergeCell ref="I104:I105"/>
    <mergeCell ref="R104:R105"/>
    <mergeCell ref="S104:S105"/>
    <mergeCell ref="M104:M105"/>
    <mergeCell ref="A95:A103"/>
    <mergeCell ref="B95:B103"/>
    <mergeCell ref="C95:C103"/>
    <mergeCell ref="D95:D103"/>
    <mergeCell ref="E95:E103"/>
    <mergeCell ref="F95:F103"/>
    <mergeCell ref="J93:J94"/>
    <mergeCell ref="K93:K94"/>
    <mergeCell ref="L93:L94"/>
    <mergeCell ref="G93:G94"/>
    <mergeCell ref="A93:A94"/>
    <mergeCell ref="B93:B94"/>
    <mergeCell ref="C93:C94"/>
    <mergeCell ref="D93:D94"/>
    <mergeCell ref="E93:E94"/>
    <mergeCell ref="F93:F94"/>
    <mergeCell ref="T93:T94"/>
    <mergeCell ref="U93:U94"/>
    <mergeCell ref="N93:N94"/>
    <mergeCell ref="O93:O94"/>
    <mergeCell ref="P93:P94"/>
    <mergeCell ref="Q93:Q94"/>
    <mergeCell ref="H93:H94"/>
    <mergeCell ref="I93:I94"/>
    <mergeCell ref="R93:R94"/>
    <mergeCell ref="S93:S94"/>
    <mergeCell ref="M93:M94"/>
    <mergeCell ref="A84:A92"/>
    <mergeCell ref="B84:B92"/>
    <mergeCell ref="C84:C92"/>
    <mergeCell ref="D84:D92"/>
    <mergeCell ref="E84:E92"/>
    <mergeCell ref="F84:F92"/>
    <mergeCell ref="J82:J83"/>
    <mergeCell ref="K82:K83"/>
    <mergeCell ref="L82:L83"/>
    <mergeCell ref="G82:G83"/>
    <mergeCell ref="A82:A83"/>
    <mergeCell ref="B82:B83"/>
    <mergeCell ref="C82:C83"/>
    <mergeCell ref="D82:D83"/>
    <mergeCell ref="E82:E83"/>
    <mergeCell ref="F82:F83"/>
    <mergeCell ref="T82:T83"/>
    <mergeCell ref="U82:U83"/>
    <mergeCell ref="H82:H83"/>
    <mergeCell ref="I82:I83"/>
    <mergeCell ref="N82:N83"/>
    <mergeCell ref="O82:O83"/>
    <mergeCell ref="P82:P83"/>
    <mergeCell ref="Q82:Q83"/>
    <mergeCell ref="R82:R83"/>
    <mergeCell ref="S82:S83"/>
    <mergeCell ref="M82:M83"/>
    <mergeCell ref="A73:A81"/>
    <mergeCell ref="B73:B81"/>
    <mergeCell ref="C73:C81"/>
    <mergeCell ref="D73:D81"/>
    <mergeCell ref="E73:E81"/>
    <mergeCell ref="F73:F81"/>
    <mergeCell ref="J71:J72"/>
    <mergeCell ref="K71:K72"/>
    <mergeCell ref="L71:L72"/>
    <mergeCell ref="G71:G72"/>
    <mergeCell ref="A71:A72"/>
    <mergeCell ref="B71:B72"/>
    <mergeCell ref="C71:C72"/>
    <mergeCell ref="D71:D72"/>
    <mergeCell ref="E71:E72"/>
    <mergeCell ref="F71:F72"/>
    <mergeCell ref="T71:T72"/>
    <mergeCell ref="U71:U72"/>
    <mergeCell ref="H71:H72"/>
    <mergeCell ref="I71:I72"/>
    <mergeCell ref="N71:N72"/>
    <mergeCell ref="O71:O72"/>
    <mergeCell ref="P71:P72"/>
    <mergeCell ref="Q71:Q72"/>
    <mergeCell ref="R71:R72"/>
    <mergeCell ref="S71:S72"/>
    <mergeCell ref="M71:M72"/>
    <mergeCell ref="A62:A70"/>
    <mergeCell ref="B62:B70"/>
    <mergeCell ref="C62:C70"/>
    <mergeCell ref="D62:D70"/>
    <mergeCell ref="E62:E70"/>
    <mergeCell ref="F62:F70"/>
    <mergeCell ref="J60:J61"/>
    <mergeCell ref="K60:K61"/>
    <mergeCell ref="L60:L61"/>
    <mergeCell ref="G60:G61"/>
    <mergeCell ref="A60:A61"/>
    <mergeCell ref="B60:B61"/>
    <mergeCell ref="C60:C61"/>
    <mergeCell ref="D60:D61"/>
    <mergeCell ref="E60:E61"/>
    <mergeCell ref="F60:F61"/>
    <mergeCell ref="T60:T61"/>
    <mergeCell ref="U60:U61"/>
    <mergeCell ref="N60:N61"/>
    <mergeCell ref="O60:O61"/>
    <mergeCell ref="P60:P61"/>
    <mergeCell ref="Q60:Q61"/>
    <mergeCell ref="H60:H61"/>
    <mergeCell ref="I60:I61"/>
    <mergeCell ref="R60:R61"/>
    <mergeCell ref="S60:S61"/>
    <mergeCell ref="M60:M61"/>
    <mergeCell ref="A51:A59"/>
    <mergeCell ref="B51:B59"/>
    <mergeCell ref="C51:C59"/>
    <mergeCell ref="D51:D59"/>
    <mergeCell ref="E51:E59"/>
    <mergeCell ref="F51:F59"/>
    <mergeCell ref="J49:J50"/>
    <mergeCell ref="K49:K50"/>
    <mergeCell ref="L49:L50"/>
    <mergeCell ref="G49:G50"/>
    <mergeCell ref="A49:A50"/>
    <mergeCell ref="B49:B50"/>
    <mergeCell ref="C49:C50"/>
    <mergeCell ref="D49:D50"/>
    <mergeCell ref="E49:E50"/>
    <mergeCell ref="F49:F50"/>
    <mergeCell ref="T49:T50"/>
    <mergeCell ref="U49:U50"/>
    <mergeCell ref="N49:N50"/>
    <mergeCell ref="O49:O50"/>
    <mergeCell ref="P49:P50"/>
    <mergeCell ref="Q49:Q50"/>
    <mergeCell ref="H49:H50"/>
    <mergeCell ref="I49:I50"/>
    <mergeCell ref="R49:R50"/>
    <mergeCell ref="S49:S50"/>
    <mergeCell ref="M49:M50"/>
    <mergeCell ref="A40:A48"/>
    <mergeCell ref="B40:B48"/>
    <mergeCell ref="C40:C48"/>
    <mergeCell ref="D40:D48"/>
    <mergeCell ref="E40:E48"/>
    <mergeCell ref="F40:F48"/>
    <mergeCell ref="J38:J39"/>
    <mergeCell ref="K38:K39"/>
    <mergeCell ref="L38:L39"/>
    <mergeCell ref="G38:G39"/>
    <mergeCell ref="A38:A39"/>
    <mergeCell ref="B38:B39"/>
    <mergeCell ref="C38:C39"/>
    <mergeCell ref="D38:D39"/>
    <mergeCell ref="E38:E39"/>
    <mergeCell ref="F38:F39"/>
    <mergeCell ref="T38:T39"/>
    <mergeCell ref="U38:U39"/>
    <mergeCell ref="H38:H39"/>
    <mergeCell ref="I38:I39"/>
    <mergeCell ref="N38:N39"/>
    <mergeCell ref="O38:O39"/>
    <mergeCell ref="P38:P39"/>
    <mergeCell ref="Q38:Q39"/>
    <mergeCell ref="R38:R39"/>
    <mergeCell ref="S38:S39"/>
    <mergeCell ref="M38:M39"/>
    <mergeCell ref="A29:A37"/>
    <mergeCell ref="B29:B37"/>
    <mergeCell ref="C29:C37"/>
    <mergeCell ref="D29:D37"/>
    <mergeCell ref="E29:E37"/>
    <mergeCell ref="F29:F37"/>
    <mergeCell ref="J27:J28"/>
    <mergeCell ref="K27:K28"/>
    <mergeCell ref="L27:L28"/>
    <mergeCell ref="G27:G28"/>
    <mergeCell ref="A27:A28"/>
    <mergeCell ref="B27:B28"/>
    <mergeCell ref="C27:C28"/>
    <mergeCell ref="D27:D28"/>
    <mergeCell ref="E27:E28"/>
    <mergeCell ref="F27:F28"/>
    <mergeCell ref="T27:T28"/>
    <mergeCell ref="U27:U28"/>
    <mergeCell ref="N27:N28"/>
    <mergeCell ref="O27:O28"/>
    <mergeCell ref="P27:P28"/>
    <mergeCell ref="Q27:Q28"/>
    <mergeCell ref="H27:H28"/>
    <mergeCell ref="I27:I28"/>
    <mergeCell ref="R27:R28"/>
    <mergeCell ref="S27:S28"/>
    <mergeCell ref="M27:M28"/>
    <mergeCell ref="A18:A26"/>
    <mergeCell ref="B18:B26"/>
    <mergeCell ref="C18:C26"/>
    <mergeCell ref="D18:D26"/>
    <mergeCell ref="E18:E26"/>
    <mergeCell ref="F18:F26"/>
    <mergeCell ref="J16:J17"/>
    <mergeCell ref="K16:K17"/>
    <mergeCell ref="L16:L17"/>
    <mergeCell ref="G16:G17"/>
    <mergeCell ref="A16:A17"/>
    <mergeCell ref="B16:B17"/>
    <mergeCell ref="C16:C17"/>
    <mergeCell ref="D16:D17"/>
    <mergeCell ref="E16:E17"/>
    <mergeCell ref="F16:F17"/>
    <mergeCell ref="M16:M17"/>
    <mergeCell ref="T16:T17"/>
    <mergeCell ref="U16:U17"/>
    <mergeCell ref="H16:H17"/>
    <mergeCell ref="I16:I17"/>
    <mergeCell ref="O16:O17"/>
    <mergeCell ref="P16:P17"/>
    <mergeCell ref="Q16:Q17"/>
    <mergeCell ref="R16:R17"/>
    <mergeCell ref="S16:S17"/>
    <mergeCell ref="N16:N17"/>
    <mergeCell ref="A7:A15"/>
    <mergeCell ref="B7:B15"/>
    <mergeCell ref="C7:C15"/>
    <mergeCell ref="D7:D15"/>
    <mergeCell ref="E7:E15"/>
    <mergeCell ref="F7:F15"/>
    <mergeCell ref="J5:J6"/>
    <mergeCell ref="K5:K6"/>
    <mergeCell ref="L5:L6"/>
    <mergeCell ref="G5:G6"/>
    <mergeCell ref="A5:A6"/>
    <mergeCell ref="B5:B6"/>
    <mergeCell ref="C5:C6"/>
    <mergeCell ref="D5:D6"/>
    <mergeCell ref="E5:E6"/>
    <mergeCell ref="F5:F6"/>
    <mergeCell ref="A1:U2"/>
    <mergeCell ref="A3:U3"/>
    <mergeCell ref="A4:G4"/>
    <mergeCell ref="H4:J4"/>
    <mergeCell ref="K4:M4"/>
    <mergeCell ref="N4:P4"/>
    <mergeCell ref="Q4:S4"/>
    <mergeCell ref="M5:M6"/>
    <mergeCell ref="T5:T6"/>
    <mergeCell ref="U5:U6"/>
    <mergeCell ref="H5:H6"/>
    <mergeCell ref="I5:I6"/>
    <mergeCell ref="N5:N6"/>
    <mergeCell ref="O5:O6"/>
    <mergeCell ref="P5:P6"/>
    <mergeCell ref="Q5:Q6"/>
    <mergeCell ref="R5:R6"/>
    <mergeCell ref="S5:S6"/>
  </mergeCells>
  <pageMargins left="0.25" right="0.25" top="0.75" bottom="0.75" header="0.3" footer="0.3"/>
  <pageSetup paperSize="3" scale="31"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AO1171"/>
  <sheetViews>
    <sheetView tabSelected="1" view="pageBreakPreview" zoomScale="80" zoomScaleNormal="80" zoomScaleSheetLayoutView="80" zoomScalePageLayoutView="60" workbookViewId="0">
      <pane xSplit="6" ySplit="4" topLeftCell="W574" activePane="bottomRight" state="frozen"/>
      <selection pane="bottomRight" activeCell="T15" sqref="T15"/>
      <selection pane="bottomLeft" activeCell="A5" sqref="A5"/>
      <selection pane="topRight" activeCell="H1" sqref="H1"/>
    </sheetView>
  </sheetViews>
  <sheetFormatPr defaultColWidth="9.140625" defaultRowHeight="15"/>
  <cols>
    <col min="1" max="1" width="19.28515625" customWidth="1"/>
    <col min="2" max="2" width="15.5703125" style="1" customWidth="1"/>
    <col min="3" max="3" width="11.7109375" customWidth="1"/>
    <col min="4" max="4" width="12.140625" customWidth="1"/>
    <col min="5" max="5" width="20.42578125" customWidth="1"/>
    <col min="6" max="6" width="21.7109375" customWidth="1"/>
    <col min="7" max="7" width="19.7109375" customWidth="1"/>
    <col min="8" max="8" width="18.5703125" customWidth="1"/>
    <col min="9" max="9" width="18.85546875" customWidth="1"/>
    <col min="10" max="10" width="19.7109375" customWidth="1"/>
    <col min="11" max="11" width="18.5703125" customWidth="1"/>
    <col min="12" max="12" width="18.85546875" customWidth="1"/>
    <col min="13" max="13" width="19.7109375" customWidth="1"/>
    <col min="14" max="14" width="18.5703125" customWidth="1"/>
    <col min="15" max="15" width="20.42578125" customWidth="1"/>
    <col min="16" max="16" width="19.7109375" customWidth="1"/>
    <col min="17" max="17" width="18.5703125" customWidth="1"/>
    <col min="18" max="18" width="20.42578125" customWidth="1"/>
    <col min="19" max="19" width="19.7109375" customWidth="1"/>
    <col min="20" max="20" width="18.5703125" customWidth="1"/>
    <col min="21" max="21" width="18.85546875" customWidth="1"/>
    <col min="22" max="22" width="19.7109375" customWidth="1"/>
    <col min="23" max="23" width="18.5703125" customWidth="1"/>
    <col min="24" max="24" width="18.85546875" customWidth="1"/>
    <col min="25" max="25" width="14.28515625" bestFit="1" customWidth="1"/>
    <col min="26" max="26" width="18.5703125" customWidth="1"/>
    <col min="27" max="27" width="18.85546875" customWidth="1"/>
    <col min="28" max="28" width="19.7109375" customWidth="1"/>
    <col min="29" max="29" width="18.5703125" customWidth="1"/>
    <col min="30" max="30" width="18.85546875" customWidth="1"/>
    <col min="31" max="31" width="19.7109375" customWidth="1"/>
    <col min="32" max="32" width="18.5703125" customWidth="1"/>
    <col min="33" max="33" width="20.42578125" bestFit="1" customWidth="1"/>
    <col min="34" max="34" width="19.7109375" customWidth="1"/>
    <col min="35" max="35" width="18.5703125" customWidth="1"/>
    <col min="36" max="36" width="20.42578125" bestFit="1" customWidth="1"/>
    <col min="37" max="37" width="19.7109375" customWidth="1"/>
    <col min="38" max="38" width="18.5703125" customWidth="1"/>
    <col min="39" max="39" width="20.42578125" bestFit="1" customWidth="1"/>
    <col min="40" max="40" width="19.7109375" bestFit="1" customWidth="1"/>
    <col min="41" max="41" width="15.42578125" bestFit="1" customWidth="1"/>
  </cols>
  <sheetData>
    <row r="1" spans="1:41" ht="32.25" customHeight="1">
      <c r="A1" s="502" t="s">
        <v>176</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row>
    <row r="2" spans="1:41" ht="12" customHeight="1">
      <c r="A2" s="53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row>
    <row r="3" spans="1:41" ht="15" customHeight="1">
      <c r="A3" s="740" t="s">
        <v>177</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row>
    <row r="4" spans="1:41" ht="15" customHeight="1">
      <c r="A4" s="741" t="s">
        <v>2</v>
      </c>
      <c r="B4" s="742"/>
      <c r="C4" s="742"/>
      <c r="D4" s="742"/>
      <c r="E4" s="742"/>
      <c r="F4" s="743"/>
      <c r="G4" s="741" t="s">
        <v>3</v>
      </c>
      <c r="H4" s="742"/>
      <c r="I4" s="744"/>
      <c r="J4" s="741" t="s">
        <v>4</v>
      </c>
      <c r="K4" s="742"/>
      <c r="L4" s="744"/>
      <c r="M4" s="741" t="s">
        <v>5</v>
      </c>
      <c r="N4" s="742"/>
      <c r="O4" s="744"/>
      <c r="P4" s="741" t="s">
        <v>6</v>
      </c>
      <c r="Q4" s="742"/>
      <c r="R4" s="744"/>
      <c r="S4" s="741" t="s">
        <v>7</v>
      </c>
      <c r="T4" s="742"/>
      <c r="U4" s="744"/>
      <c r="V4" s="741" t="s">
        <v>8</v>
      </c>
      <c r="W4" s="742"/>
      <c r="X4" s="743"/>
      <c r="Y4" s="741" t="s">
        <v>9</v>
      </c>
      <c r="Z4" s="742"/>
      <c r="AA4" s="744"/>
      <c r="AB4" s="741" t="s">
        <v>10</v>
      </c>
      <c r="AC4" s="742"/>
      <c r="AD4" s="744"/>
      <c r="AE4" s="741" t="s">
        <v>11</v>
      </c>
      <c r="AF4" s="742"/>
      <c r="AG4" s="744"/>
      <c r="AH4" s="741" t="s">
        <v>12</v>
      </c>
      <c r="AI4" s="742"/>
      <c r="AJ4" s="744"/>
      <c r="AK4" s="741" t="s">
        <v>13</v>
      </c>
      <c r="AL4" s="742"/>
      <c r="AM4" s="744"/>
      <c r="AN4" s="210" t="s">
        <v>16</v>
      </c>
      <c r="AO4" s="157"/>
    </row>
    <row r="5" spans="1:41" ht="15" customHeight="1">
      <c r="A5" s="573" t="s">
        <v>21</v>
      </c>
      <c r="B5" s="451" t="s">
        <v>17</v>
      </c>
      <c r="C5" s="451" t="s">
        <v>18</v>
      </c>
      <c r="D5" s="451" t="s">
        <v>139</v>
      </c>
      <c r="E5" s="451" t="s">
        <v>20</v>
      </c>
      <c r="F5" s="560" t="s">
        <v>22</v>
      </c>
      <c r="G5" s="511" t="s">
        <v>23</v>
      </c>
      <c r="H5" s="440" t="s">
        <v>24</v>
      </c>
      <c r="I5" s="444" t="s">
        <v>25</v>
      </c>
      <c r="J5" s="511" t="s">
        <v>23</v>
      </c>
      <c r="K5" s="440" t="s">
        <v>24</v>
      </c>
      <c r="L5" s="444" t="s">
        <v>25</v>
      </c>
      <c r="M5" s="511" t="s">
        <v>23</v>
      </c>
      <c r="N5" s="440" t="s">
        <v>24</v>
      </c>
      <c r="O5" s="444" t="s">
        <v>25</v>
      </c>
      <c r="P5" s="511" t="s">
        <v>23</v>
      </c>
      <c r="Q5" s="440" t="s">
        <v>24</v>
      </c>
      <c r="R5" s="444" t="s">
        <v>25</v>
      </c>
      <c r="S5" s="511" t="s">
        <v>23</v>
      </c>
      <c r="T5" s="440" t="s">
        <v>24</v>
      </c>
      <c r="U5" s="444" t="s">
        <v>25</v>
      </c>
      <c r="V5" s="511" t="s">
        <v>23</v>
      </c>
      <c r="W5" s="440" t="s">
        <v>24</v>
      </c>
      <c r="X5" s="522" t="s">
        <v>25</v>
      </c>
      <c r="Y5" s="511" t="s">
        <v>23</v>
      </c>
      <c r="Z5" s="440" t="s">
        <v>24</v>
      </c>
      <c r="AA5" s="444" t="s">
        <v>25</v>
      </c>
      <c r="AB5" s="511" t="s">
        <v>23</v>
      </c>
      <c r="AC5" s="440" t="s">
        <v>24</v>
      </c>
      <c r="AD5" s="444" t="s">
        <v>25</v>
      </c>
      <c r="AE5" s="511" t="s">
        <v>23</v>
      </c>
      <c r="AF5" s="440" t="s">
        <v>24</v>
      </c>
      <c r="AG5" s="444" t="s">
        <v>25</v>
      </c>
      <c r="AH5" s="511" t="s">
        <v>23</v>
      </c>
      <c r="AI5" s="440" t="s">
        <v>24</v>
      </c>
      <c r="AJ5" s="444" t="s">
        <v>25</v>
      </c>
      <c r="AK5" s="511" t="s">
        <v>23</v>
      </c>
      <c r="AL5" s="440" t="s">
        <v>24</v>
      </c>
      <c r="AM5" s="444" t="s">
        <v>25</v>
      </c>
      <c r="AN5" s="443" t="s">
        <v>23</v>
      </c>
      <c r="AO5" s="630" t="s">
        <v>26</v>
      </c>
    </row>
    <row r="6" spans="1:41" ht="25.5" customHeight="1">
      <c r="A6" s="574"/>
      <c r="B6" s="562"/>
      <c r="C6" s="562"/>
      <c r="D6" s="562"/>
      <c r="E6" s="562"/>
      <c r="F6" s="561"/>
      <c r="G6" s="541"/>
      <c r="H6" s="542"/>
      <c r="I6" s="538"/>
      <c r="J6" s="541"/>
      <c r="K6" s="542"/>
      <c r="L6" s="538"/>
      <c r="M6" s="541"/>
      <c r="N6" s="542"/>
      <c r="O6" s="538"/>
      <c r="P6" s="541"/>
      <c r="Q6" s="542"/>
      <c r="R6" s="538"/>
      <c r="S6" s="541"/>
      <c r="T6" s="542"/>
      <c r="U6" s="538"/>
      <c r="V6" s="541"/>
      <c r="W6" s="542"/>
      <c r="X6" s="632"/>
      <c r="Y6" s="541"/>
      <c r="Z6" s="542"/>
      <c r="AA6" s="538"/>
      <c r="AB6" s="541"/>
      <c r="AC6" s="542"/>
      <c r="AD6" s="538"/>
      <c r="AE6" s="541"/>
      <c r="AF6" s="542"/>
      <c r="AG6" s="538"/>
      <c r="AH6" s="541"/>
      <c r="AI6" s="542"/>
      <c r="AJ6" s="538"/>
      <c r="AK6" s="541"/>
      <c r="AL6" s="542"/>
      <c r="AM6" s="538"/>
      <c r="AN6" s="570"/>
      <c r="AO6" s="631"/>
    </row>
    <row r="7" spans="1:41">
      <c r="A7" s="543" t="s">
        <v>178</v>
      </c>
      <c r="B7" s="545" t="s">
        <v>179</v>
      </c>
      <c r="C7" s="547">
        <v>2916</v>
      </c>
      <c r="D7" s="549" t="s">
        <v>180</v>
      </c>
      <c r="E7" s="551" t="s">
        <v>181</v>
      </c>
      <c r="F7" s="165" t="s">
        <v>30</v>
      </c>
      <c r="G7" s="177"/>
      <c r="H7" s="149">
        <f t="shared" ref="H7:H16" si="0">G7-I7</f>
        <v>0</v>
      </c>
      <c r="I7" s="178"/>
      <c r="J7" s="177"/>
      <c r="K7" s="149">
        <f t="shared" ref="K7:K16" si="1">J7-L7</f>
        <v>0</v>
      </c>
      <c r="L7" s="178"/>
      <c r="M7" s="177"/>
      <c r="N7" s="149">
        <f t="shared" ref="N7:N16" si="2">M7-O7</f>
        <v>0</v>
      </c>
      <c r="O7" s="178"/>
      <c r="P7" s="177"/>
      <c r="Q7" s="149">
        <f t="shared" ref="Q7:Q16" si="3">SUM(P7)</f>
        <v>0</v>
      </c>
      <c r="R7" s="178"/>
      <c r="S7" s="177"/>
      <c r="T7" s="149">
        <f t="shared" ref="T7:T16" si="4">S7-U7</f>
        <v>0</v>
      </c>
      <c r="U7" s="178"/>
      <c r="V7" s="177"/>
      <c r="W7" s="149">
        <f t="shared" ref="W7:W16" si="5">V7-X7</f>
        <v>0</v>
      </c>
      <c r="X7" s="197"/>
      <c r="Y7" s="177"/>
      <c r="Z7" s="149">
        <f t="shared" ref="Z7:Z16" si="6">Y7-AA7</f>
        <v>0</v>
      </c>
      <c r="AA7" s="178"/>
      <c r="AB7" s="177"/>
      <c r="AC7" s="149">
        <f t="shared" ref="AC7:AC16" si="7">AB7-AD7</f>
        <v>0</v>
      </c>
      <c r="AD7" s="178"/>
      <c r="AE7" s="177"/>
      <c r="AF7" s="149">
        <f t="shared" ref="AF7:AF16" si="8">AE7-AG7</f>
        <v>0</v>
      </c>
      <c r="AG7" s="178"/>
      <c r="AH7" s="177"/>
      <c r="AI7" s="149">
        <f t="shared" ref="AI7:AI9" si="9">AH7-AJ7</f>
        <v>0</v>
      </c>
      <c r="AJ7" s="178"/>
      <c r="AK7" s="177"/>
      <c r="AL7" s="149">
        <f t="shared" ref="AL7:AL9" si="10">AK7-AM7</f>
        <v>0</v>
      </c>
      <c r="AM7" s="178"/>
      <c r="AN7" s="172"/>
      <c r="AO7" s="151" t="s">
        <v>31</v>
      </c>
    </row>
    <row r="8" spans="1:41" ht="13.5" customHeight="1">
      <c r="A8" s="543"/>
      <c r="B8" s="545"/>
      <c r="C8" s="547"/>
      <c r="D8" s="549"/>
      <c r="E8" s="551"/>
      <c r="F8" s="165" t="s">
        <v>32</v>
      </c>
      <c r="G8" s="177"/>
      <c r="H8" s="149">
        <f t="shared" si="0"/>
        <v>0</v>
      </c>
      <c r="I8" s="178"/>
      <c r="J8" s="177"/>
      <c r="K8" s="149">
        <f t="shared" si="1"/>
        <v>0</v>
      </c>
      <c r="L8" s="178"/>
      <c r="M8" s="177"/>
      <c r="N8" s="149">
        <f t="shared" si="2"/>
        <v>0</v>
      </c>
      <c r="O8" s="178"/>
      <c r="P8" s="177"/>
      <c r="Q8" s="149">
        <f t="shared" si="3"/>
        <v>0</v>
      </c>
      <c r="R8" s="178"/>
      <c r="S8" s="177">
        <v>0</v>
      </c>
      <c r="T8" s="149">
        <f t="shared" si="4"/>
        <v>0</v>
      </c>
      <c r="U8" s="178"/>
      <c r="V8" s="177"/>
      <c r="W8" s="149">
        <f t="shared" si="5"/>
        <v>0</v>
      </c>
      <c r="X8" s="197"/>
      <c r="Y8" s="177"/>
      <c r="Z8" s="149">
        <f t="shared" si="6"/>
        <v>0</v>
      </c>
      <c r="AA8" s="178"/>
      <c r="AB8" s="177"/>
      <c r="AC8" s="149">
        <f t="shared" si="7"/>
        <v>0</v>
      </c>
      <c r="AD8" s="178"/>
      <c r="AE8" s="177"/>
      <c r="AF8" s="149">
        <f t="shared" si="8"/>
        <v>0</v>
      </c>
      <c r="AG8" s="178"/>
      <c r="AH8" s="177"/>
      <c r="AI8" s="149">
        <f t="shared" si="9"/>
        <v>0</v>
      </c>
      <c r="AJ8" s="178"/>
      <c r="AK8" s="177"/>
      <c r="AL8" s="149">
        <f t="shared" si="10"/>
        <v>0</v>
      </c>
      <c r="AM8" s="178"/>
      <c r="AN8" s="172"/>
      <c r="AO8" s="152">
        <f>SUM(G7:G16,J7:J16,M7:M16,P7:P16,S7:S16,V7:V16,Y7:Y16,AB7:AB16,AE7:AE16)</f>
        <v>883606</v>
      </c>
    </row>
    <row r="9" spans="1:41" ht="15.75" customHeight="1">
      <c r="A9" s="543"/>
      <c r="B9" s="545"/>
      <c r="C9" s="547"/>
      <c r="D9" s="549"/>
      <c r="E9" s="551"/>
      <c r="F9" s="165" t="s">
        <v>33</v>
      </c>
      <c r="G9" s="177"/>
      <c r="H9" s="149">
        <f t="shared" si="0"/>
        <v>0</v>
      </c>
      <c r="I9" s="178"/>
      <c r="J9" s="177"/>
      <c r="K9" s="149">
        <f t="shared" si="1"/>
        <v>0</v>
      </c>
      <c r="L9" s="178"/>
      <c r="M9" s="177"/>
      <c r="N9" s="149">
        <f t="shared" si="2"/>
        <v>0</v>
      </c>
      <c r="O9" s="178"/>
      <c r="P9" s="177"/>
      <c r="Q9" s="149">
        <f>SUM(P9)</f>
        <v>0</v>
      </c>
      <c r="R9" s="178"/>
      <c r="S9" s="177">
        <v>465572</v>
      </c>
      <c r="T9" s="149">
        <f t="shared" si="4"/>
        <v>0</v>
      </c>
      <c r="U9" s="178">
        <v>465572</v>
      </c>
      <c r="V9" s="177"/>
      <c r="W9" s="149">
        <f t="shared" si="5"/>
        <v>0</v>
      </c>
      <c r="X9" s="197"/>
      <c r="Y9" s="177"/>
      <c r="Z9" s="149">
        <f t="shared" si="6"/>
        <v>0</v>
      </c>
      <c r="AA9" s="178"/>
      <c r="AB9" s="177"/>
      <c r="AC9" s="149">
        <f t="shared" si="7"/>
        <v>0</v>
      </c>
      <c r="AD9" s="178"/>
      <c r="AE9" s="177"/>
      <c r="AF9" s="149">
        <f t="shared" si="8"/>
        <v>0</v>
      </c>
      <c r="AG9" s="178"/>
      <c r="AH9" s="177"/>
      <c r="AI9" s="149">
        <f t="shared" si="9"/>
        <v>0</v>
      </c>
      <c r="AJ9" s="178"/>
      <c r="AK9" s="177"/>
      <c r="AL9" s="149">
        <f t="shared" si="10"/>
        <v>0</v>
      </c>
      <c r="AM9" s="178"/>
      <c r="AN9" s="172"/>
      <c r="AO9" s="153" t="s">
        <v>34</v>
      </c>
    </row>
    <row r="10" spans="1:41" ht="15.75" customHeight="1">
      <c r="A10" s="543"/>
      <c r="B10" s="545"/>
      <c r="C10" s="547"/>
      <c r="D10" s="549"/>
      <c r="E10" s="551"/>
      <c r="F10" s="165" t="s">
        <v>182</v>
      </c>
      <c r="G10" s="177"/>
      <c r="H10" s="149"/>
      <c r="I10" s="178"/>
      <c r="J10" s="177"/>
      <c r="K10" s="149"/>
      <c r="L10" s="178"/>
      <c r="M10" s="177"/>
      <c r="N10" s="149"/>
      <c r="O10" s="178"/>
      <c r="P10" s="177"/>
      <c r="Q10" s="149"/>
      <c r="R10" s="178"/>
      <c r="S10" s="177">
        <v>418034</v>
      </c>
      <c r="T10" s="149">
        <f t="shared" ref="T10" si="11">S10-U10</f>
        <v>0</v>
      </c>
      <c r="U10" s="178">
        <v>418034</v>
      </c>
      <c r="V10" s="177"/>
      <c r="W10" s="149">
        <v>0</v>
      </c>
      <c r="X10" s="197"/>
      <c r="Y10" s="177"/>
      <c r="Z10" s="149"/>
      <c r="AA10" s="178"/>
      <c r="AB10" s="177"/>
      <c r="AC10" s="149"/>
      <c r="AD10" s="178"/>
      <c r="AE10" s="177"/>
      <c r="AF10" s="149"/>
      <c r="AG10" s="178"/>
      <c r="AH10" s="177"/>
      <c r="AI10" s="149"/>
      <c r="AJ10" s="178"/>
      <c r="AK10" s="177"/>
      <c r="AL10" s="149"/>
      <c r="AM10" s="178"/>
      <c r="AN10" s="172"/>
      <c r="AO10" s="153"/>
    </row>
    <row r="11" spans="1:41" ht="13.5" customHeight="1">
      <c r="A11" s="543"/>
      <c r="B11" s="545"/>
      <c r="C11" s="547"/>
      <c r="D11" s="549"/>
      <c r="E11" s="551"/>
      <c r="F11" s="165" t="s">
        <v>35</v>
      </c>
      <c r="G11" s="177"/>
      <c r="H11" s="149">
        <f t="shared" si="0"/>
        <v>0</v>
      </c>
      <c r="I11" s="178"/>
      <c r="J11" s="177"/>
      <c r="K11" s="149">
        <f t="shared" si="1"/>
        <v>0</v>
      </c>
      <c r="L11" s="178"/>
      <c r="M11" s="177"/>
      <c r="N11" s="149">
        <f t="shared" si="2"/>
        <v>0</v>
      </c>
      <c r="O11" s="178"/>
      <c r="P11" s="177"/>
      <c r="Q11" s="149">
        <f t="shared" si="3"/>
        <v>0</v>
      </c>
      <c r="R11" s="178"/>
      <c r="S11" s="177"/>
      <c r="T11" s="149">
        <f t="shared" si="4"/>
        <v>0</v>
      </c>
      <c r="U11" s="178"/>
      <c r="V11" s="177"/>
      <c r="W11" s="149">
        <f t="shared" si="5"/>
        <v>0</v>
      </c>
      <c r="X11" s="197"/>
      <c r="Y11" s="177"/>
      <c r="Z11" s="149">
        <f t="shared" si="6"/>
        <v>0</v>
      </c>
      <c r="AA11" s="178"/>
      <c r="AB11" s="177"/>
      <c r="AC11" s="149">
        <f t="shared" si="7"/>
        <v>0</v>
      </c>
      <c r="AD11" s="178"/>
      <c r="AE11" s="177"/>
      <c r="AF11" s="149">
        <f t="shared" si="8"/>
        <v>0</v>
      </c>
      <c r="AG11" s="178"/>
      <c r="AH11" s="177"/>
      <c r="AI11" s="149">
        <f t="shared" ref="AI11:AI16" si="12">AH11-AJ11</f>
        <v>0</v>
      </c>
      <c r="AJ11" s="178"/>
      <c r="AK11" s="177"/>
      <c r="AL11" s="149">
        <f t="shared" ref="AL11:AL16" si="13">AK11-AM11</f>
        <v>0</v>
      </c>
      <c r="AM11" s="178"/>
      <c r="AN11" s="172"/>
      <c r="AO11" s="152">
        <f>SUM(H7:H16,K7:K16,N7:N16,Q7:Q16,T7:T16,W7:W16,Z7:Z16,AC7:AC16,AF7:AF16)</f>
        <v>0</v>
      </c>
    </row>
    <row r="12" spans="1:41" ht="13.5" customHeight="1">
      <c r="A12" s="543"/>
      <c r="B12" s="545"/>
      <c r="C12" s="547"/>
      <c r="D12" s="549"/>
      <c r="E12" s="551"/>
      <c r="F12" s="165" t="s">
        <v>36</v>
      </c>
      <c r="G12" s="177"/>
      <c r="H12" s="149">
        <f t="shared" si="0"/>
        <v>0</v>
      </c>
      <c r="I12" s="178"/>
      <c r="J12" s="177"/>
      <c r="K12" s="149">
        <f t="shared" si="1"/>
        <v>0</v>
      </c>
      <c r="L12" s="178"/>
      <c r="M12" s="177"/>
      <c r="N12" s="149">
        <f t="shared" si="2"/>
        <v>0</v>
      </c>
      <c r="O12" s="178"/>
      <c r="P12" s="177"/>
      <c r="Q12" s="149">
        <f t="shared" si="3"/>
        <v>0</v>
      </c>
      <c r="R12" s="178"/>
      <c r="S12" s="177"/>
      <c r="T12" s="149">
        <f t="shared" si="4"/>
        <v>0</v>
      </c>
      <c r="U12" s="178"/>
      <c r="V12" s="177"/>
      <c r="W12" s="149">
        <f t="shared" si="5"/>
        <v>0</v>
      </c>
      <c r="X12" s="197"/>
      <c r="Y12" s="177"/>
      <c r="Z12" s="149">
        <f t="shared" si="6"/>
        <v>0</v>
      </c>
      <c r="AA12" s="178"/>
      <c r="AB12" s="177"/>
      <c r="AC12" s="149">
        <f t="shared" si="7"/>
        <v>0</v>
      </c>
      <c r="AD12" s="178"/>
      <c r="AE12" s="177"/>
      <c r="AF12" s="149">
        <f t="shared" si="8"/>
        <v>0</v>
      </c>
      <c r="AG12" s="178"/>
      <c r="AH12" s="177"/>
      <c r="AI12" s="149">
        <f t="shared" si="12"/>
        <v>0</v>
      </c>
      <c r="AJ12" s="178"/>
      <c r="AK12" s="177"/>
      <c r="AL12" s="149">
        <f t="shared" si="13"/>
        <v>0</v>
      </c>
      <c r="AM12" s="178"/>
      <c r="AN12" s="172"/>
      <c r="AO12" s="153" t="s">
        <v>37</v>
      </c>
    </row>
    <row r="13" spans="1:41" ht="13.5" customHeight="1">
      <c r="A13" s="543"/>
      <c r="B13" s="545"/>
      <c r="C13" s="547"/>
      <c r="D13" s="549"/>
      <c r="E13" s="551"/>
      <c r="F13" s="165" t="s">
        <v>38</v>
      </c>
      <c r="G13" s="177"/>
      <c r="H13" s="149">
        <f t="shared" si="0"/>
        <v>0</v>
      </c>
      <c r="I13" s="178"/>
      <c r="J13" s="177"/>
      <c r="K13" s="149">
        <f t="shared" si="1"/>
        <v>0</v>
      </c>
      <c r="L13" s="178"/>
      <c r="M13" s="177"/>
      <c r="N13" s="149">
        <f t="shared" si="2"/>
        <v>0</v>
      </c>
      <c r="O13" s="178"/>
      <c r="P13" s="177"/>
      <c r="Q13" s="149">
        <f t="shared" si="3"/>
        <v>0</v>
      </c>
      <c r="R13" s="178"/>
      <c r="S13" s="177"/>
      <c r="T13" s="149">
        <f t="shared" si="4"/>
        <v>0</v>
      </c>
      <c r="U13" s="178"/>
      <c r="V13" s="177"/>
      <c r="W13" s="149">
        <f t="shared" si="5"/>
        <v>0</v>
      </c>
      <c r="X13" s="197"/>
      <c r="Y13" s="177"/>
      <c r="Z13" s="149">
        <f t="shared" si="6"/>
        <v>0</v>
      </c>
      <c r="AA13" s="178"/>
      <c r="AB13" s="177"/>
      <c r="AC13" s="149">
        <f t="shared" si="7"/>
        <v>0</v>
      </c>
      <c r="AD13" s="178"/>
      <c r="AE13" s="177"/>
      <c r="AF13" s="149">
        <f t="shared" si="8"/>
        <v>0</v>
      </c>
      <c r="AG13" s="178"/>
      <c r="AH13" s="177"/>
      <c r="AI13" s="149">
        <f t="shared" si="12"/>
        <v>0</v>
      </c>
      <c r="AJ13" s="178"/>
      <c r="AK13" s="177"/>
      <c r="AL13" s="149">
        <f t="shared" si="13"/>
        <v>0</v>
      </c>
      <c r="AM13" s="178"/>
      <c r="AN13" s="172"/>
      <c r="AO13" s="152">
        <f>SUM(I7:I16,L7:L16,O7:O16,R7:R16,U7:U16,X7:X16,AA7:AA16,AD7:AD16,AG7:AG16)</f>
        <v>883606</v>
      </c>
    </row>
    <row r="14" spans="1:41" ht="13.5" customHeight="1">
      <c r="A14" s="543"/>
      <c r="B14" s="545"/>
      <c r="C14" s="547"/>
      <c r="D14" s="549"/>
      <c r="E14" s="551"/>
      <c r="F14" s="165" t="s">
        <v>39</v>
      </c>
      <c r="G14" s="177"/>
      <c r="H14" s="149">
        <f t="shared" si="0"/>
        <v>0</v>
      </c>
      <c r="I14" s="178"/>
      <c r="J14" s="177"/>
      <c r="K14" s="149">
        <f t="shared" si="1"/>
        <v>0</v>
      </c>
      <c r="L14" s="178"/>
      <c r="M14" s="177"/>
      <c r="N14" s="149">
        <f t="shared" si="2"/>
        <v>0</v>
      </c>
      <c r="O14" s="178"/>
      <c r="P14" s="177"/>
      <c r="Q14" s="149">
        <f t="shared" si="3"/>
        <v>0</v>
      </c>
      <c r="R14" s="178"/>
      <c r="S14" s="177"/>
      <c r="T14" s="149">
        <f t="shared" si="4"/>
        <v>0</v>
      </c>
      <c r="U14" s="178"/>
      <c r="V14" s="177"/>
      <c r="W14" s="149">
        <f t="shared" si="5"/>
        <v>0</v>
      </c>
      <c r="X14" s="197"/>
      <c r="Y14" s="177"/>
      <c r="Z14" s="149">
        <f t="shared" si="6"/>
        <v>0</v>
      </c>
      <c r="AA14" s="178"/>
      <c r="AB14" s="177"/>
      <c r="AC14" s="149">
        <f t="shared" si="7"/>
        <v>0</v>
      </c>
      <c r="AD14" s="178"/>
      <c r="AE14" s="177"/>
      <c r="AF14" s="149">
        <f t="shared" si="8"/>
        <v>0</v>
      </c>
      <c r="AG14" s="178"/>
      <c r="AH14" s="177"/>
      <c r="AI14" s="149">
        <f t="shared" si="12"/>
        <v>0</v>
      </c>
      <c r="AJ14" s="178"/>
      <c r="AK14" s="177"/>
      <c r="AL14" s="149">
        <f t="shared" si="13"/>
        <v>0</v>
      </c>
      <c r="AM14" s="178"/>
      <c r="AN14" s="172"/>
      <c r="AO14" s="153" t="s">
        <v>40</v>
      </c>
    </row>
    <row r="15" spans="1:41" ht="56.25" customHeight="1">
      <c r="A15" s="543"/>
      <c r="B15" s="545"/>
      <c r="C15" s="547"/>
      <c r="D15" s="549"/>
      <c r="E15" s="551"/>
      <c r="F15" s="165" t="s">
        <v>41</v>
      </c>
      <c r="G15" s="177"/>
      <c r="H15" s="149">
        <f t="shared" si="0"/>
        <v>0</v>
      </c>
      <c r="I15" s="178"/>
      <c r="J15" s="177"/>
      <c r="K15" s="149">
        <f t="shared" si="1"/>
        <v>0</v>
      </c>
      <c r="L15" s="178"/>
      <c r="M15" s="177"/>
      <c r="N15" s="149">
        <f t="shared" si="2"/>
        <v>0</v>
      </c>
      <c r="O15" s="178"/>
      <c r="P15" s="177"/>
      <c r="Q15" s="149">
        <f t="shared" si="3"/>
        <v>0</v>
      </c>
      <c r="R15" s="178"/>
      <c r="S15" s="177"/>
      <c r="T15" s="149">
        <f t="shared" si="4"/>
        <v>0</v>
      </c>
      <c r="U15" s="178"/>
      <c r="V15" s="177"/>
      <c r="W15" s="149">
        <f t="shared" si="5"/>
        <v>0</v>
      </c>
      <c r="X15" s="197"/>
      <c r="Y15" s="177"/>
      <c r="Z15" s="149">
        <f t="shared" si="6"/>
        <v>0</v>
      </c>
      <c r="AA15" s="178"/>
      <c r="AB15" s="177"/>
      <c r="AC15" s="149">
        <f t="shared" si="7"/>
        <v>0</v>
      </c>
      <c r="AD15" s="178"/>
      <c r="AE15" s="177"/>
      <c r="AF15" s="149">
        <f t="shared" si="8"/>
        <v>0</v>
      </c>
      <c r="AG15" s="178"/>
      <c r="AH15" s="177"/>
      <c r="AI15" s="149">
        <f t="shared" si="12"/>
        <v>0</v>
      </c>
      <c r="AJ15" s="178"/>
      <c r="AK15" s="177"/>
      <c r="AL15" s="149">
        <f t="shared" si="13"/>
        <v>0</v>
      </c>
      <c r="AM15" s="178"/>
      <c r="AN15" s="172"/>
      <c r="AO15" s="154">
        <f>AO13/AO8</f>
        <v>1</v>
      </c>
    </row>
    <row r="16" spans="1:41" ht="34.5" customHeight="1">
      <c r="A16" s="544"/>
      <c r="B16" s="546"/>
      <c r="C16" s="548"/>
      <c r="D16" s="550"/>
      <c r="E16" s="552"/>
      <c r="F16" s="166" t="s">
        <v>42</v>
      </c>
      <c r="G16" s="179"/>
      <c r="H16" s="155">
        <f t="shared" si="0"/>
        <v>0</v>
      </c>
      <c r="I16" s="180"/>
      <c r="J16" s="179"/>
      <c r="K16" s="155">
        <f t="shared" si="1"/>
        <v>0</v>
      </c>
      <c r="L16" s="180"/>
      <c r="M16" s="179"/>
      <c r="N16" s="155">
        <f t="shared" si="2"/>
        <v>0</v>
      </c>
      <c r="O16" s="180"/>
      <c r="P16" s="179"/>
      <c r="Q16" s="155">
        <f t="shared" si="3"/>
        <v>0</v>
      </c>
      <c r="R16" s="180"/>
      <c r="S16" s="179"/>
      <c r="T16" s="155">
        <f t="shared" si="4"/>
        <v>0</v>
      </c>
      <c r="U16" s="180"/>
      <c r="V16" s="179"/>
      <c r="W16" s="155">
        <f t="shared" si="5"/>
        <v>0</v>
      </c>
      <c r="X16" s="198"/>
      <c r="Y16" s="179"/>
      <c r="Z16" s="155">
        <f t="shared" si="6"/>
        <v>0</v>
      </c>
      <c r="AA16" s="180"/>
      <c r="AB16" s="179"/>
      <c r="AC16" s="155">
        <f t="shared" si="7"/>
        <v>0</v>
      </c>
      <c r="AD16" s="180"/>
      <c r="AE16" s="179"/>
      <c r="AF16" s="155">
        <f t="shared" si="8"/>
        <v>0</v>
      </c>
      <c r="AG16" s="180"/>
      <c r="AH16" s="179"/>
      <c r="AI16" s="155">
        <f t="shared" si="12"/>
        <v>0</v>
      </c>
      <c r="AJ16" s="180"/>
      <c r="AK16" s="179"/>
      <c r="AL16" s="155">
        <f t="shared" si="13"/>
        <v>0</v>
      </c>
      <c r="AM16" s="180"/>
      <c r="AN16" s="173"/>
      <c r="AO16" s="156"/>
    </row>
    <row r="17" spans="1:41" ht="106.5" customHeight="1">
      <c r="A17" s="573" t="s">
        <v>21</v>
      </c>
      <c r="B17" s="451" t="s">
        <v>17</v>
      </c>
      <c r="C17" s="451" t="s">
        <v>18</v>
      </c>
      <c r="D17" s="451" t="s">
        <v>139</v>
      </c>
      <c r="E17" s="451" t="s">
        <v>20</v>
      </c>
      <c r="F17" s="560" t="s">
        <v>22</v>
      </c>
      <c r="G17" s="511" t="s">
        <v>23</v>
      </c>
      <c r="H17" s="440" t="s">
        <v>24</v>
      </c>
      <c r="I17" s="444" t="s">
        <v>25</v>
      </c>
      <c r="J17" s="511" t="s">
        <v>23</v>
      </c>
      <c r="K17" s="440" t="s">
        <v>24</v>
      </c>
      <c r="L17" s="444" t="s">
        <v>25</v>
      </c>
      <c r="M17" s="511" t="s">
        <v>23</v>
      </c>
      <c r="N17" s="440" t="s">
        <v>24</v>
      </c>
      <c r="O17" s="444" t="s">
        <v>25</v>
      </c>
      <c r="P17" s="511" t="s">
        <v>23</v>
      </c>
      <c r="Q17" s="440" t="s">
        <v>24</v>
      </c>
      <c r="R17" s="444" t="s">
        <v>25</v>
      </c>
      <c r="S17" s="511" t="s">
        <v>23</v>
      </c>
      <c r="T17" s="440" t="s">
        <v>24</v>
      </c>
      <c r="U17" s="444" t="s">
        <v>25</v>
      </c>
      <c r="V17" s="511" t="s">
        <v>23</v>
      </c>
      <c r="W17" s="440" t="s">
        <v>24</v>
      </c>
      <c r="X17" s="522" t="s">
        <v>25</v>
      </c>
      <c r="Y17" s="511" t="s">
        <v>23</v>
      </c>
      <c r="Z17" s="440" t="s">
        <v>24</v>
      </c>
      <c r="AA17" s="444" t="s">
        <v>25</v>
      </c>
      <c r="AB17" s="511" t="s">
        <v>23</v>
      </c>
      <c r="AC17" s="440" t="s">
        <v>24</v>
      </c>
      <c r="AD17" s="444" t="s">
        <v>25</v>
      </c>
      <c r="AE17" s="511" t="s">
        <v>23</v>
      </c>
      <c r="AF17" s="440" t="s">
        <v>24</v>
      </c>
      <c r="AG17" s="444" t="s">
        <v>25</v>
      </c>
      <c r="AH17" s="511" t="s">
        <v>23</v>
      </c>
      <c r="AI17" s="440" t="s">
        <v>24</v>
      </c>
      <c r="AJ17" s="444" t="s">
        <v>25</v>
      </c>
      <c r="AK17" s="511" t="s">
        <v>23</v>
      </c>
      <c r="AL17" s="440" t="s">
        <v>24</v>
      </c>
      <c r="AM17" s="444" t="s">
        <v>25</v>
      </c>
      <c r="AN17" s="443" t="s">
        <v>23</v>
      </c>
      <c r="AO17" s="630" t="s">
        <v>26</v>
      </c>
    </row>
    <row r="18" spans="1:41" ht="19.5" customHeight="1">
      <c r="A18" s="574"/>
      <c r="B18" s="562"/>
      <c r="C18" s="562"/>
      <c r="D18" s="562"/>
      <c r="E18" s="562"/>
      <c r="F18" s="561"/>
      <c r="G18" s="541"/>
      <c r="H18" s="542"/>
      <c r="I18" s="538"/>
      <c r="J18" s="541"/>
      <c r="K18" s="542"/>
      <c r="L18" s="538"/>
      <c r="M18" s="541"/>
      <c r="N18" s="542"/>
      <c r="O18" s="538"/>
      <c r="P18" s="541"/>
      <c r="Q18" s="542"/>
      <c r="R18" s="538"/>
      <c r="S18" s="541"/>
      <c r="T18" s="542"/>
      <c r="U18" s="538"/>
      <c r="V18" s="541"/>
      <c r="W18" s="542"/>
      <c r="X18" s="632"/>
      <c r="Y18" s="541"/>
      <c r="Z18" s="542"/>
      <c r="AA18" s="538"/>
      <c r="AB18" s="541"/>
      <c r="AC18" s="542"/>
      <c r="AD18" s="538"/>
      <c r="AE18" s="541"/>
      <c r="AF18" s="542"/>
      <c r="AG18" s="538"/>
      <c r="AH18" s="541"/>
      <c r="AI18" s="542"/>
      <c r="AJ18" s="538"/>
      <c r="AK18" s="541"/>
      <c r="AL18" s="542"/>
      <c r="AM18" s="538"/>
      <c r="AN18" s="570"/>
      <c r="AO18" s="631"/>
    </row>
    <row r="19" spans="1:41" ht="49.5" customHeight="1">
      <c r="A19" s="543" t="s">
        <v>144</v>
      </c>
      <c r="B19" s="545" t="s">
        <v>183</v>
      </c>
      <c r="C19" s="547">
        <v>2084</v>
      </c>
      <c r="D19" s="549" t="s">
        <v>184</v>
      </c>
      <c r="E19" s="551" t="s">
        <v>185</v>
      </c>
      <c r="F19" s="165" t="s">
        <v>30</v>
      </c>
      <c r="G19" s="177"/>
      <c r="H19" s="149">
        <f t="shared" ref="H19:H27" si="14">G19-I19</f>
        <v>0</v>
      </c>
      <c r="I19" s="178"/>
      <c r="J19" s="177"/>
      <c r="K19" s="149">
        <f t="shared" ref="K19:K27" si="15">J19-L19</f>
        <v>0</v>
      </c>
      <c r="L19" s="178"/>
      <c r="M19" s="177"/>
      <c r="N19" s="149">
        <f t="shared" ref="N19:N27" si="16">M19-O19</f>
        <v>0</v>
      </c>
      <c r="O19" s="178"/>
      <c r="P19" s="177"/>
      <c r="Q19" s="149">
        <f t="shared" ref="Q19:Q27" si="17">P19-R19</f>
        <v>0</v>
      </c>
      <c r="R19" s="178"/>
      <c r="S19" s="177"/>
      <c r="T19" s="149">
        <f t="shared" ref="T19:T27" si="18">S19-U19</f>
        <v>0</v>
      </c>
      <c r="U19" s="178"/>
      <c r="V19" s="177"/>
      <c r="W19" s="149">
        <f t="shared" ref="W19:W27" si="19">V19-X19</f>
        <v>0</v>
      </c>
      <c r="X19" s="197"/>
      <c r="Y19" s="177"/>
      <c r="Z19" s="149">
        <f t="shared" ref="Z19:Z27" si="20">Y19-AA19</f>
        <v>0</v>
      </c>
      <c r="AA19" s="178"/>
      <c r="AB19" s="177"/>
      <c r="AC19" s="149">
        <f t="shared" ref="AC19:AC27" si="21">AB19-AD19</f>
        <v>0</v>
      </c>
      <c r="AD19" s="178"/>
      <c r="AE19" s="177"/>
      <c r="AF19" s="149">
        <f t="shared" ref="AF19:AF27" si="22">AE19-AG19</f>
        <v>0</v>
      </c>
      <c r="AG19" s="178"/>
      <c r="AH19" s="177"/>
      <c r="AI19" s="149">
        <f t="shared" ref="AI19:AI27" si="23">AH19-AJ19</f>
        <v>0</v>
      </c>
      <c r="AJ19" s="178"/>
      <c r="AK19" s="177"/>
      <c r="AL19" s="149">
        <f t="shared" ref="AL19:AL27" si="24">AK19-AM19</f>
        <v>0</v>
      </c>
      <c r="AM19" s="178"/>
      <c r="AN19" s="172"/>
      <c r="AO19" s="151" t="s">
        <v>31</v>
      </c>
    </row>
    <row r="20" spans="1:41" ht="33.75" customHeight="1">
      <c r="A20" s="543"/>
      <c r="B20" s="545"/>
      <c r="C20" s="547"/>
      <c r="D20" s="549"/>
      <c r="E20" s="551"/>
      <c r="F20" s="165" t="s">
        <v>32</v>
      </c>
      <c r="G20" s="177"/>
      <c r="H20" s="149">
        <f t="shared" si="14"/>
        <v>0</v>
      </c>
      <c r="I20" s="178"/>
      <c r="J20" s="177"/>
      <c r="K20" s="149">
        <f t="shared" si="15"/>
        <v>0</v>
      </c>
      <c r="L20" s="178"/>
      <c r="M20" s="177"/>
      <c r="N20" s="149">
        <f t="shared" si="16"/>
        <v>0</v>
      </c>
      <c r="O20" s="178"/>
      <c r="P20" s="177"/>
      <c r="Q20" s="149">
        <f t="shared" si="17"/>
        <v>0</v>
      </c>
      <c r="R20" s="178"/>
      <c r="S20" s="177"/>
      <c r="T20" s="149">
        <f t="shared" si="18"/>
        <v>0</v>
      </c>
      <c r="U20" s="178"/>
      <c r="V20" s="177"/>
      <c r="W20" s="149">
        <f t="shared" si="19"/>
        <v>0</v>
      </c>
      <c r="X20" s="197"/>
      <c r="Y20" s="177"/>
      <c r="Z20" s="149">
        <f t="shared" si="20"/>
        <v>0</v>
      </c>
      <c r="AA20" s="178"/>
      <c r="AB20" s="177"/>
      <c r="AC20" s="149">
        <f t="shared" si="21"/>
        <v>0</v>
      </c>
      <c r="AD20" s="178"/>
      <c r="AE20" s="177"/>
      <c r="AF20" s="149">
        <f t="shared" si="22"/>
        <v>0</v>
      </c>
      <c r="AG20" s="178"/>
      <c r="AH20" s="177"/>
      <c r="AI20" s="149">
        <f t="shared" si="23"/>
        <v>0</v>
      </c>
      <c r="AJ20" s="178"/>
      <c r="AK20" s="177"/>
      <c r="AL20" s="149">
        <f t="shared" si="24"/>
        <v>0</v>
      </c>
      <c r="AM20" s="178"/>
      <c r="AN20" s="172"/>
      <c r="AO20" s="152">
        <f>SUM(G19:G27,J19:J27,M19:M27,P19:P27,S19:S27,V19:V27,Y19:Y27,AB19:AB27,AE19:AE27)</f>
        <v>1510000</v>
      </c>
    </row>
    <row r="21" spans="1:41" ht="35.25" customHeight="1">
      <c r="A21" s="543"/>
      <c r="B21" s="545"/>
      <c r="C21" s="547"/>
      <c r="D21" s="549"/>
      <c r="E21" s="551"/>
      <c r="F21" s="165" t="s">
        <v>33</v>
      </c>
      <c r="G21" s="177"/>
      <c r="H21" s="149">
        <f t="shared" si="14"/>
        <v>0</v>
      </c>
      <c r="I21" s="178"/>
      <c r="J21" s="177"/>
      <c r="K21" s="149">
        <f t="shared" si="15"/>
        <v>0</v>
      </c>
      <c r="L21" s="178"/>
      <c r="M21" s="177"/>
      <c r="N21" s="149">
        <f t="shared" si="16"/>
        <v>0</v>
      </c>
      <c r="O21" s="178"/>
      <c r="P21" s="177"/>
      <c r="Q21" s="149">
        <f t="shared" si="17"/>
        <v>0</v>
      </c>
      <c r="R21" s="178"/>
      <c r="S21" s="177"/>
      <c r="T21" s="149">
        <f t="shared" si="18"/>
        <v>0</v>
      </c>
      <c r="U21" s="178"/>
      <c r="V21" s="177"/>
      <c r="W21" s="149">
        <f t="shared" si="19"/>
        <v>0</v>
      </c>
      <c r="X21" s="197"/>
      <c r="Y21" s="177"/>
      <c r="Z21" s="149">
        <f t="shared" si="20"/>
        <v>0</v>
      </c>
      <c r="AA21" s="178"/>
      <c r="AB21" s="177"/>
      <c r="AC21" s="149">
        <f t="shared" si="21"/>
        <v>0</v>
      </c>
      <c r="AD21" s="178"/>
      <c r="AE21" s="177"/>
      <c r="AF21" s="149">
        <f t="shared" si="22"/>
        <v>0</v>
      </c>
      <c r="AG21" s="178"/>
      <c r="AH21" s="177"/>
      <c r="AI21" s="149">
        <f t="shared" si="23"/>
        <v>0</v>
      </c>
      <c r="AJ21" s="178"/>
      <c r="AK21" s="177"/>
      <c r="AL21" s="149">
        <f t="shared" si="24"/>
        <v>0</v>
      </c>
      <c r="AM21" s="178"/>
      <c r="AN21" s="172"/>
      <c r="AO21" s="153" t="s">
        <v>34</v>
      </c>
    </row>
    <row r="22" spans="1:41" ht="32.25" customHeight="1">
      <c r="A22" s="543"/>
      <c r="B22" s="545"/>
      <c r="C22" s="547"/>
      <c r="D22" s="549"/>
      <c r="E22" s="551"/>
      <c r="F22" s="165" t="s">
        <v>35</v>
      </c>
      <c r="G22" s="177"/>
      <c r="H22" s="149">
        <f t="shared" si="14"/>
        <v>0</v>
      </c>
      <c r="I22" s="178"/>
      <c r="J22" s="177"/>
      <c r="K22" s="149">
        <f t="shared" si="15"/>
        <v>0</v>
      </c>
      <c r="L22" s="178"/>
      <c r="M22" s="177"/>
      <c r="N22" s="149">
        <f t="shared" si="16"/>
        <v>0</v>
      </c>
      <c r="O22" s="178"/>
      <c r="P22" s="177"/>
      <c r="Q22" s="149">
        <f t="shared" si="17"/>
        <v>0</v>
      </c>
      <c r="R22" s="178"/>
      <c r="S22" s="177"/>
      <c r="T22" s="149">
        <f t="shared" si="18"/>
        <v>0</v>
      </c>
      <c r="U22" s="178"/>
      <c r="V22" s="177"/>
      <c r="W22" s="149">
        <f t="shared" si="19"/>
        <v>0</v>
      </c>
      <c r="X22" s="197"/>
      <c r="Y22" s="177"/>
      <c r="Z22" s="149">
        <f t="shared" si="20"/>
        <v>0</v>
      </c>
      <c r="AA22" s="178"/>
      <c r="AB22" s="177"/>
      <c r="AC22" s="149">
        <f t="shared" si="21"/>
        <v>0</v>
      </c>
      <c r="AD22" s="178"/>
      <c r="AE22" s="177"/>
      <c r="AF22" s="149">
        <f t="shared" si="22"/>
        <v>0</v>
      </c>
      <c r="AG22" s="178"/>
      <c r="AH22" s="177"/>
      <c r="AI22" s="149">
        <f t="shared" si="23"/>
        <v>0</v>
      </c>
      <c r="AJ22" s="178"/>
      <c r="AK22" s="177"/>
      <c r="AL22" s="149">
        <f t="shared" si="24"/>
        <v>0</v>
      </c>
      <c r="AM22" s="178"/>
      <c r="AN22" s="172"/>
      <c r="AO22" s="152">
        <f>SUM(H19:H27,K19:K27,N19:N27,Q19:Q27,T19:T27,W19:W27,Z19:Z27,AC19:AC27,AF19:AF27)</f>
        <v>1510000</v>
      </c>
    </row>
    <row r="23" spans="1:41" ht="27.75" customHeight="1">
      <c r="A23" s="543"/>
      <c r="B23" s="545"/>
      <c r="C23" s="547"/>
      <c r="D23" s="549"/>
      <c r="E23" s="551"/>
      <c r="F23" s="165" t="s">
        <v>36</v>
      </c>
      <c r="G23" s="177"/>
      <c r="H23" s="149">
        <f t="shared" si="14"/>
        <v>0</v>
      </c>
      <c r="I23" s="178"/>
      <c r="J23" s="177"/>
      <c r="K23" s="149">
        <f t="shared" si="15"/>
        <v>0</v>
      </c>
      <c r="L23" s="178"/>
      <c r="M23" s="177"/>
      <c r="N23" s="149">
        <f t="shared" si="16"/>
        <v>0</v>
      </c>
      <c r="O23" s="178"/>
      <c r="P23" s="177"/>
      <c r="Q23" s="149">
        <f t="shared" si="17"/>
        <v>0</v>
      </c>
      <c r="R23" s="178"/>
      <c r="S23" s="177"/>
      <c r="T23" s="149">
        <f t="shared" si="18"/>
        <v>0</v>
      </c>
      <c r="U23" s="178"/>
      <c r="V23" s="177"/>
      <c r="W23" s="149">
        <f t="shared" si="19"/>
        <v>0</v>
      </c>
      <c r="X23" s="197"/>
      <c r="Y23" s="177"/>
      <c r="Z23" s="149">
        <f t="shared" si="20"/>
        <v>0</v>
      </c>
      <c r="AA23" s="178"/>
      <c r="AB23" s="177"/>
      <c r="AC23" s="149">
        <f t="shared" si="21"/>
        <v>0</v>
      </c>
      <c r="AD23" s="178"/>
      <c r="AE23" s="177"/>
      <c r="AF23" s="149">
        <f t="shared" si="22"/>
        <v>0</v>
      </c>
      <c r="AG23" s="178"/>
      <c r="AH23" s="177"/>
      <c r="AI23" s="149">
        <f t="shared" si="23"/>
        <v>0</v>
      </c>
      <c r="AJ23" s="178"/>
      <c r="AK23" s="177"/>
      <c r="AL23" s="149">
        <f t="shared" si="24"/>
        <v>0</v>
      </c>
      <c r="AM23" s="178"/>
      <c r="AN23" s="172"/>
      <c r="AO23" s="153" t="s">
        <v>37</v>
      </c>
    </row>
    <row r="24" spans="1:41" ht="27" customHeight="1">
      <c r="A24" s="543"/>
      <c r="B24" s="545"/>
      <c r="C24" s="547"/>
      <c r="D24" s="549"/>
      <c r="E24" s="551"/>
      <c r="F24" s="165" t="s">
        <v>38</v>
      </c>
      <c r="G24" s="177"/>
      <c r="H24" s="149">
        <f t="shared" si="14"/>
        <v>0</v>
      </c>
      <c r="I24" s="178"/>
      <c r="J24" s="177"/>
      <c r="K24" s="149">
        <f t="shared" si="15"/>
        <v>0</v>
      </c>
      <c r="L24" s="178"/>
      <c r="M24" s="177"/>
      <c r="N24" s="149">
        <f t="shared" si="16"/>
        <v>0</v>
      </c>
      <c r="O24" s="178"/>
      <c r="P24" s="177"/>
      <c r="Q24" s="149">
        <f t="shared" si="17"/>
        <v>0</v>
      </c>
      <c r="R24" s="178"/>
      <c r="S24" s="177"/>
      <c r="T24" s="149">
        <f t="shared" si="18"/>
        <v>0</v>
      </c>
      <c r="U24" s="178"/>
      <c r="V24" s="177"/>
      <c r="W24" s="149">
        <f t="shared" si="19"/>
        <v>0</v>
      </c>
      <c r="X24" s="197"/>
      <c r="Y24" s="177">
        <v>1510000</v>
      </c>
      <c r="Z24" s="149">
        <f t="shared" si="20"/>
        <v>1510000</v>
      </c>
      <c r="AA24" s="197"/>
      <c r="AB24" s="177"/>
      <c r="AC24" s="149">
        <f t="shared" si="21"/>
        <v>0</v>
      </c>
      <c r="AD24" s="178"/>
      <c r="AE24" s="177"/>
      <c r="AF24" s="149">
        <f t="shared" si="22"/>
        <v>0</v>
      </c>
      <c r="AG24" s="178"/>
      <c r="AH24" s="177"/>
      <c r="AI24" s="149">
        <f t="shared" si="23"/>
        <v>0</v>
      </c>
      <c r="AJ24" s="178"/>
      <c r="AK24" s="177"/>
      <c r="AL24" s="149">
        <f t="shared" si="24"/>
        <v>0</v>
      </c>
      <c r="AM24" s="178"/>
      <c r="AN24" s="172"/>
      <c r="AO24" s="152">
        <f>SUM(I19:I27,L19:L27,O19:O27,R19:R27,U19:U27,X19:X27,AA19:AA27,AD19:AD27,AG19:AG27)</f>
        <v>0</v>
      </c>
    </row>
    <row r="25" spans="1:41" ht="21.75" customHeight="1">
      <c r="A25" s="543"/>
      <c r="B25" s="545"/>
      <c r="C25" s="547"/>
      <c r="D25" s="549"/>
      <c r="E25" s="551"/>
      <c r="F25" s="165" t="s">
        <v>39</v>
      </c>
      <c r="G25" s="177"/>
      <c r="H25" s="149">
        <f t="shared" si="14"/>
        <v>0</v>
      </c>
      <c r="I25" s="178"/>
      <c r="J25" s="177"/>
      <c r="K25" s="149">
        <f t="shared" si="15"/>
        <v>0</v>
      </c>
      <c r="L25" s="178"/>
      <c r="M25" s="177"/>
      <c r="N25" s="149">
        <f t="shared" si="16"/>
        <v>0</v>
      </c>
      <c r="O25" s="178"/>
      <c r="P25" s="177"/>
      <c r="Q25" s="149">
        <f t="shared" si="17"/>
        <v>0</v>
      </c>
      <c r="R25" s="178"/>
      <c r="S25" s="177"/>
      <c r="T25" s="149">
        <f t="shared" si="18"/>
        <v>0</v>
      </c>
      <c r="U25" s="178"/>
      <c r="V25" s="177"/>
      <c r="W25" s="149">
        <f t="shared" si="19"/>
        <v>0</v>
      </c>
      <c r="X25" s="197"/>
      <c r="Y25" s="177"/>
      <c r="Z25" s="149">
        <f t="shared" si="20"/>
        <v>0</v>
      </c>
      <c r="AA25" s="178"/>
      <c r="AB25" s="177"/>
      <c r="AC25" s="149">
        <f t="shared" si="21"/>
        <v>0</v>
      </c>
      <c r="AD25" s="178"/>
      <c r="AE25" s="177"/>
      <c r="AF25" s="149">
        <f t="shared" si="22"/>
        <v>0</v>
      </c>
      <c r="AG25" s="178"/>
      <c r="AH25" s="177"/>
      <c r="AI25" s="149">
        <f t="shared" si="23"/>
        <v>0</v>
      </c>
      <c r="AJ25" s="178"/>
      <c r="AK25" s="177"/>
      <c r="AL25" s="149">
        <f t="shared" si="24"/>
        <v>0</v>
      </c>
      <c r="AM25" s="178"/>
      <c r="AN25" s="172"/>
      <c r="AO25" s="153" t="s">
        <v>40</v>
      </c>
    </row>
    <row r="26" spans="1:41" ht="24.75" customHeight="1">
      <c r="A26" s="543"/>
      <c r="B26" s="545"/>
      <c r="C26" s="547"/>
      <c r="D26" s="549"/>
      <c r="E26" s="551"/>
      <c r="F26" s="165" t="s">
        <v>41</v>
      </c>
      <c r="G26" s="177"/>
      <c r="H26" s="149">
        <f t="shared" si="14"/>
        <v>0</v>
      </c>
      <c r="I26" s="178"/>
      <c r="J26" s="177"/>
      <c r="K26" s="149">
        <f t="shared" si="15"/>
        <v>0</v>
      </c>
      <c r="L26" s="178"/>
      <c r="M26" s="177"/>
      <c r="N26" s="149">
        <f t="shared" si="16"/>
        <v>0</v>
      </c>
      <c r="O26" s="178"/>
      <c r="P26" s="177"/>
      <c r="Q26" s="149">
        <f t="shared" si="17"/>
        <v>0</v>
      </c>
      <c r="R26" s="178"/>
      <c r="S26" s="177"/>
      <c r="T26" s="149">
        <f t="shared" si="18"/>
        <v>0</v>
      </c>
      <c r="U26" s="178"/>
      <c r="V26" s="177"/>
      <c r="W26" s="149">
        <f t="shared" si="19"/>
        <v>0</v>
      </c>
      <c r="X26" s="197"/>
      <c r="Y26" s="177"/>
      <c r="Z26" s="149">
        <f t="shared" si="20"/>
        <v>0</v>
      </c>
      <c r="AA26" s="178"/>
      <c r="AB26" s="177"/>
      <c r="AC26" s="149">
        <f t="shared" si="21"/>
        <v>0</v>
      </c>
      <c r="AD26" s="178"/>
      <c r="AE26" s="177"/>
      <c r="AF26" s="149">
        <f t="shared" si="22"/>
        <v>0</v>
      </c>
      <c r="AG26" s="178"/>
      <c r="AH26" s="177"/>
      <c r="AI26" s="149">
        <f t="shared" si="23"/>
        <v>0</v>
      </c>
      <c r="AJ26" s="178"/>
      <c r="AK26" s="177"/>
      <c r="AL26" s="149">
        <f t="shared" si="24"/>
        <v>0</v>
      </c>
      <c r="AM26" s="178"/>
      <c r="AN26" s="172"/>
      <c r="AO26" s="154">
        <f>AO24/AO20</f>
        <v>0</v>
      </c>
    </row>
    <row r="27" spans="1:41" ht="28.5" customHeight="1">
      <c r="A27" s="544"/>
      <c r="B27" s="546"/>
      <c r="C27" s="548"/>
      <c r="D27" s="550"/>
      <c r="E27" s="552"/>
      <c r="F27" s="166" t="s">
        <v>42</v>
      </c>
      <c r="G27" s="179"/>
      <c r="H27" s="155">
        <f t="shared" si="14"/>
        <v>0</v>
      </c>
      <c r="I27" s="180"/>
      <c r="J27" s="179"/>
      <c r="K27" s="155">
        <f t="shared" si="15"/>
        <v>0</v>
      </c>
      <c r="L27" s="180"/>
      <c r="M27" s="179"/>
      <c r="N27" s="155">
        <f t="shared" si="16"/>
        <v>0</v>
      </c>
      <c r="O27" s="180"/>
      <c r="P27" s="179"/>
      <c r="Q27" s="155">
        <f t="shared" si="17"/>
        <v>0</v>
      </c>
      <c r="R27" s="180"/>
      <c r="S27" s="179"/>
      <c r="T27" s="155">
        <f t="shared" si="18"/>
        <v>0</v>
      </c>
      <c r="U27" s="180"/>
      <c r="V27" s="179"/>
      <c r="W27" s="155">
        <f t="shared" si="19"/>
        <v>0</v>
      </c>
      <c r="X27" s="198"/>
      <c r="Y27" s="179"/>
      <c r="Z27" s="155">
        <f t="shared" si="20"/>
        <v>0</v>
      </c>
      <c r="AA27" s="180"/>
      <c r="AB27" s="179"/>
      <c r="AC27" s="155">
        <f t="shared" si="21"/>
        <v>0</v>
      </c>
      <c r="AD27" s="180"/>
      <c r="AE27" s="179"/>
      <c r="AF27" s="155">
        <f t="shared" si="22"/>
        <v>0</v>
      </c>
      <c r="AG27" s="180"/>
      <c r="AH27" s="179"/>
      <c r="AI27" s="155">
        <f t="shared" si="23"/>
        <v>0</v>
      </c>
      <c r="AJ27" s="180"/>
      <c r="AK27" s="179"/>
      <c r="AL27" s="155">
        <f t="shared" si="24"/>
        <v>0</v>
      </c>
      <c r="AM27" s="180"/>
      <c r="AN27" s="173"/>
      <c r="AO27" s="156"/>
    </row>
    <row r="28" spans="1:41" ht="52.5" customHeight="1">
      <c r="A28" s="573" t="s">
        <v>21</v>
      </c>
      <c r="B28" s="451" t="s">
        <v>17</v>
      </c>
      <c r="C28" s="451" t="s">
        <v>18</v>
      </c>
      <c r="D28" s="451" t="s">
        <v>139</v>
      </c>
      <c r="E28" s="451" t="s">
        <v>20</v>
      </c>
      <c r="F28" s="560" t="s">
        <v>22</v>
      </c>
      <c r="G28" s="511" t="s">
        <v>23</v>
      </c>
      <c r="H28" s="440" t="s">
        <v>24</v>
      </c>
      <c r="I28" s="444" t="s">
        <v>25</v>
      </c>
      <c r="J28" s="511" t="s">
        <v>23</v>
      </c>
      <c r="K28" s="440" t="s">
        <v>24</v>
      </c>
      <c r="L28" s="444" t="s">
        <v>25</v>
      </c>
      <c r="M28" s="511" t="s">
        <v>23</v>
      </c>
      <c r="N28" s="440" t="s">
        <v>24</v>
      </c>
      <c r="O28" s="444" t="s">
        <v>25</v>
      </c>
      <c r="P28" s="511" t="s">
        <v>23</v>
      </c>
      <c r="Q28" s="440" t="s">
        <v>24</v>
      </c>
      <c r="R28" s="444" t="s">
        <v>25</v>
      </c>
      <c r="S28" s="511" t="s">
        <v>23</v>
      </c>
      <c r="T28" s="440" t="s">
        <v>24</v>
      </c>
      <c r="U28" s="444" t="s">
        <v>25</v>
      </c>
      <c r="V28" s="511" t="s">
        <v>23</v>
      </c>
      <c r="W28" s="440" t="s">
        <v>24</v>
      </c>
      <c r="X28" s="522" t="s">
        <v>25</v>
      </c>
      <c r="Y28" s="511" t="s">
        <v>23</v>
      </c>
      <c r="Z28" s="440" t="s">
        <v>24</v>
      </c>
      <c r="AA28" s="444" t="s">
        <v>25</v>
      </c>
      <c r="AB28" s="511" t="s">
        <v>23</v>
      </c>
      <c r="AC28" s="440" t="s">
        <v>24</v>
      </c>
      <c r="AD28" s="444" t="s">
        <v>25</v>
      </c>
      <c r="AE28" s="511" t="s">
        <v>23</v>
      </c>
      <c r="AF28" s="440" t="s">
        <v>24</v>
      </c>
      <c r="AG28" s="444" t="s">
        <v>25</v>
      </c>
      <c r="AH28" s="511" t="s">
        <v>23</v>
      </c>
      <c r="AI28" s="440" t="s">
        <v>24</v>
      </c>
      <c r="AJ28" s="444" t="s">
        <v>25</v>
      </c>
      <c r="AK28" s="511" t="s">
        <v>23</v>
      </c>
      <c r="AL28" s="440" t="s">
        <v>24</v>
      </c>
      <c r="AM28" s="444" t="s">
        <v>25</v>
      </c>
      <c r="AN28" s="443" t="s">
        <v>23</v>
      </c>
      <c r="AO28" s="630" t="s">
        <v>26</v>
      </c>
    </row>
    <row r="29" spans="1:41" ht="63.75" customHeight="1">
      <c r="A29" s="574"/>
      <c r="B29" s="562"/>
      <c r="C29" s="562"/>
      <c r="D29" s="562"/>
      <c r="E29" s="562"/>
      <c r="F29" s="561"/>
      <c r="G29" s="541"/>
      <c r="H29" s="542"/>
      <c r="I29" s="538"/>
      <c r="J29" s="541"/>
      <c r="K29" s="542"/>
      <c r="L29" s="538"/>
      <c r="M29" s="541"/>
      <c r="N29" s="542"/>
      <c r="O29" s="538"/>
      <c r="P29" s="541"/>
      <c r="Q29" s="542"/>
      <c r="R29" s="538"/>
      <c r="S29" s="541"/>
      <c r="T29" s="542"/>
      <c r="U29" s="538"/>
      <c r="V29" s="541"/>
      <c r="W29" s="542"/>
      <c r="X29" s="632"/>
      <c r="Y29" s="541"/>
      <c r="Z29" s="542"/>
      <c r="AA29" s="538"/>
      <c r="AB29" s="541"/>
      <c r="AC29" s="542"/>
      <c r="AD29" s="538"/>
      <c r="AE29" s="541"/>
      <c r="AF29" s="542"/>
      <c r="AG29" s="538"/>
      <c r="AH29" s="541"/>
      <c r="AI29" s="542"/>
      <c r="AJ29" s="538"/>
      <c r="AK29" s="541"/>
      <c r="AL29" s="542"/>
      <c r="AM29" s="538"/>
      <c r="AN29" s="570"/>
      <c r="AO29" s="631"/>
    </row>
    <row r="30" spans="1:41" ht="51" customHeight="1">
      <c r="A30" s="543" t="s">
        <v>144</v>
      </c>
      <c r="B30" s="545" t="s">
        <v>186</v>
      </c>
      <c r="C30" s="547">
        <v>2774</v>
      </c>
      <c r="D30" s="549" t="s">
        <v>63</v>
      </c>
      <c r="E30" s="551" t="s">
        <v>187</v>
      </c>
      <c r="F30" s="165" t="s">
        <v>30</v>
      </c>
      <c r="G30" s="177"/>
      <c r="H30" s="149">
        <f t="shared" ref="H30:H38" si="25">G30-I30</f>
        <v>0</v>
      </c>
      <c r="I30" s="178"/>
      <c r="J30" s="177"/>
      <c r="K30" s="149">
        <f t="shared" ref="K30:K38" si="26">J30-L30</f>
        <v>0</v>
      </c>
      <c r="L30" s="178"/>
      <c r="M30" s="177"/>
      <c r="N30" s="149">
        <f t="shared" ref="N30:N38" si="27">M30-O30</f>
        <v>0</v>
      </c>
      <c r="O30" s="178"/>
      <c r="P30" s="177"/>
      <c r="Q30" s="149">
        <f t="shared" ref="Q30:Q38" si="28">SUM(P30)</f>
        <v>0</v>
      </c>
      <c r="R30" s="178"/>
      <c r="S30" s="177"/>
      <c r="T30" s="149">
        <f t="shared" ref="T30:T38" si="29">S30-U30</f>
        <v>0</v>
      </c>
      <c r="U30" s="178"/>
      <c r="V30" s="177"/>
      <c r="W30" s="149">
        <f t="shared" ref="W30" si="30">V30-X30</f>
        <v>0</v>
      </c>
      <c r="X30" s="178"/>
      <c r="Y30" s="177"/>
      <c r="Z30" s="149">
        <f t="shared" ref="Z30:Z38" si="31">Y30-AA30</f>
        <v>0</v>
      </c>
      <c r="AA30" s="178"/>
      <c r="AB30" s="177"/>
      <c r="AC30" s="149">
        <f t="shared" ref="AC30:AC38" si="32">AB30-AD30</f>
        <v>0</v>
      </c>
      <c r="AD30" s="178"/>
      <c r="AE30" s="177"/>
      <c r="AF30" s="149">
        <f t="shared" ref="AF30:AF38" si="33">AE30-AG30</f>
        <v>0</v>
      </c>
      <c r="AG30" s="178"/>
      <c r="AH30" s="177"/>
      <c r="AI30" s="149">
        <f t="shared" ref="AI30:AI38" si="34">AH30-AJ30</f>
        <v>0</v>
      </c>
      <c r="AJ30" s="178"/>
      <c r="AK30" s="177"/>
      <c r="AL30" s="149">
        <f t="shared" ref="AL30:AL38" si="35">AK30-AM30</f>
        <v>0</v>
      </c>
      <c r="AM30" s="178"/>
      <c r="AN30" s="172"/>
      <c r="AO30" s="151" t="s">
        <v>31</v>
      </c>
    </row>
    <row r="31" spans="1:41" ht="31.5" customHeight="1">
      <c r="A31" s="543"/>
      <c r="B31" s="545"/>
      <c r="C31" s="547"/>
      <c r="D31" s="549"/>
      <c r="E31" s="551"/>
      <c r="F31" s="165" t="s">
        <v>32</v>
      </c>
      <c r="G31" s="177"/>
      <c r="H31" s="149">
        <f t="shared" si="25"/>
        <v>0</v>
      </c>
      <c r="I31" s="178"/>
      <c r="J31" s="177"/>
      <c r="K31" s="149">
        <f t="shared" si="26"/>
        <v>0</v>
      </c>
      <c r="L31" s="178"/>
      <c r="M31" s="177"/>
      <c r="N31" s="149">
        <f t="shared" si="27"/>
        <v>0</v>
      </c>
      <c r="O31" s="178"/>
      <c r="P31" s="177"/>
      <c r="Q31" s="149">
        <f t="shared" si="28"/>
        <v>0</v>
      </c>
      <c r="R31" s="178"/>
      <c r="S31" s="177"/>
      <c r="T31" s="149">
        <f t="shared" si="29"/>
        <v>0</v>
      </c>
      <c r="U31" s="178"/>
      <c r="V31" s="177"/>
      <c r="W31" s="149">
        <f t="shared" ref="W31:W38" si="36">V31-X31</f>
        <v>0</v>
      </c>
      <c r="X31" s="197"/>
      <c r="Y31" s="177"/>
      <c r="Z31" s="149">
        <f t="shared" si="31"/>
        <v>0</v>
      </c>
      <c r="AA31" s="178"/>
      <c r="AB31" s="177"/>
      <c r="AC31" s="149">
        <f t="shared" si="32"/>
        <v>0</v>
      </c>
      <c r="AD31" s="178"/>
      <c r="AE31" s="177"/>
      <c r="AF31" s="149">
        <f t="shared" si="33"/>
        <v>0</v>
      </c>
      <c r="AG31" s="178"/>
      <c r="AH31" s="177"/>
      <c r="AI31" s="149">
        <f t="shared" si="34"/>
        <v>0</v>
      </c>
      <c r="AJ31" s="178"/>
      <c r="AK31" s="177"/>
      <c r="AL31" s="149">
        <f t="shared" si="35"/>
        <v>0</v>
      </c>
      <c r="AM31" s="178"/>
      <c r="AN31" s="172"/>
      <c r="AO31" s="152">
        <f>SUM(G30:G38,J30:J38,M30:M38,P30:P38,S30:S38,V30:V38,Y30:Y38,AB30:AB38,AE30:AE38)</f>
        <v>0</v>
      </c>
    </row>
    <row r="32" spans="1:41" ht="31.5" customHeight="1">
      <c r="A32" s="543"/>
      <c r="B32" s="545"/>
      <c r="C32" s="547"/>
      <c r="D32" s="549"/>
      <c r="E32" s="551"/>
      <c r="F32" s="165" t="s">
        <v>33</v>
      </c>
      <c r="G32" s="177"/>
      <c r="H32" s="149">
        <f t="shared" si="25"/>
        <v>0</v>
      </c>
      <c r="I32" s="178"/>
      <c r="J32" s="177"/>
      <c r="K32" s="149">
        <f t="shared" si="26"/>
        <v>0</v>
      </c>
      <c r="L32" s="178"/>
      <c r="M32" s="177"/>
      <c r="N32" s="149">
        <f t="shared" si="27"/>
        <v>0</v>
      </c>
      <c r="O32" s="178"/>
      <c r="P32" s="177"/>
      <c r="Q32" s="149">
        <f>SUM(P32)</f>
        <v>0</v>
      </c>
      <c r="R32" s="178"/>
      <c r="S32" s="177"/>
      <c r="T32" s="149">
        <f t="shared" si="29"/>
        <v>0</v>
      </c>
      <c r="U32" s="178"/>
      <c r="V32" s="177"/>
      <c r="W32" s="149">
        <f t="shared" si="36"/>
        <v>0</v>
      </c>
      <c r="X32" s="197"/>
      <c r="Y32" s="177"/>
      <c r="Z32" s="149">
        <f t="shared" si="31"/>
        <v>0</v>
      </c>
      <c r="AA32" s="178"/>
      <c r="AB32" s="177"/>
      <c r="AC32" s="149">
        <f t="shared" si="32"/>
        <v>0</v>
      </c>
      <c r="AD32" s="178"/>
      <c r="AE32" s="177"/>
      <c r="AF32" s="149">
        <f t="shared" si="33"/>
        <v>0</v>
      </c>
      <c r="AG32" s="178"/>
      <c r="AH32" s="177"/>
      <c r="AI32" s="149">
        <f t="shared" si="34"/>
        <v>0</v>
      </c>
      <c r="AJ32" s="178"/>
      <c r="AK32" s="177"/>
      <c r="AL32" s="149">
        <f t="shared" si="35"/>
        <v>0</v>
      </c>
      <c r="AM32" s="178"/>
      <c r="AN32" s="172"/>
      <c r="AO32" s="153" t="s">
        <v>34</v>
      </c>
    </row>
    <row r="33" spans="1:41" ht="42" customHeight="1">
      <c r="A33" s="543"/>
      <c r="B33" s="545"/>
      <c r="C33" s="547"/>
      <c r="D33" s="549"/>
      <c r="E33" s="551"/>
      <c r="F33" s="165" t="s">
        <v>35</v>
      </c>
      <c r="G33" s="177"/>
      <c r="H33" s="149">
        <f t="shared" si="25"/>
        <v>0</v>
      </c>
      <c r="I33" s="178"/>
      <c r="J33" s="177"/>
      <c r="K33" s="149">
        <f t="shared" si="26"/>
        <v>0</v>
      </c>
      <c r="L33" s="178"/>
      <c r="M33" s="177"/>
      <c r="N33" s="149">
        <f t="shared" si="27"/>
        <v>0</v>
      </c>
      <c r="O33" s="178"/>
      <c r="P33" s="177"/>
      <c r="Q33" s="149">
        <f t="shared" si="28"/>
        <v>0</v>
      </c>
      <c r="R33" s="178"/>
      <c r="S33" s="177"/>
      <c r="T33" s="149">
        <f t="shared" si="29"/>
        <v>0</v>
      </c>
      <c r="U33" s="178"/>
      <c r="V33" s="177"/>
      <c r="W33" s="149">
        <f t="shared" si="36"/>
        <v>0</v>
      </c>
      <c r="X33" s="197"/>
      <c r="Y33" s="177"/>
      <c r="Z33" s="149">
        <f t="shared" si="31"/>
        <v>0</v>
      </c>
      <c r="AA33" s="178"/>
      <c r="AB33" s="177"/>
      <c r="AC33" s="149">
        <f t="shared" si="32"/>
        <v>0</v>
      </c>
      <c r="AD33" s="178"/>
      <c r="AE33" s="177"/>
      <c r="AF33" s="149">
        <f t="shared" si="33"/>
        <v>0</v>
      </c>
      <c r="AG33" s="178"/>
      <c r="AH33" s="177"/>
      <c r="AI33" s="149">
        <f t="shared" si="34"/>
        <v>0</v>
      </c>
      <c r="AJ33" s="178"/>
      <c r="AK33" s="177"/>
      <c r="AL33" s="149">
        <f t="shared" si="35"/>
        <v>0</v>
      </c>
      <c r="AM33" s="178"/>
      <c r="AN33" s="172"/>
      <c r="AO33" s="152">
        <f>SUM(H30:H38,K30:K38,N30:N38,Q30:Q38,T30:T38,W30:W38,Z30:Z38,AC30:AC38,AF30:AF38)</f>
        <v>0</v>
      </c>
    </row>
    <row r="34" spans="1:41" ht="35.25" customHeight="1">
      <c r="A34" s="543"/>
      <c r="B34" s="545"/>
      <c r="C34" s="547"/>
      <c r="D34" s="549"/>
      <c r="E34" s="551"/>
      <c r="F34" s="165" t="s">
        <v>36</v>
      </c>
      <c r="G34" s="177"/>
      <c r="H34" s="149">
        <f t="shared" si="25"/>
        <v>0</v>
      </c>
      <c r="I34" s="178"/>
      <c r="J34" s="177"/>
      <c r="K34" s="149">
        <f t="shared" si="26"/>
        <v>0</v>
      </c>
      <c r="L34" s="178"/>
      <c r="M34" s="177"/>
      <c r="N34" s="149">
        <f t="shared" si="27"/>
        <v>0</v>
      </c>
      <c r="O34" s="178"/>
      <c r="P34" s="177"/>
      <c r="Q34" s="149">
        <f t="shared" si="28"/>
        <v>0</v>
      </c>
      <c r="R34" s="178"/>
      <c r="S34" s="177"/>
      <c r="T34" s="149">
        <f t="shared" si="29"/>
        <v>0</v>
      </c>
      <c r="U34" s="178"/>
      <c r="V34" s="177"/>
      <c r="W34" s="149">
        <f t="shared" si="36"/>
        <v>0</v>
      </c>
      <c r="X34" s="197"/>
      <c r="Y34" s="177"/>
      <c r="Z34" s="149">
        <f t="shared" si="31"/>
        <v>0</v>
      </c>
      <c r="AA34" s="178"/>
      <c r="AB34" s="177"/>
      <c r="AC34" s="149">
        <f t="shared" si="32"/>
        <v>0</v>
      </c>
      <c r="AD34" s="178"/>
      <c r="AE34" s="177"/>
      <c r="AF34" s="149">
        <f t="shared" si="33"/>
        <v>0</v>
      </c>
      <c r="AG34" s="178"/>
      <c r="AH34" s="177"/>
      <c r="AI34" s="149">
        <f t="shared" si="34"/>
        <v>0</v>
      </c>
      <c r="AJ34" s="178"/>
      <c r="AK34" s="177"/>
      <c r="AL34" s="149">
        <f t="shared" si="35"/>
        <v>0</v>
      </c>
      <c r="AM34" s="178"/>
      <c r="AN34" s="172"/>
      <c r="AO34" s="153" t="s">
        <v>37</v>
      </c>
    </row>
    <row r="35" spans="1:41" ht="31.5" customHeight="1">
      <c r="A35" s="543"/>
      <c r="B35" s="545"/>
      <c r="C35" s="547"/>
      <c r="D35" s="549"/>
      <c r="E35" s="551"/>
      <c r="F35" s="165" t="s">
        <v>38</v>
      </c>
      <c r="G35" s="177"/>
      <c r="H35" s="149">
        <f t="shared" si="25"/>
        <v>0</v>
      </c>
      <c r="I35" s="178"/>
      <c r="J35" s="177"/>
      <c r="K35" s="149">
        <f t="shared" si="26"/>
        <v>0</v>
      </c>
      <c r="L35" s="178"/>
      <c r="M35" s="177"/>
      <c r="N35" s="149">
        <f t="shared" si="27"/>
        <v>0</v>
      </c>
      <c r="O35" s="178"/>
      <c r="P35" s="177"/>
      <c r="Q35" s="149">
        <f t="shared" si="28"/>
        <v>0</v>
      </c>
      <c r="R35" s="178"/>
      <c r="S35" s="177"/>
      <c r="T35" s="149">
        <f t="shared" si="29"/>
        <v>0</v>
      </c>
      <c r="U35" s="178"/>
      <c r="V35" s="177"/>
      <c r="W35" s="149">
        <f t="shared" si="36"/>
        <v>0</v>
      </c>
      <c r="X35" s="197"/>
      <c r="Y35" s="177"/>
      <c r="Z35" s="149">
        <f t="shared" si="31"/>
        <v>0</v>
      </c>
      <c r="AA35" s="178"/>
      <c r="AB35" s="177"/>
      <c r="AC35" s="149">
        <f t="shared" si="32"/>
        <v>0</v>
      </c>
      <c r="AD35" s="178"/>
      <c r="AE35" s="177"/>
      <c r="AF35" s="149">
        <f t="shared" si="33"/>
        <v>0</v>
      </c>
      <c r="AG35" s="178"/>
      <c r="AH35" s="177"/>
      <c r="AI35" s="149">
        <f t="shared" si="34"/>
        <v>0</v>
      </c>
      <c r="AJ35" s="178"/>
      <c r="AK35" s="177"/>
      <c r="AL35" s="149">
        <f t="shared" si="35"/>
        <v>0</v>
      </c>
      <c r="AM35" s="178"/>
      <c r="AN35" s="172"/>
      <c r="AO35" s="152">
        <f>SUM(I30:I38,L30:L38,O30:O38,R30:R38,U30:U38,X30:X38,AA30:AA38,AD30:AD38,AG30:AG38)</f>
        <v>0</v>
      </c>
    </row>
    <row r="36" spans="1:41" ht="27" customHeight="1">
      <c r="A36" s="543"/>
      <c r="B36" s="545"/>
      <c r="C36" s="547"/>
      <c r="D36" s="549"/>
      <c r="E36" s="551"/>
      <c r="F36" s="165" t="s">
        <v>39</v>
      </c>
      <c r="G36" s="177"/>
      <c r="H36" s="149">
        <f t="shared" si="25"/>
        <v>0</v>
      </c>
      <c r="I36" s="178"/>
      <c r="J36" s="177"/>
      <c r="K36" s="149">
        <f t="shared" si="26"/>
        <v>0</v>
      </c>
      <c r="L36" s="178"/>
      <c r="M36" s="177"/>
      <c r="N36" s="149">
        <f t="shared" si="27"/>
        <v>0</v>
      </c>
      <c r="O36" s="178"/>
      <c r="P36" s="177"/>
      <c r="Q36" s="149">
        <f t="shared" si="28"/>
        <v>0</v>
      </c>
      <c r="R36" s="178"/>
      <c r="S36" s="177"/>
      <c r="T36" s="149">
        <f t="shared" si="29"/>
        <v>0</v>
      </c>
      <c r="U36" s="178"/>
      <c r="V36" s="177"/>
      <c r="W36" s="149">
        <f t="shared" si="36"/>
        <v>0</v>
      </c>
      <c r="X36" s="197"/>
      <c r="Y36" s="177"/>
      <c r="Z36" s="149">
        <f t="shared" si="31"/>
        <v>0</v>
      </c>
      <c r="AA36" s="178"/>
      <c r="AB36" s="177"/>
      <c r="AC36" s="149">
        <f t="shared" si="32"/>
        <v>0</v>
      </c>
      <c r="AD36" s="178"/>
      <c r="AE36" s="177"/>
      <c r="AF36" s="149">
        <f t="shared" si="33"/>
        <v>0</v>
      </c>
      <c r="AG36" s="178"/>
      <c r="AH36" s="177"/>
      <c r="AI36" s="149">
        <f t="shared" si="34"/>
        <v>0</v>
      </c>
      <c r="AJ36" s="178"/>
      <c r="AK36" s="177"/>
      <c r="AL36" s="149">
        <f t="shared" si="35"/>
        <v>0</v>
      </c>
      <c r="AM36" s="178"/>
      <c r="AN36" s="172"/>
      <c r="AO36" s="153" t="s">
        <v>40</v>
      </c>
    </row>
    <row r="37" spans="1:41" ht="27" customHeight="1">
      <c r="A37" s="543"/>
      <c r="B37" s="545"/>
      <c r="C37" s="547"/>
      <c r="D37" s="549"/>
      <c r="E37" s="551"/>
      <c r="F37" s="165" t="s">
        <v>41</v>
      </c>
      <c r="G37" s="177"/>
      <c r="H37" s="149">
        <f t="shared" si="25"/>
        <v>0</v>
      </c>
      <c r="I37" s="178"/>
      <c r="J37" s="177"/>
      <c r="K37" s="149">
        <f t="shared" si="26"/>
        <v>0</v>
      </c>
      <c r="L37" s="178"/>
      <c r="M37" s="177"/>
      <c r="N37" s="149">
        <f t="shared" si="27"/>
        <v>0</v>
      </c>
      <c r="O37" s="178"/>
      <c r="P37" s="177"/>
      <c r="Q37" s="149">
        <f t="shared" si="28"/>
        <v>0</v>
      </c>
      <c r="R37" s="178"/>
      <c r="S37" s="177"/>
      <c r="T37" s="149">
        <f t="shared" si="29"/>
        <v>0</v>
      </c>
      <c r="U37" s="178"/>
      <c r="V37" s="177"/>
      <c r="W37" s="149">
        <f t="shared" si="36"/>
        <v>0</v>
      </c>
      <c r="X37" s="197"/>
      <c r="Y37" s="177"/>
      <c r="Z37" s="149">
        <f t="shared" si="31"/>
        <v>0</v>
      </c>
      <c r="AA37" s="178"/>
      <c r="AB37" s="177"/>
      <c r="AC37" s="149">
        <f t="shared" si="32"/>
        <v>0</v>
      </c>
      <c r="AD37" s="178"/>
      <c r="AE37" s="177"/>
      <c r="AF37" s="149">
        <f t="shared" si="33"/>
        <v>0</v>
      </c>
      <c r="AG37" s="178"/>
      <c r="AH37" s="177"/>
      <c r="AI37" s="149">
        <f t="shared" si="34"/>
        <v>0</v>
      </c>
      <c r="AJ37" s="178"/>
      <c r="AK37" s="177"/>
      <c r="AL37" s="149">
        <f t="shared" si="35"/>
        <v>0</v>
      </c>
      <c r="AM37" s="178"/>
      <c r="AN37" s="172"/>
      <c r="AO37" s="154" t="e">
        <f>AO35/AO31</f>
        <v>#DIV/0!</v>
      </c>
    </row>
    <row r="38" spans="1:41" ht="32.25" customHeight="1">
      <c r="A38" s="544"/>
      <c r="B38" s="546"/>
      <c r="C38" s="548"/>
      <c r="D38" s="550"/>
      <c r="E38" s="552"/>
      <c r="F38" s="166" t="s">
        <v>42</v>
      </c>
      <c r="G38" s="179"/>
      <c r="H38" s="155">
        <f t="shared" si="25"/>
        <v>0</v>
      </c>
      <c r="I38" s="180"/>
      <c r="J38" s="179"/>
      <c r="K38" s="155">
        <f t="shared" si="26"/>
        <v>0</v>
      </c>
      <c r="L38" s="180"/>
      <c r="M38" s="179"/>
      <c r="N38" s="155">
        <f t="shared" si="27"/>
        <v>0</v>
      </c>
      <c r="O38" s="180"/>
      <c r="P38" s="179"/>
      <c r="Q38" s="155">
        <f t="shared" si="28"/>
        <v>0</v>
      </c>
      <c r="R38" s="180"/>
      <c r="S38" s="179"/>
      <c r="T38" s="155">
        <f t="shared" si="29"/>
        <v>0</v>
      </c>
      <c r="U38" s="180"/>
      <c r="V38" s="179"/>
      <c r="W38" s="155">
        <f t="shared" si="36"/>
        <v>0</v>
      </c>
      <c r="X38" s="198"/>
      <c r="Y38" s="179"/>
      <c r="Z38" s="155">
        <f t="shared" si="31"/>
        <v>0</v>
      </c>
      <c r="AA38" s="180"/>
      <c r="AB38" s="179"/>
      <c r="AC38" s="155">
        <f t="shared" si="32"/>
        <v>0</v>
      </c>
      <c r="AD38" s="180"/>
      <c r="AE38" s="179"/>
      <c r="AF38" s="155">
        <f t="shared" si="33"/>
        <v>0</v>
      </c>
      <c r="AG38" s="180"/>
      <c r="AH38" s="179"/>
      <c r="AI38" s="155">
        <f t="shared" si="34"/>
        <v>0</v>
      </c>
      <c r="AJ38" s="180"/>
      <c r="AK38" s="179"/>
      <c r="AL38" s="155">
        <f t="shared" si="35"/>
        <v>0</v>
      </c>
      <c r="AM38" s="180"/>
      <c r="AN38" s="173"/>
      <c r="AO38" s="156"/>
    </row>
    <row r="39" spans="1:41" ht="15" customHeight="1">
      <c r="A39" s="573" t="s">
        <v>21</v>
      </c>
      <c r="B39" s="451" t="s">
        <v>17</v>
      </c>
      <c r="C39" s="451" t="s">
        <v>18</v>
      </c>
      <c r="D39" s="451" t="s">
        <v>139</v>
      </c>
      <c r="E39" s="451" t="s">
        <v>20</v>
      </c>
      <c r="F39" s="560" t="s">
        <v>22</v>
      </c>
      <c r="G39" s="511" t="s">
        <v>23</v>
      </c>
      <c r="H39" s="440" t="s">
        <v>24</v>
      </c>
      <c r="I39" s="444" t="s">
        <v>25</v>
      </c>
      <c r="J39" s="511" t="s">
        <v>23</v>
      </c>
      <c r="K39" s="440" t="s">
        <v>24</v>
      </c>
      <c r="L39" s="444" t="s">
        <v>25</v>
      </c>
      <c r="M39" s="511" t="s">
        <v>23</v>
      </c>
      <c r="N39" s="440" t="s">
        <v>24</v>
      </c>
      <c r="O39" s="444" t="s">
        <v>25</v>
      </c>
      <c r="P39" s="511" t="s">
        <v>23</v>
      </c>
      <c r="Q39" s="440" t="s">
        <v>24</v>
      </c>
      <c r="R39" s="444" t="s">
        <v>25</v>
      </c>
      <c r="S39" s="511" t="s">
        <v>23</v>
      </c>
      <c r="T39" s="440" t="s">
        <v>24</v>
      </c>
      <c r="U39" s="444" t="s">
        <v>25</v>
      </c>
      <c r="V39" s="511" t="s">
        <v>23</v>
      </c>
      <c r="W39" s="440" t="s">
        <v>24</v>
      </c>
      <c r="X39" s="522" t="s">
        <v>25</v>
      </c>
      <c r="Y39" s="511" t="s">
        <v>23</v>
      </c>
      <c r="Z39" s="440" t="s">
        <v>24</v>
      </c>
      <c r="AA39" s="444" t="s">
        <v>25</v>
      </c>
      <c r="AB39" s="511" t="s">
        <v>23</v>
      </c>
      <c r="AC39" s="440" t="s">
        <v>24</v>
      </c>
      <c r="AD39" s="444" t="s">
        <v>25</v>
      </c>
      <c r="AE39" s="511" t="s">
        <v>23</v>
      </c>
      <c r="AF39" s="440" t="s">
        <v>24</v>
      </c>
      <c r="AG39" s="444" t="s">
        <v>25</v>
      </c>
      <c r="AH39" s="511" t="s">
        <v>23</v>
      </c>
      <c r="AI39" s="440" t="s">
        <v>24</v>
      </c>
      <c r="AJ39" s="444" t="s">
        <v>25</v>
      </c>
      <c r="AK39" s="511" t="s">
        <v>23</v>
      </c>
      <c r="AL39" s="440" t="s">
        <v>24</v>
      </c>
      <c r="AM39" s="444" t="s">
        <v>25</v>
      </c>
      <c r="AN39" s="443" t="s">
        <v>23</v>
      </c>
      <c r="AO39" s="630" t="s">
        <v>26</v>
      </c>
    </row>
    <row r="40" spans="1:41" ht="15" customHeight="1">
      <c r="A40" s="574"/>
      <c r="B40" s="562"/>
      <c r="C40" s="562"/>
      <c r="D40" s="562"/>
      <c r="E40" s="562"/>
      <c r="F40" s="561"/>
      <c r="G40" s="541"/>
      <c r="H40" s="542"/>
      <c r="I40" s="538"/>
      <c r="J40" s="541"/>
      <c r="K40" s="542"/>
      <c r="L40" s="538"/>
      <c r="M40" s="541"/>
      <c r="N40" s="542"/>
      <c r="O40" s="538"/>
      <c r="P40" s="541"/>
      <c r="Q40" s="542"/>
      <c r="R40" s="538"/>
      <c r="S40" s="541"/>
      <c r="T40" s="542"/>
      <c r="U40" s="538"/>
      <c r="V40" s="541"/>
      <c r="W40" s="542"/>
      <c r="X40" s="632"/>
      <c r="Y40" s="541"/>
      <c r="Z40" s="542"/>
      <c r="AA40" s="538"/>
      <c r="AB40" s="541"/>
      <c r="AC40" s="542"/>
      <c r="AD40" s="538"/>
      <c r="AE40" s="541"/>
      <c r="AF40" s="542"/>
      <c r="AG40" s="538"/>
      <c r="AH40" s="541"/>
      <c r="AI40" s="542"/>
      <c r="AJ40" s="538"/>
      <c r="AK40" s="541"/>
      <c r="AL40" s="542"/>
      <c r="AM40" s="538"/>
      <c r="AN40" s="570"/>
      <c r="AO40" s="631"/>
    </row>
    <row r="41" spans="1:41" ht="15" customHeight="1">
      <c r="A41" s="543" t="s">
        <v>144</v>
      </c>
      <c r="B41" s="545" t="s">
        <v>188</v>
      </c>
      <c r="C41" s="547">
        <v>2082</v>
      </c>
      <c r="D41" s="722" t="s">
        <v>189</v>
      </c>
      <c r="E41" s="551" t="s">
        <v>190</v>
      </c>
      <c r="F41" s="165" t="s">
        <v>30</v>
      </c>
      <c r="G41" s="177"/>
      <c r="H41" s="149">
        <f t="shared" ref="H41:H49" si="37">G41-I41</f>
        <v>0</v>
      </c>
      <c r="I41" s="178"/>
      <c r="J41" s="177"/>
      <c r="K41" s="149">
        <f t="shared" ref="K41:K49" si="38">J41-L41</f>
        <v>0</v>
      </c>
      <c r="L41" s="178"/>
      <c r="M41" s="177"/>
      <c r="N41" s="149">
        <f t="shared" ref="N41:N49" si="39">M41-O41</f>
        <v>0</v>
      </c>
      <c r="O41" s="178"/>
      <c r="P41" s="177"/>
      <c r="Q41" s="149">
        <f t="shared" ref="Q41:Q49" si="40">P41-R41</f>
        <v>0</v>
      </c>
      <c r="R41" s="178"/>
      <c r="S41" s="177"/>
      <c r="T41" s="149">
        <f t="shared" ref="T41:T49" si="41">S41-U41</f>
        <v>0</v>
      </c>
      <c r="U41" s="178"/>
      <c r="V41" s="177"/>
      <c r="W41" s="149">
        <f t="shared" ref="W41:W49" si="42">V41-X41</f>
        <v>0</v>
      </c>
      <c r="X41" s="197"/>
      <c r="Y41" s="177"/>
      <c r="Z41" s="149">
        <f t="shared" ref="Z41:Z49" si="43">Y41-AA41</f>
        <v>0</v>
      </c>
      <c r="AA41" s="178"/>
      <c r="AB41" s="177"/>
      <c r="AC41" s="149">
        <f t="shared" ref="AC41:AC49" si="44">AB41-AD41</f>
        <v>0</v>
      </c>
      <c r="AD41" s="178"/>
      <c r="AE41" s="177"/>
      <c r="AF41" s="149">
        <f t="shared" ref="AF41:AF49" si="45">AE41-AG41</f>
        <v>0</v>
      </c>
      <c r="AG41" s="178"/>
      <c r="AH41" s="177"/>
      <c r="AI41" s="149">
        <f t="shared" ref="AI41:AI49" si="46">AH41-AJ41</f>
        <v>0</v>
      </c>
      <c r="AJ41" s="178"/>
      <c r="AK41" s="177"/>
      <c r="AL41" s="149">
        <f t="shared" ref="AL41:AL49" si="47">AK41-AM41</f>
        <v>0</v>
      </c>
      <c r="AM41" s="178"/>
      <c r="AN41" s="172"/>
      <c r="AO41" s="151" t="s">
        <v>31</v>
      </c>
    </row>
    <row r="42" spans="1:41">
      <c r="A42" s="543"/>
      <c r="B42" s="545"/>
      <c r="C42" s="547"/>
      <c r="D42" s="722"/>
      <c r="E42" s="551"/>
      <c r="F42" s="165" t="s">
        <v>32</v>
      </c>
      <c r="G42" s="177"/>
      <c r="H42" s="149">
        <f t="shared" si="37"/>
        <v>0</v>
      </c>
      <c r="I42" s="178"/>
      <c r="J42" s="177"/>
      <c r="K42" s="149">
        <f t="shared" si="38"/>
        <v>0</v>
      </c>
      <c r="L42" s="178"/>
      <c r="M42" s="177"/>
      <c r="N42" s="149">
        <f t="shared" si="39"/>
        <v>0</v>
      </c>
      <c r="O42" s="178"/>
      <c r="P42" s="177"/>
      <c r="Q42" s="149">
        <f t="shared" si="40"/>
        <v>0</v>
      </c>
      <c r="R42" s="178"/>
      <c r="S42" s="177"/>
      <c r="T42" s="149">
        <f t="shared" si="41"/>
        <v>0</v>
      </c>
      <c r="U42" s="178"/>
      <c r="V42" s="177"/>
      <c r="W42" s="149">
        <f t="shared" si="42"/>
        <v>0</v>
      </c>
      <c r="X42" s="197"/>
      <c r="Y42" s="177"/>
      <c r="Z42" s="149">
        <f t="shared" si="43"/>
        <v>0</v>
      </c>
      <c r="AA42" s="178"/>
      <c r="AB42" s="177"/>
      <c r="AC42" s="149">
        <f t="shared" si="44"/>
        <v>0</v>
      </c>
      <c r="AD42" s="178"/>
      <c r="AE42" s="177"/>
      <c r="AF42" s="149">
        <f t="shared" si="45"/>
        <v>0</v>
      </c>
      <c r="AG42" s="178"/>
      <c r="AH42" s="177"/>
      <c r="AI42" s="149">
        <f t="shared" si="46"/>
        <v>0</v>
      </c>
      <c r="AJ42" s="178"/>
      <c r="AK42" s="177"/>
      <c r="AL42" s="149">
        <f t="shared" si="47"/>
        <v>0</v>
      </c>
      <c r="AM42" s="178"/>
      <c r="AN42" s="172"/>
      <c r="AO42" s="152">
        <f>SUM(G41:G49,J41:J49,M41:M49,P41:P49,S41:S49,V41:V49,Y41:Y49,AB41:AB49,AE41:AE49)</f>
        <v>1460000</v>
      </c>
    </row>
    <row r="43" spans="1:41">
      <c r="A43" s="543"/>
      <c r="B43" s="545"/>
      <c r="C43" s="547"/>
      <c r="D43" s="722"/>
      <c r="E43" s="551"/>
      <c r="F43" s="165" t="s">
        <v>33</v>
      </c>
      <c r="G43" s="177"/>
      <c r="H43" s="149">
        <f t="shared" si="37"/>
        <v>0</v>
      </c>
      <c r="I43" s="178"/>
      <c r="J43" s="177"/>
      <c r="K43" s="149">
        <f t="shared" si="38"/>
        <v>0</v>
      </c>
      <c r="L43" s="178"/>
      <c r="M43" s="177"/>
      <c r="N43" s="149">
        <f t="shared" si="39"/>
        <v>0</v>
      </c>
      <c r="O43" s="178"/>
      <c r="P43" s="177"/>
      <c r="Q43" s="149">
        <f t="shared" si="40"/>
        <v>0</v>
      </c>
      <c r="R43" s="178"/>
      <c r="S43" s="177"/>
      <c r="T43" s="149">
        <f t="shared" si="41"/>
        <v>0</v>
      </c>
      <c r="U43" s="178"/>
      <c r="V43" s="177"/>
      <c r="W43" s="149">
        <f t="shared" si="42"/>
        <v>0</v>
      </c>
      <c r="X43" s="197"/>
      <c r="Y43" s="177"/>
      <c r="Z43" s="149">
        <f t="shared" si="43"/>
        <v>0</v>
      </c>
      <c r="AA43" s="178"/>
      <c r="AB43" s="177"/>
      <c r="AC43" s="149">
        <f t="shared" si="44"/>
        <v>0</v>
      </c>
      <c r="AD43" s="178"/>
      <c r="AE43" s="177"/>
      <c r="AF43" s="149">
        <f t="shared" si="45"/>
        <v>0</v>
      </c>
      <c r="AG43" s="178"/>
      <c r="AH43" s="177"/>
      <c r="AI43" s="149">
        <f t="shared" si="46"/>
        <v>0</v>
      </c>
      <c r="AJ43" s="178"/>
      <c r="AK43" s="177"/>
      <c r="AL43" s="149">
        <f t="shared" si="47"/>
        <v>0</v>
      </c>
      <c r="AM43" s="178"/>
      <c r="AN43" s="172"/>
      <c r="AO43" s="153" t="s">
        <v>34</v>
      </c>
    </row>
    <row r="44" spans="1:41">
      <c r="A44" s="543"/>
      <c r="B44" s="545"/>
      <c r="C44" s="547"/>
      <c r="D44" s="722"/>
      <c r="E44" s="551"/>
      <c r="F44" s="165" t="s">
        <v>35</v>
      </c>
      <c r="G44" s="177"/>
      <c r="H44" s="149">
        <f t="shared" si="37"/>
        <v>0</v>
      </c>
      <c r="I44" s="178"/>
      <c r="J44" s="177"/>
      <c r="K44" s="149">
        <f t="shared" si="38"/>
        <v>0</v>
      </c>
      <c r="L44" s="178"/>
      <c r="M44" s="177"/>
      <c r="N44" s="149">
        <f t="shared" si="39"/>
        <v>0</v>
      </c>
      <c r="O44" s="178"/>
      <c r="P44" s="177"/>
      <c r="Q44" s="149">
        <f t="shared" si="40"/>
        <v>0</v>
      </c>
      <c r="R44" s="178"/>
      <c r="S44" s="177"/>
      <c r="T44" s="149">
        <f t="shared" si="41"/>
        <v>0</v>
      </c>
      <c r="U44" s="178"/>
      <c r="V44" s="177"/>
      <c r="W44" s="149">
        <f t="shared" si="42"/>
        <v>0</v>
      </c>
      <c r="X44" s="197"/>
      <c r="Y44" s="177"/>
      <c r="Z44" s="149">
        <f t="shared" si="43"/>
        <v>0</v>
      </c>
      <c r="AA44" s="178"/>
      <c r="AB44" s="177"/>
      <c r="AC44" s="149">
        <f t="shared" si="44"/>
        <v>0</v>
      </c>
      <c r="AD44" s="178"/>
      <c r="AE44" s="177"/>
      <c r="AF44" s="149">
        <f t="shared" si="45"/>
        <v>0</v>
      </c>
      <c r="AG44" s="178"/>
      <c r="AH44" s="177"/>
      <c r="AI44" s="149">
        <f t="shared" si="46"/>
        <v>0</v>
      </c>
      <c r="AJ44" s="178"/>
      <c r="AK44" s="177"/>
      <c r="AL44" s="149">
        <f t="shared" si="47"/>
        <v>0</v>
      </c>
      <c r="AM44" s="178"/>
      <c r="AN44" s="172"/>
      <c r="AO44" s="152">
        <f>SUM(H41:H49,K41:K49,N41:N49,Q41:Q49,T41:T49,W41:W49,Z41:Z49,AC41:AC49,AF41:AF49)</f>
        <v>1460000</v>
      </c>
    </row>
    <row r="45" spans="1:41">
      <c r="A45" s="543"/>
      <c r="B45" s="545"/>
      <c r="C45" s="547"/>
      <c r="D45" s="722"/>
      <c r="E45" s="551"/>
      <c r="F45" s="165" t="s">
        <v>36</v>
      </c>
      <c r="G45" s="177"/>
      <c r="H45" s="149">
        <f t="shared" si="37"/>
        <v>0</v>
      </c>
      <c r="I45" s="178"/>
      <c r="J45" s="177"/>
      <c r="K45" s="149">
        <f t="shared" si="38"/>
        <v>0</v>
      </c>
      <c r="L45" s="178"/>
      <c r="M45" s="177"/>
      <c r="N45" s="149">
        <f t="shared" si="39"/>
        <v>0</v>
      </c>
      <c r="O45" s="178"/>
      <c r="P45" s="177"/>
      <c r="Q45" s="149">
        <f t="shared" si="40"/>
        <v>0</v>
      </c>
      <c r="R45" s="178"/>
      <c r="S45" s="177"/>
      <c r="T45" s="149">
        <f t="shared" si="41"/>
        <v>0</v>
      </c>
      <c r="U45" s="178"/>
      <c r="V45" s="177"/>
      <c r="W45" s="149">
        <f t="shared" si="42"/>
        <v>0</v>
      </c>
      <c r="X45" s="197"/>
      <c r="Y45" s="177"/>
      <c r="Z45" s="149">
        <f t="shared" si="43"/>
        <v>0</v>
      </c>
      <c r="AA45" s="178"/>
      <c r="AB45" s="177"/>
      <c r="AC45" s="149">
        <f t="shared" si="44"/>
        <v>0</v>
      </c>
      <c r="AD45" s="178"/>
      <c r="AE45" s="177"/>
      <c r="AF45" s="149">
        <f t="shared" si="45"/>
        <v>0</v>
      </c>
      <c r="AG45" s="178"/>
      <c r="AH45" s="177"/>
      <c r="AI45" s="149">
        <f t="shared" si="46"/>
        <v>0</v>
      </c>
      <c r="AJ45" s="178"/>
      <c r="AK45" s="177"/>
      <c r="AL45" s="149">
        <f t="shared" si="47"/>
        <v>0</v>
      </c>
      <c r="AM45" s="178"/>
      <c r="AN45" s="172"/>
      <c r="AO45" s="153" t="s">
        <v>37</v>
      </c>
    </row>
    <row r="46" spans="1:41">
      <c r="A46" s="543"/>
      <c r="B46" s="545"/>
      <c r="C46" s="547"/>
      <c r="D46" s="722"/>
      <c r="E46" s="551"/>
      <c r="F46" s="165" t="s">
        <v>38</v>
      </c>
      <c r="G46" s="177"/>
      <c r="H46" s="149">
        <f t="shared" si="37"/>
        <v>0</v>
      </c>
      <c r="I46" s="178"/>
      <c r="J46" s="177"/>
      <c r="K46" s="149">
        <f t="shared" si="38"/>
        <v>0</v>
      </c>
      <c r="L46" s="178"/>
      <c r="M46" s="177"/>
      <c r="N46" s="149">
        <f t="shared" si="39"/>
        <v>0</v>
      </c>
      <c r="O46" s="178"/>
      <c r="P46" s="177"/>
      <c r="Q46" s="149">
        <f>P46-R46</f>
        <v>0</v>
      </c>
      <c r="R46" s="178"/>
      <c r="S46" s="177"/>
      <c r="T46" s="149">
        <f t="shared" si="41"/>
        <v>0</v>
      </c>
      <c r="U46" s="178"/>
      <c r="V46" s="177"/>
      <c r="W46" s="149">
        <f>V46-X46</f>
        <v>0</v>
      </c>
      <c r="X46" s="197"/>
      <c r="Y46" s="177">
        <v>1460000</v>
      </c>
      <c r="Z46" s="149">
        <f>Y46-AA46</f>
        <v>1460000</v>
      </c>
      <c r="AA46" s="197"/>
      <c r="AB46" s="177"/>
      <c r="AC46" s="149">
        <f t="shared" si="44"/>
        <v>0</v>
      </c>
      <c r="AD46" s="178"/>
      <c r="AE46" s="177"/>
      <c r="AF46" s="149">
        <f t="shared" si="45"/>
        <v>0</v>
      </c>
      <c r="AG46" s="178"/>
      <c r="AH46" s="177"/>
      <c r="AI46" s="149">
        <f t="shared" si="46"/>
        <v>0</v>
      </c>
      <c r="AJ46" s="178"/>
      <c r="AK46" s="177"/>
      <c r="AL46" s="149">
        <f t="shared" si="47"/>
        <v>0</v>
      </c>
      <c r="AM46" s="178"/>
      <c r="AN46" s="172"/>
      <c r="AO46" s="152">
        <f>SUM(I41:I49,L41:L49,O41:O49,R41:R49,U41:U49,X41:X49,AA41:AA49,AD41:AD49,AG41:AG49)</f>
        <v>0</v>
      </c>
    </row>
    <row r="47" spans="1:41">
      <c r="A47" s="543"/>
      <c r="B47" s="545"/>
      <c r="C47" s="547"/>
      <c r="D47" s="722"/>
      <c r="E47" s="551"/>
      <c r="F47" s="165" t="s">
        <v>39</v>
      </c>
      <c r="G47" s="177"/>
      <c r="H47" s="149">
        <f t="shared" si="37"/>
        <v>0</v>
      </c>
      <c r="I47" s="178"/>
      <c r="J47" s="177"/>
      <c r="K47" s="149">
        <f t="shared" si="38"/>
        <v>0</v>
      </c>
      <c r="L47" s="178"/>
      <c r="M47" s="177"/>
      <c r="N47" s="149">
        <f t="shared" si="39"/>
        <v>0</v>
      </c>
      <c r="O47" s="178"/>
      <c r="P47" s="177"/>
      <c r="Q47" s="149">
        <f t="shared" si="40"/>
        <v>0</v>
      </c>
      <c r="R47" s="178"/>
      <c r="S47" s="177"/>
      <c r="T47" s="149">
        <f t="shared" si="41"/>
        <v>0</v>
      </c>
      <c r="U47" s="178"/>
      <c r="V47" s="177"/>
      <c r="W47" s="149">
        <f t="shared" si="42"/>
        <v>0</v>
      </c>
      <c r="X47" s="197"/>
      <c r="Y47" s="177"/>
      <c r="Z47" s="149">
        <f t="shared" si="43"/>
        <v>0</v>
      </c>
      <c r="AA47" s="178"/>
      <c r="AB47" s="177"/>
      <c r="AC47" s="149">
        <f t="shared" si="44"/>
        <v>0</v>
      </c>
      <c r="AD47" s="178"/>
      <c r="AE47" s="177"/>
      <c r="AF47" s="149">
        <f t="shared" si="45"/>
        <v>0</v>
      </c>
      <c r="AG47" s="178"/>
      <c r="AH47" s="177"/>
      <c r="AI47" s="149">
        <f t="shared" si="46"/>
        <v>0</v>
      </c>
      <c r="AJ47" s="178"/>
      <c r="AK47" s="177"/>
      <c r="AL47" s="149">
        <f t="shared" si="47"/>
        <v>0</v>
      </c>
      <c r="AM47" s="178"/>
      <c r="AN47" s="172"/>
      <c r="AO47" s="153" t="s">
        <v>40</v>
      </c>
    </row>
    <row r="48" spans="1:41">
      <c r="A48" s="543"/>
      <c r="B48" s="545"/>
      <c r="C48" s="547"/>
      <c r="D48" s="722"/>
      <c r="E48" s="551"/>
      <c r="F48" s="165" t="s">
        <v>41</v>
      </c>
      <c r="G48" s="177"/>
      <c r="H48" s="149">
        <f t="shared" si="37"/>
        <v>0</v>
      </c>
      <c r="I48" s="178"/>
      <c r="J48" s="177"/>
      <c r="K48" s="149">
        <f t="shared" si="38"/>
        <v>0</v>
      </c>
      <c r="L48" s="178"/>
      <c r="M48" s="177"/>
      <c r="N48" s="149">
        <f t="shared" si="39"/>
        <v>0</v>
      </c>
      <c r="O48" s="178"/>
      <c r="P48" s="177"/>
      <c r="Q48" s="149">
        <f t="shared" si="40"/>
        <v>0</v>
      </c>
      <c r="R48" s="178"/>
      <c r="S48" s="177"/>
      <c r="T48" s="149">
        <f t="shared" si="41"/>
        <v>0</v>
      </c>
      <c r="U48" s="178"/>
      <c r="V48" s="177"/>
      <c r="W48" s="149">
        <f t="shared" si="42"/>
        <v>0</v>
      </c>
      <c r="X48" s="197"/>
      <c r="Y48" s="177"/>
      <c r="Z48" s="149">
        <f t="shared" si="43"/>
        <v>0</v>
      </c>
      <c r="AA48" s="178"/>
      <c r="AB48" s="177"/>
      <c r="AC48" s="149">
        <f t="shared" si="44"/>
        <v>0</v>
      </c>
      <c r="AD48" s="178"/>
      <c r="AE48" s="177"/>
      <c r="AF48" s="149">
        <f t="shared" si="45"/>
        <v>0</v>
      </c>
      <c r="AG48" s="178"/>
      <c r="AH48" s="177"/>
      <c r="AI48" s="149">
        <f t="shared" si="46"/>
        <v>0</v>
      </c>
      <c r="AJ48" s="178"/>
      <c r="AK48" s="177"/>
      <c r="AL48" s="149">
        <f t="shared" si="47"/>
        <v>0</v>
      </c>
      <c r="AM48" s="178"/>
      <c r="AN48" s="172"/>
      <c r="AO48" s="154">
        <f>AO46/AO42</f>
        <v>0</v>
      </c>
    </row>
    <row r="49" spans="1:41">
      <c r="A49" s="544"/>
      <c r="B49" s="546"/>
      <c r="C49" s="548"/>
      <c r="D49" s="723"/>
      <c r="E49" s="552"/>
      <c r="F49" s="166" t="s">
        <v>42</v>
      </c>
      <c r="G49" s="179"/>
      <c r="H49" s="155">
        <f t="shared" si="37"/>
        <v>0</v>
      </c>
      <c r="I49" s="180"/>
      <c r="J49" s="179"/>
      <c r="K49" s="155">
        <f t="shared" si="38"/>
        <v>0</v>
      </c>
      <c r="L49" s="180"/>
      <c r="M49" s="179"/>
      <c r="N49" s="155">
        <f t="shared" si="39"/>
        <v>0</v>
      </c>
      <c r="O49" s="180"/>
      <c r="P49" s="179"/>
      <c r="Q49" s="155">
        <f t="shared" si="40"/>
        <v>0</v>
      </c>
      <c r="R49" s="180"/>
      <c r="S49" s="179"/>
      <c r="T49" s="155">
        <f t="shared" si="41"/>
        <v>0</v>
      </c>
      <c r="U49" s="180"/>
      <c r="V49" s="179"/>
      <c r="W49" s="155">
        <f t="shared" si="42"/>
        <v>0</v>
      </c>
      <c r="X49" s="198"/>
      <c r="Y49" s="179"/>
      <c r="Z49" s="155">
        <f t="shared" si="43"/>
        <v>0</v>
      </c>
      <c r="AA49" s="180"/>
      <c r="AB49" s="179"/>
      <c r="AC49" s="155">
        <f t="shared" si="44"/>
        <v>0</v>
      </c>
      <c r="AD49" s="180"/>
      <c r="AE49" s="179"/>
      <c r="AF49" s="155">
        <f t="shared" si="45"/>
        <v>0</v>
      </c>
      <c r="AG49" s="180"/>
      <c r="AH49" s="179"/>
      <c r="AI49" s="155">
        <f t="shared" si="46"/>
        <v>0</v>
      </c>
      <c r="AJ49" s="180"/>
      <c r="AK49" s="179"/>
      <c r="AL49" s="155">
        <f t="shared" si="47"/>
        <v>0</v>
      </c>
      <c r="AM49" s="180"/>
      <c r="AN49" s="173"/>
      <c r="AO49" s="156"/>
    </row>
    <row r="50" spans="1:41" ht="15" customHeight="1">
      <c r="A50" s="573" t="s">
        <v>21</v>
      </c>
      <c r="B50" s="451" t="s">
        <v>17</v>
      </c>
      <c r="C50" s="451" t="s">
        <v>18</v>
      </c>
      <c r="D50" s="451" t="s">
        <v>139</v>
      </c>
      <c r="E50" s="451" t="s">
        <v>20</v>
      </c>
      <c r="F50" s="560" t="s">
        <v>22</v>
      </c>
      <c r="G50" s="511" t="s">
        <v>23</v>
      </c>
      <c r="H50" s="440" t="s">
        <v>24</v>
      </c>
      <c r="I50" s="444" t="s">
        <v>25</v>
      </c>
      <c r="J50" s="511" t="s">
        <v>23</v>
      </c>
      <c r="K50" s="440" t="s">
        <v>24</v>
      </c>
      <c r="L50" s="444" t="s">
        <v>25</v>
      </c>
      <c r="M50" s="511" t="s">
        <v>23</v>
      </c>
      <c r="N50" s="440" t="s">
        <v>24</v>
      </c>
      <c r="O50" s="444" t="s">
        <v>25</v>
      </c>
      <c r="P50" s="511" t="s">
        <v>23</v>
      </c>
      <c r="Q50" s="440" t="s">
        <v>24</v>
      </c>
      <c r="R50" s="444" t="s">
        <v>25</v>
      </c>
      <c r="S50" s="511" t="s">
        <v>23</v>
      </c>
      <c r="T50" s="440" t="s">
        <v>24</v>
      </c>
      <c r="U50" s="444" t="s">
        <v>25</v>
      </c>
      <c r="V50" s="511" t="s">
        <v>23</v>
      </c>
      <c r="W50" s="440" t="s">
        <v>24</v>
      </c>
      <c r="X50" s="522" t="s">
        <v>25</v>
      </c>
      <c r="Y50" s="511" t="s">
        <v>23</v>
      </c>
      <c r="Z50" s="440" t="s">
        <v>24</v>
      </c>
      <c r="AA50" s="444" t="s">
        <v>25</v>
      </c>
      <c r="AB50" s="511" t="s">
        <v>23</v>
      </c>
      <c r="AC50" s="440" t="s">
        <v>24</v>
      </c>
      <c r="AD50" s="444" t="s">
        <v>25</v>
      </c>
      <c r="AE50" s="511" t="s">
        <v>23</v>
      </c>
      <c r="AF50" s="440" t="s">
        <v>24</v>
      </c>
      <c r="AG50" s="444" t="s">
        <v>25</v>
      </c>
      <c r="AH50" s="511" t="s">
        <v>23</v>
      </c>
      <c r="AI50" s="440" t="s">
        <v>24</v>
      </c>
      <c r="AJ50" s="444" t="s">
        <v>25</v>
      </c>
      <c r="AK50" s="511" t="s">
        <v>23</v>
      </c>
      <c r="AL50" s="440" t="s">
        <v>24</v>
      </c>
      <c r="AM50" s="444" t="s">
        <v>25</v>
      </c>
      <c r="AN50" s="443" t="s">
        <v>23</v>
      </c>
      <c r="AO50" s="630" t="s">
        <v>26</v>
      </c>
    </row>
    <row r="51" spans="1:41" ht="15" customHeight="1">
      <c r="A51" s="574"/>
      <c r="B51" s="562"/>
      <c r="C51" s="562"/>
      <c r="D51" s="562"/>
      <c r="E51" s="562"/>
      <c r="F51" s="561"/>
      <c r="G51" s="541"/>
      <c r="H51" s="542"/>
      <c r="I51" s="538"/>
      <c r="J51" s="541"/>
      <c r="K51" s="542"/>
      <c r="L51" s="538"/>
      <c r="M51" s="541"/>
      <c r="N51" s="542"/>
      <c r="O51" s="538"/>
      <c r="P51" s="541"/>
      <c r="Q51" s="542"/>
      <c r="R51" s="538"/>
      <c r="S51" s="541"/>
      <c r="T51" s="542"/>
      <c r="U51" s="538"/>
      <c r="V51" s="541"/>
      <c r="W51" s="542"/>
      <c r="X51" s="632"/>
      <c r="Y51" s="541"/>
      <c r="Z51" s="542"/>
      <c r="AA51" s="538"/>
      <c r="AB51" s="541"/>
      <c r="AC51" s="542"/>
      <c r="AD51" s="538"/>
      <c r="AE51" s="541"/>
      <c r="AF51" s="542"/>
      <c r="AG51" s="538"/>
      <c r="AH51" s="541"/>
      <c r="AI51" s="542"/>
      <c r="AJ51" s="538"/>
      <c r="AK51" s="541"/>
      <c r="AL51" s="542"/>
      <c r="AM51" s="538"/>
      <c r="AN51" s="570"/>
      <c r="AO51" s="631"/>
    </row>
    <row r="52" spans="1:41" ht="15" customHeight="1">
      <c r="A52" s="543" t="s">
        <v>144</v>
      </c>
      <c r="B52" s="545" t="s">
        <v>191</v>
      </c>
      <c r="C52" s="547">
        <v>2619</v>
      </c>
      <c r="D52" s="549"/>
      <c r="E52" s="551" t="s">
        <v>192</v>
      </c>
      <c r="F52" s="165" t="s">
        <v>30</v>
      </c>
      <c r="G52" s="177"/>
      <c r="H52" s="149">
        <f t="shared" ref="H52:H60" si="48">G52-I52</f>
        <v>0</v>
      </c>
      <c r="I52" s="178"/>
      <c r="J52" s="177"/>
      <c r="K52" s="149">
        <f t="shared" ref="K52:K60" si="49">J52-L52</f>
        <v>0</v>
      </c>
      <c r="L52" s="178"/>
      <c r="M52" s="177"/>
      <c r="N52" s="149">
        <f t="shared" ref="N52:N60" si="50">M52-O52</f>
        <v>0</v>
      </c>
      <c r="O52" s="178"/>
      <c r="P52" s="177"/>
      <c r="Q52" s="149">
        <f t="shared" ref="Q52:Q60" si="51">P52-R52</f>
        <v>0</v>
      </c>
      <c r="R52" s="178"/>
      <c r="S52" s="177"/>
      <c r="T52" s="149">
        <f t="shared" ref="T52:T60" si="52">S52-U52</f>
        <v>0</v>
      </c>
      <c r="U52" s="178"/>
      <c r="V52" s="177"/>
      <c r="W52" s="149">
        <f t="shared" ref="W52:W60" si="53">V52-X52</f>
        <v>0</v>
      </c>
      <c r="X52" s="197"/>
      <c r="Y52" s="177"/>
      <c r="Z52" s="149">
        <f t="shared" ref="Z52:Z60" si="54">Y52-AA52</f>
        <v>0</v>
      </c>
      <c r="AA52" s="178"/>
      <c r="AB52" s="177"/>
      <c r="AC52" s="149">
        <f t="shared" ref="AC52:AC60" si="55">AB52-AD52</f>
        <v>0</v>
      </c>
      <c r="AD52" s="178"/>
      <c r="AE52" s="177"/>
      <c r="AF52" s="149">
        <f t="shared" ref="AF52:AF60" si="56">AE52-AG52</f>
        <v>0</v>
      </c>
      <c r="AG52" s="178"/>
      <c r="AH52" s="177"/>
      <c r="AI52" s="149">
        <f t="shared" ref="AI52:AI60" si="57">AH52-AJ52</f>
        <v>0</v>
      </c>
      <c r="AJ52" s="178"/>
      <c r="AK52" s="177"/>
      <c r="AL52" s="149">
        <f t="shared" ref="AL52:AL60" si="58">AK52-AM52</f>
        <v>0</v>
      </c>
      <c r="AM52" s="178"/>
      <c r="AN52" s="172"/>
      <c r="AO52" s="151" t="s">
        <v>31</v>
      </c>
    </row>
    <row r="53" spans="1:41">
      <c r="A53" s="543"/>
      <c r="B53" s="545"/>
      <c r="C53" s="547"/>
      <c r="D53" s="549"/>
      <c r="E53" s="551"/>
      <c r="F53" s="165" t="s">
        <v>32</v>
      </c>
      <c r="G53" s="177"/>
      <c r="H53" s="149">
        <f t="shared" si="48"/>
        <v>0</v>
      </c>
      <c r="I53" s="178"/>
      <c r="J53" s="177"/>
      <c r="K53" s="149">
        <f t="shared" si="49"/>
        <v>0</v>
      </c>
      <c r="L53" s="178"/>
      <c r="M53" s="177"/>
      <c r="N53" s="149">
        <f t="shared" si="50"/>
        <v>0</v>
      </c>
      <c r="O53" s="178"/>
      <c r="P53" s="177"/>
      <c r="Q53" s="149">
        <f t="shared" si="51"/>
        <v>0</v>
      </c>
      <c r="R53" s="178"/>
      <c r="S53" s="177"/>
      <c r="T53" s="149">
        <f t="shared" si="52"/>
        <v>0</v>
      </c>
      <c r="U53" s="178"/>
      <c r="V53" s="177"/>
      <c r="W53" s="149">
        <f t="shared" si="53"/>
        <v>0</v>
      </c>
      <c r="X53" s="197"/>
      <c r="Y53" s="177"/>
      <c r="Z53" s="149">
        <f t="shared" si="54"/>
        <v>0</v>
      </c>
      <c r="AA53" s="178"/>
      <c r="AB53" s="177"/>
      <c r="AC53" s="149">
        <f t="shared" si="55"/>
        <v>0</v>
      </c>
      <c r="AD53" s="178"/>
      <c r="AE53" s="177"/>
      <c r="AF53" s="149">
        <f t="shared" si="56"/>
        <v>0</v>
      </c>
      <c r="AG53" s="178"/>
      <c r="AH53" s="177"/>
      <c r="AI53" s="149">
        <f t="shared" si="57"/>
        <v>0</v>
      </c>
      <c r="AJ53" s="178"/>
      <c r="AK53" s="177"/>
      <c r="AL53" s="149">
        <f t="shared" si="58"/>
        <v>0</v>
      </c>
      <c r="AM53" s="178"/>
      <c r="AN53" s="172"/>
      <c r="AO53" s="152">
        <f>SUM(G52:G60,J52:J60,M52:M60,P52:P60,S52:S60,V52:V60,Y52:Y60,AB52:AB60,AE52:AE60)</f>
        <v>529008</v>
      </c>
    </row>
    <row r="54" spans="1:41">
      <c r="A54" s="543"/>
      <c r="B54" s="545"/>
      <c r="C54" s="547"/>
      <c r="D54" s="549"/>
      <c r="E54" s="551"/>
      <c r="F54" s="165" t="s">
        <v>33</v>
      </c>
      <c r="G54" s="177"/>
      <c r="H54" s="149">
        <f t="shared" si="48"/>
        <v>0</v>
      </c>
      <c r="I54" s="178"/>
      <c r="J54" s="177"/>
      <c r="K54" s="149">
        <f t="shared" si="49"/>
        <v>0</v>
      </c>
      <c r="L54" s="178"/>
      <c r="M54" s="177"/>
      <c r="N54" s="149">
        <f t="shared" si="50"/>
        <v>0</v>
      </c>
      <c r="O54" s="178"/>
      <c r="P54" s="177"/>
      <c r="Q54" s="149">
        <f t="shared" si="51"/>
        <v>0</v>
      </c>
      <c r="R54" s="178"/>
      <c r="S54" s="177"/>
      <c r="T54" s="149">
        <f t="shared" si="52"/>
        <v>0</v>
      </c>
      <c r="U54" s="178"/>
      <c r="V54" s="177"/>
      <c r="W54" s="149">
        <f t="shared" si="53"/>
        <v>0</v>
      </c>
      <c r="X54" s="197"/>
      <c r="Y54" s="177"/>
      <c r="Z54" s="149">
        <f t="shared" si="54"/>
        <v>0</v>
      </c>
      <c r="AA54" s="178"/>
      <c r="AB54" s="177"/>
      <c r="AC54" s="149">
        <f t="shared" si="55"/>
        <v>0</v>
      </c>
      <c r="AD54" s="178"/>
      <c r="AE54" s="177"/>
      <c r="AF54" s="149">
        <f t="shared" si="56"/>
        <v>0</v>
      </c>
      <c r="AG54" s="178"/>
      <c r="AH54" s="177"/>
      <c r="AI54" s="149">
        <f t="shared" si="57"/>
        <v>0</v>
      </c>
      <c r="AJ54" s="178"/>
      <c r="AK54" s="177"/>
      <c r="AL54" s="149">
        <f t="shared" si="58"/>
        <v>0</v>
      </c>
      <c r="AM54" s="178"/>
      <c r="AN54" s="172"/>
      <c r="AO54" s="153" t="s">
        <v>34</v>
      </c>
    </row>
    <row r="55" spans="1:41">
      <c r="A55" s="543"/>
      <c r="B55" s="545"/>
      <c r="C55" s="547"/>
      <c r="D55" s="549"/>
      <c r="E55" s="551"/>
      <c r="F55" s="165" t="s">
        <v>35</v>
      </c>
      <c r="G55" s="177"/>
      <c r="H55" s="149">
        <f t="shared" si="48"/>
        <v>0</v>
      </c>
      <c r="I55" s="178"/>
      <c r="J55" s="177"/>
      <c r="K55" s="149">
        <f t="shared" si="49"/>
        <v>0</v>
      </c>
      <c r="L55" s="178"/>
      <c r="M55" s="177"/>
      <c r="N55" s="149">
        <f t="shared" si="50"/>
        <v>0</v>
      </c>
      <c r="O55" s="178"/>
      <c r="P55" s="177"/>
      <c r="Q55" s="149">
        <f t="shared" si="51"/>
        <v>0</v>
      </c>
      <c r="R55" s="178"/>
      <c r="S55" s="177"/>
      <c r="T55" s="149">
        <f t="shared" si="52"/>
        <v>0</v>
      </c>
      <c r="U55" s="178"/>
      <c r="V55" s="177"/>
      <c r="W55" s="149">
        <f t="shared" si="53"/>
        <v>0</v>
      </c>
      <c r="X55" s="197"/>
      <c r="Y55" s="177"/>
      <c r="Z55" s="149">
        <f t="shared" si="54"/>
        <v>0</v>
      </c>
      <c r="AA55" s="178"/>
      <c r="AB55" s="177"/>
      <c r="AC55" s="149">
        <f t="shared" si="55"/>
        <v>0</v>
      </c>
      <c r="AD55" s="178"/>
      <c r="AE55" s="177"/>
      <c r="AF55" s="149">
        <f t="shared" si="56"/>
        <v>0</v>
      </c>
      <c r="AG55" s="178"/>
      <c r="AH55" s="177"/>
      <c r="AI55" s="149">
        <f t="shared" si="57"/>
        <v>0</v>
      </c>
      <c r="AJ55" s="178"/>
      <c r="AK55" s="177"/>
      <c r="AL55" s="149">
        <f t="shared" si="58"/>
        <v>0</v>
      </c>
      <c r="AM55" s="178"/>
      <c r="AN55" s="172"/>
      <c r="AO55" s="152">
        <f>SUM(H52:H60,K52:K60,N52:N60,Q52:Q60,T52:T60,W52:W60,Z52:Z60,AC52:AC60,AF52:AF60)</f>
        <v>529008</v>
      </c>
    </row>
    <row r="56" spans="1:41">
      <c r="A56" s="543"/>
      <c r="B56" s="545"/>
      <c r="C56" s="547"/>
      <c r="D56" s="549"/>
      <c r="E56" s="551"/>
      <c r="F56" s="165" t="s">
        <v>36</v>
      </c>
      <c r="G56" s="177"/>
      <c r="H56" s="149">
        <f t="shared" si="48"/>
        <v>0</v>
      </c>
      <c r="I56" s="178"/>
      <c r="J56" s="177"/>
      <c r="K56" s="149">
        <f t="shared" si="49"/>
        <v>0</v>
      </c>
      <c r="L56" s="178"/>
      <c r="M56" s="177"/>
      <c r="N56" s="149">
        <f t="shared" si="50"/>
        <v>0</v>
      </c>
      <c r="O56" s="178"/>
      <c r="P56" s="177"/>
      <c r="Q56" s="149">
        <f t="shared" si="51"/>
        <v>0</v>
      </c>
      <c r="R56" s="178"/>
      <c r="S56" s="177"/>
      <c r="T56" s="149">
        <f t="shared" si="52"/>
        <v>0</v>
      </c>
      <c r="U56" s="178"/>
      <c r="V56" s="177"/>
      <c r="W56" s="149">
        <f t="shared" si="53"/>
        <v>0</v>
      </c>
      <c r="X56" s="197"/>
      <c r="Y56" s="177"/>
      <c r="Z56" s="149">
        <f t="shared" si="54"/>
        <v>0</v>
      </c>
      <c r="AA56" s="178"/>
      <c r="AB56" s="177"/>
      <c r="AC56" s="149">
        <f t="shared" si="55"/>
        <v>0</v>
      </c>
      <c r="AD56" s="178"/>
      <c r="AE56" s="177"/>
      <c r="AF56" s="149">
        <f t="shared" si="56"/>
        <v>0</v>
      </c>
      <c r="AG56" s="178"/>
      <c r="AH56" s="177"/>
      <c r="AI56" s="149">
        <f t="shared" si="57"/>
        <v>0</v>
      </c>
      <c r="AJ56" s="178"/>
      <c r="AK56" s="177"/>
      <c r="AL56" s="149">
        <f t="shared" si="58"/>
        <v>0</v>
      </c>
      <c r="AM56" s="178"/>
      <c r="AN56" s="172"/>
      <c r="AO56" s="153" t="s">
        <v>37</v>
      </c>
    </row>
    <row r="57" spans="1:41">
      <c r="A57" s="543"/>
      <c r="B57" s="545"/>
      <c r="C57" s="547"/>
      <c r="D57" s="549"/>
      <c r="E57" s="551"/>
      <c r="F57" s="165" t="s">
        <v>38</v>
      </c>
      <c r="G57" s="177"/>
      <c r="H57" s="149">
        <f t="shared" si="48"/>
        <v>0</v>
      </c>
      <c r="I57" s="178"/>
      <c r="J57" s="177"/>
      <c r="K57" s="149">
        <f t="shared" si="49"/>
        <v>0</v>
      </c>
      <c r="L57" s="178"/>
      <c r="M57" s="177"/>
      <c r="N57" s="149">
        <f t="shared" si="50"/>
        <v>0</v>
      </c>
      <c r="O57" s="178"/>
      <c r="P57" s="177"/>
      <c r="Q57" s="149">
        <f t="shared" si="51"/>
        <v>0</v>
      </c>
      <c r="R57" s="178"/>
      <c r="S57" s="177"/>
      <c r="T57" s="149">
        <f t="shared" si="52"/>
        <v>0</v>
      </c>
      <c r="U57" s="178"/>
      <c r="V57" s="177"/>
      <c r="W57" s="149">
        <f t="shared" si="53"/>
        <v>0</v>
      </c>
      <c r="X57" s="197"/>
      <c r="Y57" s="177">
        <v>529008</v>
      </c>
      <c r="Z57" s="149">
        <f t="shared" si="54"/>
        <v>529008</v>
      </c>
      <c r="AA57" s="197"/>
      <c r="AB57" s="177"/>
      <c r="AC57" s="149">
        <f t="shared" si="55"/>
        <v>0</v>
      </c>
      <c r="AD57" s="178"/>
      <c r="AE57" s="177"/>
      <c r="AF57" s="149">
        <f t="shared" si="56"/>
        <v>0</v>
      </c>
      <c r="AG57" s="178"/>
      <c r="AH57" s="177"/>
      <c r="AI57" s="149">
        <f t="shared" si="57"/>
        <v>0</v>
      </c>
      <c r="AJ57" s="178"/>
      <c r="AK57" s="177"/>
      <c r="AL57" s="149">
        <f t="shared" si="58"/>
        <v>0</v>
      </c>
      <c r="AM57" s="178"/>
      <c r="AN57" s="172"/>
      <c r="AO57" s="152">
        <f>SUM(I52:I60,L52:L60,O52:O60,R52:R60,U52:U60,X52:X60,AA52:AA60,AD52:AD60,AG52:AG60)</f>
        <v>0</v>
      </c>
    </row>
    <row r="58" spans="1:41">
      <c r="A58" s="543"/>
      <c r="B58" s="545"/>
      <c r="C58" s="547"/>
      <c r="D58" s="549"/>
      <c r="E58" s="551"/>
      <c r="F58" s="165" t="s">
        <v>39</v>
      </c>
      <c r="G58" s="177"/>
      <c r="H58" s="149">
        <f t="shared" si="48"/>
        <v>0</v>
      </c>
      <c r="I58" s="178"/>
      <c r="J58" s="177"/>
      <c r="K58" s="149">
        <f t="shared" si="49"/>
        <v>0</v>
      </c>
      <c r="L58" s="178"/>
      <c r="M58" s="177"/>
      <c r="N58" s="149">
        <f t="shared" si="50"/>
        <v>0</v>
      </c>
      <c r="O58" s="178"/>
      <c r="P58" s="177"/>
      <c r="Q58" s="149">
        <f t="shared" si="51"/>
        <v>0</v>
      </c>
      <c r="R58" s="178"/>
      <c r="S58" s="177"/>
      <c r="T58" s="149">
        <f t="shared" si="52"/>
        <v>0</v>
      </c>
      <c r="U58" s="178"/>
      <c r="V58" s="177"/>
      <c r="W58" s="149">
        <f t="shared" si="53"/>
        <v>0</v>
      </c>
      <c r="X58" s="197"/>
      <c r="Y58" s="177"/>
      <c r="Z58" s="149">
        <f t="shared" si="54"/>
        <v>0</v>
      </c>
      <c r="AA58" s="178"/>
      <c r="AB58" s="177"/>
      <c r="AC58" s="149">
        <f t="shared" si="55"/>
        <v>0</v>
      </c>
      <c r="AD58" s="178"/>
      <c r="AE58" s="177"/>
      <c r="AF58" s="149">
        <f t="shared" si="56"/>
        <v>0</v>
      </c>
      <c r="AG58" s="178"/>
      <c r="AH58" s="177"/>
      <c r="AI58" s="149">
        <f t="shared" si="57"/>
        <v>0</v>
      </c>
      <c r="AJ58" s="178"/>
      <c r="AK58" s="177"/>
      <c r="AL58" s="149">
        <f t="shared" si="58"/>
        <v>0</v>
      </c>
      <c r="AM58" s="178"/>
      <c r="AN58" s="172"/>
      <c r="AO58" s="153" t="s">
        <v>40</v>
      </c>
    </row>
    <row r="59" spans="1:41">
      <c r="A59" s="543"/>
      <c r="B59" s="545"/>
      <c r="C59" s="547"/>
      <c r="D59" s="549"/>
      <c r="E59" s="551"/>
      <c r="F59" s="165" t="s">
        <v>41</v>
      </c>
      <c r="G59" s="177"/>
      <c r="H59" s="149">
        <f t="shared" si="48"/>
        <v>0</v>
      </c>
      <c r="I59" s="178"/>
      <c r="J59" s="177"/>
      <c r="K59" s="149">
        <f t="shared" si="49"/>
        <v>0</v>
      </c>
      <c r="L59" s="178"/>
      <c r="M59" s="177"/>
      <c r="N59" s="149">
        <f t="shared" si="50"/>
        <v>0</v>
      </c>
      <c r="O59" s="178"/>
      <c r="P59" s="177"/>
      <c r="Q59" s="149">
        <f t="shared" si="51"/>
        <v>0</v>
      </c>
      <c r="R59" s="178"/>
      <c r="S59" s="177"/>
      <c r="T59" s="149">
        <f t="shared" si="52"/>
        <v>0</v>
      </c>
      <c r="U59" s="178"/>
      <c r="V59" s="177"/>
      <c r="W59" s="149">
        <f t="shared" si="53"/>
        <v>0</v>
      </c>
      <c r="X59" s="197"/>
      <c r="Y59" s="177"/>
      <c r="Z59" s="149">
        <f t="shared" si="54"/>
        <v>0</v>
      </c>
      <c r="AA59" s="178"/>
      <c r="AB59" s="177"/>
      <c r="AC59" s="149">
        <f t="shared" si="55"/>
        <v>0</v>
      </c>
      <c r="AD59" s="178"/>
      <c r="AE59" s="177"/>
      <c r="AF59" s="149">
        <f t="shared" si="56"/>
        <v>0</v>
      </c>
      <c r="AG59" s="178"/>
      <c r="AH59" s="177"/>
      <c r="AI59" s="149">
        <f t="shared" si="57"/>
        <v>0</v>
      </c>
      <c r="AJ59" s="178"/>
      <c r="AK59" s="177"/>
      <c r="AL59" s="149">
        <f t="shared" si="58"/>
        <v>0</v>
      </c>
      <c r="AM59" s="178"/>
      <c r="AN59" s="172"/>
      <c r="AO59" s="154">
        <f>AO57/AO53</f>
        <v>0</v>
      </c>
    </row>
    <row r="60" spans="1:41" ht="15.75" customHeight="1">
      <c r="A60" s="544"/>
      <c r="B60" s="546"/>
      <c r="C60" s="548"/>
      <c r="D60" s="550"/>
      <c r="E60" s="552"/>
      <c r="F60" s="166" t="s">
        <v>42</v>
      </c>
      <c r="G60" s="179"/>
      <c r="H60" s="155">
        <f t="shared" si="48"/>
        <v>0</v>
      </c>
      <c r="I60" s="180"/>
      <c r="J60" s="179"/>
      <c r="K60" s="155">
        <f t="shared" si="49"/>
        <v>0</v>
      </c>
      <c r="L60" s="180"/>
      <c r="M60" s="179"/>
      <c r="N60" s="155">
        <f t="shared" si="50"/>
        <v>0</v>
      </c>
      <c r="O60" s="180"/>
      <c r="P60" s="179"/>
      <c r="Q60" s="155">
        <f t="shared" si="51"/>
        <v>0</v>
      </c>
      <c r="R60" s="180"/>
      <c r="S60" s="179"/>
      <c r="T60" s="155">
        <f t="shared" si="52"/>
        <v>0</v>
      </c>
      <c r="U60" s="180"/>
      <c r="V60" s="179"/>
      <c r="W60" s="155">
        <f t="shared" si="53"/>
        <v>0</v>
      </c>
      <c r="X60" s="198"/>
      <c r="Y60" s="179"/>
      <c r="Z60" s="155">
        <f t="shared" si="54"/>
        <v>0</v>
      </c>
      <c r="AA60" s="180"/>
      <c r="AB60" s="179"/>
      <c r="AC60" s="155">
        <f t="shared" si="55"/>
        <v>0</v>
      </c>
      <c r="AD60" s="180"/>
      <c r="AE60" s="179"/>
      <c r="AF60" s="155">
        <f t="shared" si="56"/>
        <v>0</v>
      </c>
      <c r="AG60" s="180"/>
      <c r="AH60" s="179"/>
      <c r="AI60" s="155">
        <f t="shared" si="57"/>
        <v>0</v>
      </c>
      <c r="AJ60" s="180"/>
      <c r="AK60" s="179"/>
      <c r="AL60" s="155">
        <f t="shared" si="58"/>
        <v>0</v>
      </c>
      <c r="AM60" s="180"/>
      <c r="AN60" s="173"/>
      <c r="AO60" s="156"/>
    </row>
    <row r="61" spans="1:41" ht="15" hidden="1" customHeight="1">
      <c r="A61" s="653" t="s">
        <v>21</v>
      </c>
      <c r="B61" s="450" t="s">
        <v>17</v>
      </c>
      <c r="C61" s="450" t="s">
        <v>18</v>
      </c>
      <c r="D61" s="450" t="s">
        <v>139</v>
      </c>
      <c r="E61" s="450" t="s">
        <v>20</v>
      </c>
      <c r="F61" s="686" t="s">
        <v>22</v>
      </c>
      <c r="G61" s="576" t="s">
        <v>23</v>
      </c>
      <c r="H61" s="452" t="s">
        <v>24</v>
      </c>
      <c r="I61" s="577" t="s">
        <v>25</v>
      </c>
      <c r="J61" s="576" t="s">
        <v>23</v>
      </c>
      <c r="K61" s="452" t="s">
        <v>24</v>
      </c>
      <c r="L61" s="577" t="s">
        <v>25</v>
      </c>
      <c r="M61" s="576" t="s">
        <v>23</v>
      </c>
      <c r="N61" s="452" t="s">
        <v>24</v>
      </c>
      <c r="O61" s="577" t="s">
        <v>25</v>
      </c>
      <c r="P61" s="576" t="s">
        <v>23</v>
      </c>
      <c r="Q61" s="452" t="s">
        <v>24</v>
      </c>
      <c r="R61" s="577" t="s">
        <v>25</v>
      </c>
      <c r="S61" s="576" t="s">
        <v>23</v>
      </c>
      <c r="T61" s="452" t="s">
        <v>24</v>
      </c>
      <c r="U61" s="577" t="s">
        <v>25</v>
      </c>
      <c r="V61" s="576" t="s">
        <v>23</v>
      </c>
      <c r="W61" s="452" t="s">
        <v>24</v>
      </c>
      <c r="X61" s="676" t="s">
        <v>25</v>
      </c>
      <c r="Y61" s="576" t="s">
        <v>23</v>
      </c>
      <c r="Z61" s="452" t="s">
        <v>24</v>
      </c>
      <c r="AA61" s="577" t="s">
        <v>25</v>
      </c>
      <c r="AB61" s="576" t="s">
        <v>23</v>
      </c>
      <c r="AC61" s="452" t="s">
        <v>24</v>
      </c>
      <c r="AD61" s="577" t="s">
        <v>25</v>
      </c>
      <c r="AE61" s="576" t="s">
        <v>23</v>
      </c>
      <c r="AF61" s="452" t="s">
        <v>24</v>
      </c>
      <c r="AG61" s="577" t="s">
        <v>25</v>
      </c>
      <c r="AH61" s="576" t="s">
        <v>23</v>
      </c>
      <c r="AI61" s="452" t="s">
        <v>24</v>
      </c>
      <c r="AJ61" s="577" t="s">
        <v>25</v>
      </c>
      <c r="AK61" s="576" t="s">
        <v>23</v>
      </c>
      <c r="AL61" s="452" t="s">
        <v>24</v>
      </c>
      <c r="AM61" s="577" t="s">
        <v>25</v>
      </c>
      <c r="AN61" s="685" t="s">
        <v>23</v>
      </c>
      <c r="AO61" s="655" t="s">
        <v>26</v>
      </c>
    </row>
    <row r="62" spans="1:41" ht="15" hidden="1" customHeight="1">
      <c r="A62" s="574"/>
      <c r="B62" s="562"/>
      <c r="C62" s="562"/>
      <c r="D62" s="562"/>
      <c r="E62" s="562"/>
      <c r="F62" s="561"/>
      <c r="G62" s="541"/>
      <c r="H62" s="542"/>
      <c r="I62" s="538"/>
      <c r="J62" s="541"/>
      <c r="K62" s="542"/>
      <c r="L62" s="538"/>
      <c r="M62" s="541"/>
      <c r="N62" s="542"/>
      <c r="O62" s="538"/>
      <c r="P62" s="541"/>
      <c r="Q62" s="542"/>
      <c r="R62" s="538"/>
      <c r="S62" s="541"/>
      <c r="T62" s="542"/>
      <c r="U62" s="538"/>
      <c r="V62" s="541"/>
      <c r="W62" s="542"/>
      <c r="X62" s="632"/>
      <c r="Y62" s="541"/>
      <c r="Z62" s="542"/>
      <c r="AA62" s="538"/>
      <c r="AB62" s="541"/>
      <c r="AC62" s="542"/>
      <c r="AD62" s="538"/>
      <c r="AE62" s="541"/>
      <c r="AF62" s="542"/>
      <c r="AG62" s="538"/>
      <c r="AH62" s="541"/>
      <c r="AI62" s="542"/>
      <c r="AJ62" s="538"/>
      <c r="AK62" s="541"/>
      <c r="AL62" s="542"/>
      <c r="AM62" s="538"/>
      <c r="AN62" s="570"/>
      <c r="AO62" s="631"/>
    </row>
    <row r="63" spans="1:41" ht="15" hidden="1" customHeight="1">
      <c r="A63" s="543" t="s">
        <v>144</v>
      </c>
      <c r="B63" s="545" t="s">
        <v>193</v>
      </c>
      <c r="C63" s="547">
        <v>1582</v>
      </c>
      <c r="D63" s="549" t="s">
        <v>194</v>
      </c>
      <c r="E63" s="551" t="s">
        <v>195</v>
      </c>
      <c r="F63" s="165" t="s">
        <v>30</v>
      </c>
      <c r="G63" s="177"/>
      <c r="H63" s="149">
        <f t="shared" ref="H63:H72" si="59">G63-I63</f>
        <v>0</v>
      </c>
      <c r="I63" s="178"/>
      <c r="J63" s="177"/>
      <c r="K63" s="149">
        <f t="shared" ref="K63:K72" si="60">J63-L63</f>
        <v>0</v>
      </c>
      <c r="L63" s="178"/>
      <c r="M63" s="177"/>
      <c r="N63" s="149">
        <f t="shared" ref="N63:N72" si="61">M63-O63</f>
        <v>0</v>
      </c>
      <c r="O63" s="178"/>
      <c r="P63" s="177"/>
      <c r="Q63" s="149">
        <f t="shared" ref="Q63:Q72" si="62">P63-R63</f>
        <v>0</v>
      </c>
      <c r="R63" s="178"/>
      <c r="S63" s="177"/>
      <c r="T63" s="149">
        <f t="shared" ref="T63:T72" si="63">S63-U63</f>
        <v>0</v>
      </c>
      <c r="U63" s="178"/>
      <c r="V63" s="177"/>
      <c r="W63" s="149">
        <f t="shared" ref="W63:W72" si="64">V63-X63</f>
        <v>0</v>
      </c>
      <c r="X63" s="197"/>
      <c r="Y63" s="177"/>
      <c r="Z63" s="149">
        <f t="shared" ref="Z63:Z72" si="65">Y63-AA63</f>
        <v>0</v>
      </c>
      <c r="AA63" s="178"/>
      <c r="AB63" s="177"/>
      <c r="AC63" s="149">
        <f t="shared" ref="AC63:AC72" si="66">AB63-AD63</f>
        <v>0</v>
      </c>
      <c r="AD63" s="178"/>
      <c r="AE63" s="177"/>
      <c r="AF63" s="149">
        <f t="shared" ref="AF63:AF72" si="67">AE63-AG63</f>
        <v>0</v>
      </c>
      <c r="AG63" s="178"/>
      <c r="AH63" s="177"/>
      <c r="AI63" s="149">
        <f t="shared" ref="AI63:AI68" si="68">AH63-AJ63</f>
        <v>0</v>
      </c>
      <c r="AJ63" s="178"/>
      <c r="AK63" s="177"/>
      <c r="AL63" s="149">
        <f t="shared" ref="AL63:AL68" si="69">AK63-AM63</f>
        <v>0</v>
      </c>
      <c r="AM63" s="178"/>
      <c r="AN63" s="172"/>
      <c r="AO63" s="151" t="s">
        <v>31</v>
      </c>
    </row>
    <row r="64" spans="1:41" ht="15" hidden="1" customHeight="1">
      <c r="A64" s="543"/>
      <c r="B64" s="545"/>
      <c r="C64" s="547"/>
      <c r="D64" s="549"/>
      <c r="E64" s="551"/>
      <c r="F64" s="165" t="s">
        <v>32</v>
      </c>
      <c r="G64" s="177"/>
      <c r="H64" s="149">
        <f t="shared" si="59"/>
        <v>0</v>
      </c>
      <c r="I64" s="178"/>
      <c r="J64" s="177"/>
      <c r="K64" s="149">
        <f t="shared" si="60"/>
        <v>0</v>
      </c>
      <c r="L64" s="178"/>
      <c r="M64" s="177"/>
      <c r="N64" s="149">
        <f t="shared" si="61"/>
        <v>0</v>
      </c>
      <c r="O64" s="178"/>
      <c r="P64" s="177"/>
      <c r="Q64" s="149">
        <f t="shared" si="62"/>
        <v>0</v>
      </c>
      <c r="R64" s="178"/>
      <c r="S64" s="177"/>
      <c r="T64" s="149">
        <f t="shared" si="63"/>
        <v>0</v>
      </c>
      <c r="U64" s="178"/>
      <c r="V64" s="177"/>
      <c r="W64" s="149">
        <f t="shared" si="64"/>
        <v>0</v>
      </c>
      <c r="X64" s="197"/>
      <c r="Y64" s="177"/>
      <c r="Z64" s="149">
        <f t="shared" si="65"/>
        <v>0</v>
      </c>
      <c r="AA64" s="178"/>
      <c r="AB64" s="177"/>
      <c r="AC64" s="149">
        <f t="shared" si="66"/>
        <v>0</v>
      </c>
      <c r="AD64" s="178"/>
      <c r="AE64" s="177"/>
      <c r="AF64" s="149">
        <f t="shared" si="67"/>
        <v>0</v>
      </c>
      <c r="AG64" s="178"/>
      <c r="AH64" s="177"/>
      <c r="AI64" s="149">
        <f t="shared" si="68"/>
        <v>0</v>
      </c>
      <c r="AJ64" s="178"/>
      <c r="AK64" s="177"/>
      <c r="AL64" s="149">
        <f t="shared" si="69"/>
        <v>0</v>
      </c>
      <c r="AM64" s="178"/>
      <c r="AN64" s="172"/>
      <c r="AO64" s="152">
        <f>SUM(G63:G72,J63:J72,M63:M72,P63:P72,S63:S72,V63:V72,Y63:Y72,AB63:AB72,AE63:AE72)</f>
        <v>5111583</v>
      </c>
    </row>
    <row r="65" spans="1:41" ht="15" hidden="1" customHeight="1">
      <c r="A65" s="543"/>
      <c r="B65" s="545"/>
      <c r="C65" s="547"/>
      <c r="D65" s="549"/>
      <c r="E65" s="551"/>
      <c r="F65" s="165" t="s">
        <v>33</v>
      </c>
      <c r="G65" s="177"/>
      <c r="H65" s="149">
        <f t="shared" si="59"/>
        <v>0</v>
      </c>
      <c r="I65" s="178"/>
      <c r="J65" s="177"/>
      <c r="K65" s="149">
        <f t="shared" si="60"/>
        <v>0</v>
      </c>
      <c r="L65" s="178"/>
      <c r="M65" s="177"/>
      <c r="N65" s="149">
        <f t="shared" si="61"/>
        <v>0</v>
      </c>
      <c r="O65" s="178"/>
      <c r="P65" s="177"/>
      <c r="Q65" s="149">
        <f t="shared" si="62"/>
        <v>0</v>
      </c>
      <c r="R65" s="178"/>
      <c r="S65" s="177"/>
      <c r="T65" s="149">
        <f t="shared" si="63"/>
        <v>0</v>
      </c>
      <c r="U65" s="178"/>
      <c r="V65" s="177"/>
      <c r="W65" s="149">
        <f t="shared" si="64"/>
        <v>0</v>
      </c>
      <c r="X65" s="178"/>
      <c r="Y65" s="177"/>
      <c r="Z65" s="149">
        <f t="shared" si="65"/>
        <v>0</v>
      </c>
      <c r="AA65" s="178"/>
      <c r="AB65" s="177"/>
      <c r="AC65" s="149">
        <f t="shared" si="66"/>
        <v>0</v>
      </c>
      <c r="AD65" s="178"/>
      <c r="AE65" s="177"/>
      <c r="AF65" s="149">
        <f t="shared" si="67"/>
        <v>0</v>
      </c>
      <c r="AG65" s="178"/>
      <c r="AH65" s="177"/>
      <c r="AI65" s="149">
        <f t="shared" si="68"/>
        <v>0</v>
      </c>
      <c r="AJ65" s="178"/>
      <c r="AK65" s="177"/>
      <c r="AL65" s="149">
        <f t="shared" si="69"/>
        <v>0</v>
      </c>
      <c r="AM65" s="178"/>
      <c r="AN65" s="172"/>
      <c r="AO65" s="153" t="s">
        <v>34</v>
      </c>
    </row>
    <row r="66" spans="1:41" ht="15" hidden="1" customHeight="1">
      <c r="A66" s="543"/>
      <c r="B66" s="545"/>
      <c r="C66" s="547"/>
      <c r="D66" s="549"/>
      <c r="E66" s="551"/>
      <c r="F66" s="165" t="s">
        <v>35</v>
      </c>
      <c r="G66" s="177"/>
      <c r="H66" s="149">
        <f t="shared" si="59"/>
        <v>0</v>
      </c>
      <c r="I66" s="178"/>
      <c r="J66" s="177"/>
      <c r="K66" s="149">
        <f t="shared" si="60"/>
        <v>0</v>
      </c>
      <c r="L66" s="178"/>
      <c r="M66" s="177"/>
      <c r="N66" s="149">
        <f t="shared" si="61"/>
        <v>0</v>
      </c>
      <c r="O66" s="178"/>
      <c r="P66" s="177"/>
      <c r="Q66" s="149">
        <f t="shared" si="62"/>
        <v>0</v>
      </c>
      <c r="R66" s="178"/>
      <c r="S66" s="177"/>
      <c r="T66" s="149">
        <f t="shared" si="63"/>
        <v>0</v>
      </c>
      <c r="U66" s="178"/>
      <c r="V66" s="177"/>
      <c r="W66" s="149">
        <f t="shared" si="64"/>
        <v>0</v>
      </c>
      <c r="X66" s="178"/>
      <c r="Y66" s="177"/>
      <c r="Z66" s="149">
        <f t="shared" si="65"/>
        <v>0</v>
      </c>
      <c r="AA66" s="178"/>
      <c r="AB66" s="177"/>
      <c r="AC66" s="149">
        <f t="shared" si="66"/>
        <v>0</v>
      </c>
      <c r="AD66" s="178"/>
      <c r="AE66" s="177"/>
      <c r="AF66" s="149">
        <f t="shared" si="67"/>
        <v>0</v>
      </c>
      <c r="AG66" s="178"/>
      <c r="AH66" s="177"/>
      <c r="AI66" s="149">
        <f t="shared" si="68"/>
        <v>0</v>
      </c>
      <c r="AJ66" s="178"/>
      <c r="AK66" s="177"/>
      <c r="AL66" s="149">
        <f t="shared" si="69"/>
        <v>0</v>
      </c>
      <c r="AM66" s="178"/>
      <c r="AN66" s="172"/>
      <c r="AO66" s="152">
        <f>SUM(H63:H72,K63:K72,N63:N72,Q63:Q72,T63:T72,W63:W72,Z63:Z72,AC63:AC72,AF63:AF72)</f>
        <v>2039836</v>
      </c>
    </row>
    <row r="67" spans="1:41" ht="15" hidden="1" customHeight="1">
      <c r="A67" s="543"/>
      <c r="B67" s="545"/>
      <c r="C67" s="547"/>
      <c r="D67" s="549"/>
      <c r="E67" s="551"/>
      <c r="F67" s="165" t="s">
        <v>36</v>
      </c>
      <c r="G67" s="177"/>
      <c r="H67" s="149">
        <f t="shared" si="59"/>
        <v>0</v>
      </c>
      <c r="I67" s="178"/>
      <c r="J67" s="177"/>
      <c r="K67" s="149">
        <f t="shared" si="60"/>
        <v>0</v>
      </c>
      <c r="L67" s="178"/>
      <c r="M67" s="177">
        <v>1232000</v>
      </c>
      <c r="N67" s="149">
        <f t="shared" si="61"/>
        <v>0</v>
      </c>
      <c r="O67" s="178">
        <v>1232000</v>
      </c>
      <c r="P67" s="177"/>
      <c r="Q67" s="149">
        <f t="shared" si="62"/>
        <v>0</v>
      </c>
      <c r="R67" s="178"/>
      <c r="S67" s="177"/>
      <c r="T67" s="149">
        <f t="shared" si="63"/>
        <v>0</v>
      </c>
      <c r="U67" s="178"/>
      <c r="V67" s="177"/>
      <c r="W67" s="149">
        <f t="shared" si="64"/>
        <v>0</v>
      </c>
      <c r="X67" s="178"/>
      <c r="Y67" s="177"/>
      <c r="Z67" s="149">
        <f t="shared" si="65"/>
        <v>0</v>
      </c>
      <c r="AA67" s="178"/>
      <c r="AB67" s="177"/>
      <c r="AC67" s="149">
        <f t="shared" si="66"/>
        <v>0</v>
      </c>
      <c r="AD67" s="178"/>
      <c r="AE67" s="177"/>
      <c r="AF67" s="149">
        <f t="shared" si="67"/>
        <v>0</v>
      </c>
      <c r="AG67" s="178"/>
      <c r="AH67" s="177"/>
      <c r="AI67" s="149">
        <f t="shared" si="68"/>
        <v>0</v>
      </c>
      <c r="AJ67" s="178"/>
      <c r="AK67" s="177"/>
      <c r="AL67" s="149">
        <f t="shared" si="69"/>
        <v>0</v>
      </c>
      <c r="AM67" s="178"/>
      <c r="AN67" s="172"/>
      <c r="AO67" s="153" t="s">
        <v>37</v>
      </c>
    </row>
    <row r="68" spans="1:41" ht="15" hidden="1" customHeight="1">
      <c r="A68" s="543"/>
      <c r="B68" s="545"/>
      <c r="C68" s="547"/>
      <c r="D68" s="549"/>
      <c r="E68" s="551"/>
      <c r="F68" s="165" t="s">
        <v>38</v>
      </c>
      <c r="G68" s="177"/>
      <c r="H68" s="149">
        <f t="shared" si="59"/>
        <v>0</v>
      </c>
      <c r="I68" s="178"/>
      <c r="J68" s="177"/>
      <c r="K68" s="149">
        <f t="shared" si="60"/>
        <v>0</v>
      </c>
      <c r="L68" s="178"/>
      <c r="M68" s="177"/>
      <c r="N68" s="149">
        <f t="shared" si="61"/>
        <v>0</v>
      </c>
      <c r="O68" s="178"/>
      <c r="P68" s="177"/>
      <c r="Q68" s="149">
        <f t="shared" si="62"/>
        <v>0</v>
      </c>
      <c r="R68" s="178"/>
      <c r="S68" s="177"/>
      <c r="T68" s="149">
        <f t="shared" si="63"/>
        <v>0</v>
      </c>
      <c r="U68" s="178"/>
      <c r="V68" s="177">
        <v>3508876</v>
      </c>
      <c r="W68" s="149">
        <f t="shared" si="64"/>
        <v>2039836</v>
      </c>
      <c r="X68" s="178">
        <v>1469040</v>
      </c>
      <c r="Y68" s="177"/>
      <c r="Z68" s="149">
        <f t="shared" si="65"/>
        <v>0</v>
      </c>
      <c r="AA68" s="178"/>
      <c r="AB68" s="177"/>
      <c r="AC68" s="149">
        <f t="shared" si="66"/>
        <v>0</v>
      </c>
      <c r="AD68" s="178"/>
      <c r="AE68" s="177"/>
      <c r="AF68" s="149">
        <f t="shared" si="67"/>
        <v>0</v>
      </c>
      <c r="AG68" s="178"/>
      <c r="AH68" s="177"/>
      <c r="AI68" s="149">
        <f t="shared" si="68"/>
        <v>0</v>
      </c>
      <c r="AJ68" s="178"/>
      <c r="AK68" s="177"/>
      <c r="AL68" s="149">
        <f t="shared" si="69"/>
        <v>0</v>
      </c>
      <c r="AM68" s="178"/>
      <c r="AN68" s="172"/>
      <c r="AO68" s="152">
        <f>SUM(I63:I72,L63:L72,O63:O72,R63:R72,U63:U72,X63:X72,AA63:AA72,AD63:AD72,AG63:AG72)</f>
        <v>3071747</v>
      </c>
    </row>
    <row r="69" spans="1:41" ht="15" hidden="1" customHeight="1">
      <c r="A69" s="543"/>
      <c r="B69" s="545"/>
      <c r="C69" s="547"/>
      <c r="D69" s="549"/>
      <c r="E69" s="551"/>
      <c r="F69" s="165" t="s">
        <v>58</v>
      </c>
      <c r="G69" s="177"/>
      <c r="H69" s="149"/>
      <c r="I69" s="178"/>
      <c r="J69" s="177"/>
      <c r="K69" s="149"/>
      <c r="L69" s="178"/>
      <c r="M69" s="177"/>
      <c r="N69" s="149"/>
      <c r="O69" s="178"/>
      <c r="P69" s="177"/>
      <c r="Q69" s="149"/>
      <c r="R69" s="178"/>
      <c r="S69" s="177"/>
      <c r="T69" s="149">
        <f t="shared" si="63"/>
        <v>0</v>
      </c>
      <c r="U69" s="178"/>
      <c r="V69" s="243">
        <v>370707</v>
      </c>
      <c r="W69" s="244">
        <f t="shared" si="64"/>
        <v>0</v>
      </c>
      <c r="X69" s="245">
        <v>370707</v>
      </c>
      <c r="Y69" s="177"/>
      <c r="Z69" s="149"/>
      <c r="AA69" s="178"/>
      <c r="AB69" s="177"/>
      <c r="AC69" s="149"/>
      <c r="AD69" s="178"/>
      <c r="AE69" s="177"/>
      <c r="AF69" s="149"/>
      <c r="AG69" s="178"/>
      <c r="AH69" s="177"/>
      <c r="AI69" s="149"/>
      <c r="AJ69" s="178"/>
      <c r="AK69" s="177"/>
      <c r="AL69" s="149"/>
      <c r="AM69" s="178"/>
      <c r="AN69" s="172"/>
      <c r="AO69" s="152"/>
    </row>
    <row r="70" spans="1:41" ht="15" hidden="1" customHeight="1">
      <c r="A70" s="543"/>
      <c r="B70" s="545"/>
      <c r="C70" s="547"/>
      <c r="D70" s="549"/>
      <c r="E70" s="551"/>
      <c r="F70" s="165" t="s">
        <v>39</v>
      </c>
      <c r="G70" s="177"/>
      <c r="H70" s="149">
        <f t="shared" si="59"/>
        <v>0</v>
      </c>
      <c r="I70" s="178"/>
      <c r="J70" s="177"/>
      <c r="K70" s="149">
        <f t="shared" si="60"/>
        <v>0</v>
      </c>
      <c r="L70" s="178"/>
      <c r="M70" s="177"/>
      <c r="N70" s="149">
        <f t="shared" si="61"/>
        <v>0</v>
      </c>
      <c r="O70" s="178"/>
      <c r="P70" s="177"/>
      <c r="Q70" s="149">
        <f t="shared" si="62"/>
        <v>0</v>
      </c>
      <c r="R70" s="178"/>
      <c r="S70" s="177"/>
      <c r="T70" s="149">
        <f t="shared" si="63"/>
        <v>0</v>
      </c>
      <c r="U70" s="178"/>
      <c r="V70" s="177"/>
      <c r="W70" s="149">
        <f t="shared" si="64"/>
        <v>0</v>
      </c>
      <c r="X70" s="197"/>
      <c r="Y70" s="177"/>
      <c r="Z70" s="149">
        <f t="shared" si="65"/>
        <v>0</v>
      </c>
      <c r="AA70" s="178"/>
      <c r="AB70" s="177"/>
      <c r="AC70" s="149">
        <f t="shared" si="66"/>
        <v>0</v>
      </c>
      <c r="AD70" s="178"/>
      <c r="AE70" s="177"/>
      <c r="AF70" s="149">
        <f t="shared" si="67"/>
        <v>0</v>
      </c>
      <c r="AG70" s="178"/>
      <c r="AH70" s="177"/>
      <c r="AI70" s="149">
        <f t="shared" ref="AI70:AI72" si="70">AH70-AJ70</f>
        <v>0</v>
      </c>
      <c r="AJ70" s="178"/>
      <c r="AK70" s="177"/>
      <c r="AL70" s="149">
        <f t="shared" ref="AL70:AL72" si="71">AK70-AM70</f>
        <v>0</v>
      </c>
      <c r="AM70" s="178"/>
      <c r="AN70" s="172"/>
      <c r="AO70" s="153" t="s">
        <v>40</v>
      </c>
    </row>
    <row r="71" spans="1:41" ht="15" hidden="1" customHeight="1">
      <c r="A71" s="543"/>
      <c r="B71" s="545"/>
      <c r="C71" s="547"/>
      <c r="D71" s="549"/>
      <c r="E71" s="551"/>
      <c r="F71" s="165" t="s">
        <v>41</v>
      </c>
      <c r="G71" s="177"/>
      <c r="H71" s="149">
        <f t="shared" si="59"/>
        <v>0</v>
      </c>
      <c r="I71" s="178"/>
      <c r="J71" s="177"/>
      <c r="K71" s="149">
        <f t="shared" si="60"/>
        <v>0</v>
      </c>
      <c r="L71" s="178"/>
      <c r="M71" s="177"/>
      <c r="N71" s="149">
        <f t="shared" si="61"/>
        <v>0</v>
      </c>
      <c r="O71" s="178"/>
      <c r="P71" s="177"/>
      <c r="Q71" s="149">
        <f t="shared" si="62"/>
        <v>0</v>
      </c>
      <c r="R71" s="178"/>
      <c r="S71" s="177"/>
      <c r="T71" s="149">
        <f t="shared" si="63"/>
        <v>0</v>
      </c>
      <c r="U71" s="178"/>
      <c r="V71" s="177"/>
      <c r="W71" s="149">
        <f t="shared" si="64"/>
        <v>0</v>
      </c>
      <c r="X71" s="197"/>
      <c r="Y71" s="177"/>
      <c r="Z71" s="149">
        <f t="shared" si="65"/>
        <v>0</v>
      </c>
      <c r="AA71" s="178"/>
      <c r="AB71" s="177"/>
      <c r="AC71" s="149">
        <f t="shared" si="66"/>
        <v>0</v>
      </c>
      <c r="AD71" s="178"/>
      <c r="AE71" s="177"/>
      <c r="AF71" s="149">
        <f t="shared" si="67"/>
        <v>0</v>
      </c>
      <c r="AG71" s="178"/>
      <c r="AH71" s="177"/>
      <c r="AI71" s="149">
        <f t="shared" si="70"/>
        <v>0</v>
      </c>
      <c r="AJ71" s="178"/>
      <c r="AK71" s="177"/>
      <c r="AL71" s="149">
        <f t="shared" si="71"/>
        <v>0</v>
      </c>
      <c r="AM71" s="178"/>
      <c r="AN71" s="172"/>
      <c r="AO71" s="154">
        <f>AO68/AO64</f>
        <v>0.60093849596103599</v>
      </c>
    </row>
    <row r="72" spans="1:41" ht="15" hidden="1" customHeight="1">
      <c r="A72" s="544"/>
      <c r="B72" s="546"/>
      <c r="C72" s="548"/>
      <c r="D72" s="550"/>
      <c r="E72" s="552"/>
      <c r="F72" s="166" t="s">
        <v>42</v>
      </c>
      <c r="G72" s="179"/>
      <c r="H72" s="155">
        <f t="shared" si="59"/>
        <v>0</v>
      </c>
      <c r="I72" s="180"/>
      <c r="J72" s="179"/>
      <c r="K72" s="155">
        <f t="shared" si="60"/>
        <v>0</v>
      </c>
      <c r="L72" s="180"/>
      <c r="M72" s="179"/>
      <c r="N72" s="155">
        <f t="shared" si="61"/>
        <v>0</v>
      </c>
      <c r="O72" s="180"/>
      <c r="P72" s="179"/>
      <c r="Q72" s="155">
        <f t="shared" si="62"/>
        <v>0</v>
      </c>
      <c r="R72" s="180"/>
      <c r="S72" s="179"/>
      <c r="T72" s="155">
        <f t="shared" si="63"/>
        <v>0</v>
      </c>
      <c r="U72" s="180"/>
      <c r="V72" s="179"/>
      <c r="W72" s="155">
        <f t="shared" si="64"/>
        <v>0</v>
      </c>
      <c r="X72" s="198"/>
      <c r="Y72" s="179"/>
      <c r="Z72" s="155">
        <f t="shared" si="65"/>
        <v>0</v>
      </c>
      <c r="AA72" s="180"/>
      <c r="AB72" s="179"/>
      <c r="AC72" s="155">
        <f t="shared" si="66"/>
        <v>0</v>
      </c>
      <c r="AD72" s="180"/>
      <c r="AE72" s="179"/>
      <c r="AF72" s="155">
        <f t="shared" si="67"/>
        <v>0</v>
      </c>
      <c r="AG72" s="180"/>
      <c r="AH72" s="179"/>
      <c r="AI72" s="155">
        <f t="shared" si="70"/>
        <v>0</v>
      </c>
      <c r="AJ72" s="180"/>
      <c r="AK72" s="179"/>
      <c r="AL72" s="155">
        <f t="shared" si="71"/>
        <v>0</v>
      </c>
      <c r="AM72" s="180"/>
      <c r="AN72" s="173"/>
      <c r="AO72" s="156"/>
    </row>
    <row r="73" spans="1:41" ht="11.25" customHeight="1">
      <c r="A73" s="573" t="s">
        <v>21</v>
      </c>
      <c r="B73" s="451" t="s">
        <v>17</v>
      </c>
      <c r="C73" s="451" t="s">
        <v>18</v>
      </c>
      <c r="D73" s="451" t="s">
        <v>139</v>
      </c>
      <c r="E73" s="451" t="s">
        <v>20</v>
      </c>
      <c r="F73" s="560" t="s">
        <v>22</v>
      </c>
      <c r="G73" s="511" t="s">
        <v>23</v>
      </c>
      <c r="H73" s="440" t="s">
        <v>24</v>
      </c>
      <c r="I73" s="444" t="s">
        <v>25</v>
      </c>
      <c r="J73" s="511" t="s">
        <v>23</v>
      </c>
      <c r="K73" s="440" t="s">
        <v>24</v>
      </c>
      <c r="L73" s="444" t="s">
        <v>25</v>
      </c>
      <c r="M73" s="511" t="s">
        <v>23</v>
      </c>
      <c r="N73" s="440" t="s">
        <v>24</v>
      </c>
      <c r="O73" s="444" t="s">
        <v>25</v>
      </c>
      <c r="P73" s="511" t="s">
        <v>23</v>
      </c>
      <c r="Q73" s="440" t="s">
        <v>24</v>
      </c>
      <c r="R73" s="444" t="s">
        <v>25</v>
      </c>
      <c r="S73" s="511" t="s">
        <v>23</v>
      </c>
      <c r="T73" s="440" t="s">
        <v>24</v>
      </c>
      <c r="U73" s="444" t="s">
        <v>25</v>
      </c>
      <c r="V73" s="511" t="s">
        <v>23</v>
      </c>
      <c r="W73" s="440" t="s">
        <v>24</v>
      </c>
      <c r="X73" s="522" t="s">
        <v>25</v>
      </c>
      <c r="Y73" s="511" t="s">
        <v>23</v>
      </c>
      <c r="Z73" s="440" t="s">
        <v>24</v>
      </c>
      <c r="AA73" s="444" t="s">
        <v>25</v>
      </c>
      <c r="AB73" s="511" t="s">
        <v>23</v>
      </c>
      <c r="AC73" s="440" t="s">
        <v>24</v>
      </c>
      <c r="AD73" s="444" t="s">
        <v>25</v>
      </c>
      <c r="AE73" s="511" t="s">
        <v>23</v>
      </c>
      <c r="AF73" s="440" t="s">
        <v>24</v>
      </c>
      <c r="AG73" s="444" t="s">
        <v>25</v>
      </c>
      <c r="AH73" s="511" t="s">
        <v>23</v>
      </c>
      <c r="AI73" s="440" t="s">
        <v>24</v>
      </c>
      <c r="AJ73" s="444" t="s">
        <v>25</v>
      </c>
      <c r="AK73" s="511" t="s">
        <v>23</v>
      </c>
      <c r="AL73" s="440" t="s">
        <v>24</v>
      </c>
      <c r="AM73" s="444" t="s">
        <v>25</v>
      </c>
      <c r="AN73" s="443" t="s">
        <v>23</v>
      </c>
      <c r="AO73" s="630" t="s">
        <v>26</v>
      </c>
    </row>
    <row r="74" spans="1:41" ht="25.5" customHeight="1">
      <c r="A74" s="574"/>
      <c r="B74" s="562"/>
      <c r="C74" s="562"/>
      <c r="D74" s="562"/>
      <c r="E74" s="562"/>
      <c r="F74" s="561"/>
      <c r="G74" s="541"/>
      <c r="H74" s="542"/>
      <c r="I74" s="538"/>
      <c r="J74" s="541"/>
      <c r="K74" s="542"/>
      <c r="L74" s="538"/>
      <c r="M74" s="541"/>
      <c r="N74" s="542"/>
      <c r="O74" s="538"/>
      <c r="P74" s="541"/>
      <c r="Q74" s="542"/>
      <c r="R74" s="538"/>
      <c r="S74" s="541"/>
      <c r="T74" s="542"/>
      <c r="U74" s="538"/>
      <c r="V74" s="541"/>
      <c r="W74" s="542"/>
      <c r="X74" s="632"/>
      <c r="Y74" s="541"/>
      <c r="Z74" s="542"/>
      <c r="AA74" s="538"/>
      <c r="AB74" s="541"/>
      <c r="AC74" s="542"/>
      <c r="AD74" s="538"/>
      <c r="AE74" s="541"/>
      <c r="AF74" s="542"/>
      <c r="AG74" s="538"/>
      <c r="AH74" s="541"/>
      <c r="AI74" s="542"/>
      <c r="AJ74" s="538"/>
      <c r="AK74" s="541"/>
      <c r="AL74" s="542"/>
      <c r="AM74" s="538"/>
      <c r="AN74" s="570"/>
      <c r="AO74" s="631"/>
    </row>
    <row r="75" spans="1:41">
      <c r="A75" s="543" t="s">
        <v>144</v>
      </c>
      <c r="B75" s="545" t="s">
        <v>196</v>
      </c>
      <c r="C75" s="547">
        <v>1583</v>
      </c>
      <c r="D75" s="549" t="s">
        <v>197</v>
      </c>
      <c r="E75" s="551" t="s">
        <v>198</v>
      </c>
      <c r="F75" s="165" t="s">
        <v>30</v>
      </c>
      <c r="G75" s="177"/>
      <c r="H75" s="149">
        <f t="shared" ref="H75:H83" si="72">G75-I75</f>
        <v>0</v>
      </c>
      <c r="I75" s="178"/>
      <c r="J75" s="177"/>
      <c r="K75" s="149">
        <f t="shared" ref="K75:K83" si="73">J75-L75</f>
        <v>0</v>
      </c>
      <c r="L75" s="178"/>
      <c r="M75" s="177"/>
      <c r="N75" s="149">
        <f t="shared" ref="N75:N83" si="74">M75-O75</f>
        <v>0</v>
      </c>
      <c r="O75" s="178"/>
      <c r="P75" s="177"/>
      <c r="Q75" s="149">
        <f t="shared" ref="Q75:Q83" si="75">P75-R75</f>
        <v>0</v>
      </c>
      <c r="R75" s="178"/>
      <c r="S75" s="177"/>
      <c r="T75" s="149">
        <f t="shared" ref="T75:T83" si="76">S75-U75</f>
        <v>0</v>
      </c>
      <c r="U75" s="178"/>
      <c r="V75" s="177"/>
      <c r="W75" s="149">
        <f t="shared" ref="W75:W83" si="77">V75-X75</f>
        <v>0</v>
      </c>
      <c r="X75" s="197"/>
      <c r="Y75" s="177"/>
      <c r="Z75" s="149">
        <f t="shared" ref="Z75:Z83" si="78">Y75-AA75</f>
        <v>0</v>
      </c>
      <c r="AA75" s="178"/>
      <c r="AB75" s="177"/>
      <c r="AC75" s="149">
        <f t="shared" ref="AC75:AC83" si="79">AB75-AD75</f>
        <v>0</v>
      </c>
      <c r="AD75" s="178"/>
      <c r="AE75" s="177"/>
      <c r="AF75" s="149">
        <f t="shared" ref="AF75:AF83" si="80">AE75-AG75</f>
        <v>0</v>
      </c>
      <c r="AG75" s="178"/>
      <c r="AH75" s="177"/>
      <c r="AI75" s="149">
        <f t="shared" ref="AI75:AI83" si="81">AH75-AJ75</f>
        <v>0</v>
      </c>
      <c r="AJ75" s="178"/>
      <c r="AK75" s="177"/>
      <c r="AL75" s="149">
        <f t="shared" ref="AL75:AL83" si="82">AK75-AM75</f>
        <v>0</v>
      </c>
      <c r="AM75" s="178"/>
      <c r="AN75" s="172"/>
      <c r="AO75" s="151" t="s">
        <v>31</v>
      </c>
    </row>
    <row r="76" spans="1:41" ht="13.5" customHeight="1">
      <c r="A76" s="543"/>
      <c r="B76" s="545"/>
      <c r="C76" s="547"/>
      <c r="D76" s="549"/>
      <c r="E76" s="551"/>
      <c r="F76" s="165" t="s">
        <v>32</v>
      </c>
      <c r="G76" s="177"/>
      <c r="H76" s="149">
        <f t="shared" si="72"/>
        <v>0</v>
      </c>
      <c r="I76" s="178"/>
      <c r="J76" s="177"/>
      <c r="K76" s="149">
        <f t="shared" si="73"/>
        <v>0</v>
      </c>
      <c r="L76" s="178"/>
      <c r="M76" s="177"/>
      <c r="N76" s="149">
        <f t="shared" si="74"/>
        <v>0</v>
      </c>
      <c r="O76" s="178"/>
      <c r="P76" s="177"/>
      <c r="Q76" s="149">
        <f t="shared" si="75"/>
        <v>0</v>
      </c>
      <c r="R76" s="178"/>
      <c r="S76" s="177"/>
      <c r="T76" s="149">
        <f t="shared" si="76"/>
        <v>0</v>
      </c>
      <c r="U76" s="178"/>
      <c r="V76" s="177"/>
      <c r="W76" s="149">
        <f t="shared" si="77"/>
        <v>0</v>
      </c>
      <c r="X76" s="197"/>
      <c r="Y76" s="177"/>
      <c r="Z76" s="149">
        <f t="shared" si="78"/>
        <v>0</v>
      </c>
      <c r="AA76" s="178"/>
      <c r="AB76" s="177"/>
      <c r="AC76" s="149">
        <f t="shared" si="79"/>
        <v>0</v>
      </c>
      <c r="AD76" s="178"/>
      <c r="AE76" s="177"/>
      <c r="AF76" s="149">
        <f t="shared" si="80"/>
        <v>0</v>
      </c>
      <c r="AG76" s="178"/>
      <c r="AH76" s="177"/>
      <c r="AI76" s="149">
        <f t="shared" si="81"/>
        <v>0</v>
      </c>
      <c r="AJ76" s="178"/>
      <c r="AK76" s="177"/>
      <c r="AL76" s="149">
        <f t="shared" si="82"/>
        <v>0</v>
      </c>
      <c r="AM76" s="178"/>
      <c r="AN76" s="172"/>
      <c r="AO76" s="152">
        <f>SUM(G75:G83,J75:J83,M75:M83,P75:P83,S75:S83,V75:V83,Y75:Y83,AB75:AB83,AE75:AE83)</f>
        <v>1908000</v>
      </c>
    </row>
    <row r="77" spans="1:41" ht="15.75" customHeight="1">
      <c r="A77" s="543"/>
      <c r="B77" s="545"/>
      <c r="C77" s="547"/>
      <c r="D77" s="549"/>
      <c r="E77" s="551"/>
      <c r="F77" s="165" t="s">
        <v>33</v>
      </c>
      <c r="G77" s="177"/>
      <c r="H77" s="149">
        <f t="shared" si="72"/>
        <v>0</v>
      </c>
      <c r="I77" s="178"/>
      <c r="J77" s="177"/>
      <c r="K77" s="149">
        <f t="shared" si="73"/>
        <v>0</v>
      </c>
      <c r="L77" s="178"/>
      <c r="M77" s="177"/>
      <c r="N77" s="149">
        <f t="shared" si="74"/>
        <v>0</v>
      </c>
      <c r="O77" s="178"/>
      <c r="P77" s="177">
        <v>107819</v>
      </c>
      <c r="Q77" s="149">
        <f t="shared" si="75"/>
        <v>0</v>
      </c>
      <c r="R77" s="178">
        <v>107819</v>
      </c>
      <c r="S77" s="177"/>
      <c r="T77" s="149">
        <f t="shared" si="76"/>
        <v>0</v>
      </c>
      <c r="U77" s="178"/>
      <c r="V77" s="177"/>
      <c r="W77" s="149">
        <f t="shared" si="77"/>
        <v>0</v>
      </c>
      <c r="X77" s="197"/>
      <c r="Y77" s="177"/>
      <c r="Z77" s="149">
        <f t="shared" si="78"/>
        <v>0</v>
      </c>
      <c r="AA77" s="178"/>
      <c r="AB77" s="177"/>
      <c r="AC77" s="149">
        <f t="shared" si="79"/>
        <v>0</v>
      </c>
      <c r="AD77" s="178"/>
      <c r="AE77" s="177"/>
      <c r="AF77" s="149">
        <f t="shared" si="80"/>
        <v>0</v>
      </c>
      <c r="AG77" s="178"/>
      <c r="AH77" s="177"/>
      <c r="AI77" s="149">
        <f t="shared" si="81"/>
        <v>0</v>
      </c>
      <c r="AJ77" s="178"/>
      <c r="AK77" s="177"/>
      <c r="AL77" s="149">
        <f t="shared" si="82"/>
        <v>0</v>
      </c>
      <c r="AM77" s="178"/>
      <c r="AN77" s="172"/>
      <c r="AO77" s="153" t="s">
        <v>34</v>
      </c>
    </row>
    <row r="78" spans="1:41" ht="13.5" customHeight="1">
      <c r="A78" s="543"/>
      <c r="B78" s="545"/>
      <c r="C78" s="547"/>
      <c r="D78" s="549"/>
      <c r="E78" s="551"/>
      <c r="F78" s="165" t="s">
        <v>35</v>
      </c>
      <c r="G78" s="177"/>
      <c r="H78" s="149">
        <f t="shared" si="72"/>
        <v>0</v>
      </c>
      <c r="I78" s="178"/>
      <c r="J78" s="177"/>
      <c r="K78" s="149">
        <f t="shared" si="73"/>
        <v>0</v>
      </c>
      <c r="L78" s="178"/>
      <c r="M78" s="177"/>
      <c r="N78" s="149">
        <f t="shared" si="74"/>
        <v>0</v>
      </c>
      <c r="O78" s="178"/>
      <c r="P78" s="177"/>
      <c r="Q78" s="149">
        <f t="shared" si="75"/>
        <v>0</v>
      </c>
      <c r="R78" s="178"/>
      <c r="S78" s="177"/>
      <c r="T78" s="149">
        <f t="shared" si="76"/>
        <v>0</v>
      </c>
      <c r="U78" s="197"/>
      <c r="V78" s="177">
        <f>SUM(156181+60000)</f>
        <v>216181</v>
      </c>
      <c r="W78" s="149">
        <f t="shared" si="77"/>
        <v>13781</v>
      </c>
      <c r="X78" s="197">
        <v>202400</v>
      </c>
      <c r="Y78" s="177"/>
      <c r="Z78" s="149">
        <f t="shared" si="78"/>
        <v>0</v>
      </c>
      <c r="AA78" s="178"/>
      <c r="AB78" s="177"/>
      <c r="AC78" s="149">
        <f t="shared" si="79"/>
        <v>0</v>
      </c>
      <c r="AD78" s="178"/>
      <c r="AE78" s="177"/>
      <c r="AF78" s="149">
        <f t="shared" si="80"/>
        <v>0</v>
      </c>
      <c r="AG78" s="178"/>
      <c r="AH78" s="177"/>
      <c r="AI78" s="149">
        <f t="shared" si="81"/>
        <v>0</v>
      </c>
      <c r="AJ78" s="178"/>
      <c r="AK78" s="177"/>
      <c r="AL78" s="149">
        <f t="shared" si="82"/>
        <v>0</v>
      </c>
      <c r="AM78" s="178"/>
      <c r="AN78" s="172"/>
      <c r="AO78" s="152">
        <f>SUM(H75:H83,K75:K83,N75:N83,Q75:Q83,T75:T83,W75:W83,Z75:Z83,AC75:AC83,AF75:AF83)</f>
        <v>1245781</v>
      </c>
    </row>
    <row r="79" spans="1:41" ht="13.5" customHeight="1">
      <c r="A79" s="543"/>
      <c r="B79" s="545"/>
      <c r="C79" s="547"/>
      <c r="D79" s="549"/>
      <c r="E79" s="551"/>
      <c r="F79" s="165" t="s">
        <v>36</v>
      </c>
      <c r="G79" s="177"/>
      <c r="H79" s="149">
        <f t="shared" si="72"/>
        <v>0</v>
      </c>
      <c r="I79" s="178"/>
      <c r="J79" s="177"/>
      <c r="K79" s="149">
        <f t="shared" si="73"/>
        <v>0</v>
      </c>
      <c r="L79" s="178"/>
      <c r="M79" s="177"/>
      <c r="N79" s="149">
        <f t="shared" si="74"/>
        <v>0</v>
      </c>
      <c r="O79" s="178"/>
      <c r="P79" s="177"/>
      <c r="Q79" s="149">
        <f t="shared" si="75"/>
        <v>0</v>
      </c>
      <c r="R79" s="178"/>
      <c r="S79" s="177"/>
      <c r="T79" s="149">
        <f t="shared" si="76"/>
        <v>0</v>
      </c>
      <c r="U79" s="178"/>
      <c r="V79" s="177"/>
      <c r="W79" s="149">
        <f t="shared" si="77"/>
        <v>0</v>
      </c>
      <c r="X79" s="197"/>
      <c r="Y79" s="177">
        <v>352000</v>
      </c>
      <c r="Z79" s="149">
        <f t="shared" si="78"/>
        <v>0</v>
      </c>
      <c r="AA79" s="197">
        <v>352000</v>
      </c>
      <c r="AB79" s="177"/>
      <c r="AC79" s="149">
        <f t="shared" si="79"/>
        <v>0</v>
      </c>
      <c r="AD79" s="178"/>
      <c r="AE79" s="177"/>
      <c r="AF79" s="149">
        <f t="shared" si="80"/>
        <v>0</v>
      </c>
      <c r="AG79" s="178"/>
      <c r="AH79" s="177"/>
      <c r="AI79" s="149">
        <f t="shared" si="81"/>
        <v>0</v>
      </c>
      <c r="AJ79" s="178"/>
      <c r="AK79" s="177"/>
      <c r="AL79" s="149">
        <f t="shared" si="82"/>
        <v>0</v>
      </c>
      <c r="AM79" s="178"/>
      <c r="AN79" s="172"/>
      <c r="AO79" s="153" t="s">
        <v>37</v>
      </c>
    </row>
    <row r="80" spans="1:41" ht="13.5" customHeight="1">
      <c r="A80" s="543"/>
      <c r="B80" s="545"/>
      <c r="C80" s="547"/>
      <c r="D80" s="549"/>
      <c r="E80" s="551"/>
      <c r="F80" s="165" t="s">
        <v>38</v>
      </c>
      <c r="G80" s="177"/>
      <c r="H80" s="149">
        <f t="shared" si="72"/>
        <v>0</v>
      </c>
      <c r="I80" s="178"/>
      <c r="J80" s="177"/>
      <c r="K80" s="149">
        <f t="shared" si="73"/>
        <v>0</v>
      </c>
      <c r="L80" s="178"/>
      <c r="M80" s="177"/>
      <c r="N80" s="149">
        <f t="shared" si="74"/>
        <v>0</v>
      </c>
      <c r="O80" s="178"/>
      <c r="P80" s="177"/>
      <c r="Q80" s="149">
        <f t="shared" si="75"/>
        <v>0</v>
      </c>
      <c r="R80" s="178"/>
      <c r="S80" s="177"/>
      <c r="T80" s="149">
        <f t="shared" si="76"/>
        <v>0</v>
      </c>
      <c r="U80" s="178"/>
      <c r="V80" s="177"/>
      <c r="W80" s="149">
        <f t="shared" si="77"/>
        <v>0</v>
      </c>
      <c r="X80" s="197"/>
      <c r="Y80" s="177"/>
      <c r="Z80" s="149">
        <f t="shared" si="78"/>
        <v>0</v>
      </c>
      <c r="AA80" s="178"/>
      <c r="AB80" s="177">
        <v>1232000</v>
      </c>
      <c r="AC80" s="149">
        <f t="shared" si="79"/>
        <v>1232000</v>
      </c>
      <c r="AD80" s="178"/>
      <c r="AE80" s="177"/>
      <c r="AF80" s="149">
        <f t="shared" si="80"/>
        <v>0</v>
      </c>
      <c r="AG80" s="178"/>
      <c r="AH80" s="177"/>
      <c r="AI80" s="149">
        <f t="shared" si="81"/>
        <v>0</v>
      </c>
      <c r="AJ80" s="178"/>
      <c r="AK80" s="177"/>
      <c r="AL80" s="149">
        <f t="shared" si="82"/>
        <v>0</v>
      </c>
      <c r="AM80" s="178"/>
      <c r="AN80" s="172"/>
      <c r="AO80" s="152">
        <f>SUM(I75:I83,L75:L83,O75:O83,R75:R83,U75:U83,X75:X83,AA75:AA83,AD75:AD83,AG75:AG83)</f>
        <v>662219</v>
      </c>
    </row>
    <row r="81" spans="1:41" ht="13.5" customHeight="1">
      <c r="A81" s="543"/>
      <c r="B81" s="545"/>
      <c r="C81" s="547"/>
      <c r="D81" s="549"/>
      <c r="E81" s="551"/>
      <c r="F81" s="165" t="s">
        <v>39</v>
      </c>
      <c r="G81" s="177"/>
      <c r="H81" s="149">
        <f t="shared" si="72"/>
        <v>0</v>
      </c>
      <c r="I81" s="178"/>
      <c r="J81" s="177"/>
      <c r="K81" s="149">
        <f t="shared" si="73"/>
        <v>0</v>
      </c>
      <c r="L81" s="178"/>
      <c r="M81" s="177"/>
      <c r="N81" s="149">
        <f t="shared" si="74"/>
        <v>0</v>
      </c>
      <c r="O81" s="178"/>
      <c r="P81" s="177"/>
      <c r="Q81" s="149">
        <f t="shared" si="75"/>
        <v>0</v>
      </c>
      <c r="R81" s="178"/>
      <c r="S81" s="177"/>
      <c r="T81" s="149">
        <f t="shared" si="76"/>
        <v>0</v>
      </c>
      <c r="U81" s="178"/>
      <c r="V81" s="177"/>
      <c r="W81" s="149">
        <f t="shared" si="77"/>
        <v>0</v>
      </c>
      <c r="X81" s="197"/>
      <c r="Y81" s="177"/>
      <c r="Z81" s="149">
        <f t="shared" si="78"/>
        <v>0</v>
      </c>
      <c r="AA81" s="178"/>
      <c r="AB81" s="177"/>
      <c r="AC81" s="149">
        <f t="shared" si="79"/>
        <v>0</v>
      </c>
      <c r="AD81" s="178"/>
      <c r="AE81" s="177"/>
      <c r="AF81" s="149">
        <f t="shared" si="80"/>
        <v>0</v>
      </c>
      <c r="AG81" s="178"/>
      <c r="AH81" s="177"/>
      <c r="AI81" s="149">
        <f t="shared" si="81"/>
        <v>0</v>
      </c>
      <c r="AJ81" s="178"/>
      <c r="AK81" s="177"/>
      <c r="AL81" s="149">
        <f t="shared" si="82"/>
        <v>0</v>
      </c>
      <c r="AM81" s="178"/>
      <c r="AN81" s="172"/>
      <c r="AO81" s="153" t="s">
        <v>40</v>
      </c>
    </row>
    <row r="82" spans="1:41" ht="13.5" customHeight="1">
      <c r="A82" s="543"/>
      <c r="B82" s="545"/>
      <c r="C82" s="547"/>
      <c r="D82" s="549"/>
      <c r="E82" s="551"/>
      <c r="F82" s="165" t="s">
        <v>41</v>
      </c>
      <c r="G82" s="177"/>
      <c r="H82" s="149">
        <f t="shared" si="72"/>
        <v>0</v>
      </c>
      <c r="I82" s="178"/>
      <c r="J82" s="177"/>
      <c r="K82" s="149">
        <f t="shared" si="73"/>
        <v>0</v>
      </c>
      <c r="L82" s="178"/>
      <c r="M82" s="177"/>
      <c r="N82" s="149">
        <f t="shared" si="74"/>
        <v>0</v>
      </c>
      <c r="O82" s="178"/>
      <c r="P82" s="177"/>
      <c r="Q82" s="149">
        <f t="shared" si="75"/>
        <v>0</v>
      </c>
      <c r="R82" s="178"/>
      <c r="S82" s="177"/>
      <c r="T82" s="149">
        <f t="shared" si="76"/>
        <v>0</v>
      </c>
      <c r="U82" s="178"/>
      <c r="V82" s="177"/>
      <c r="W82" s="149">
        <f t="shared" si="77"/>
        <v>0</v>
      </c>
      <c r="X82" s="197"/>
      <c r="Y82" s="177"/>
      <c r="Z82" s="149">
        <f t="shared" si="78"/>
        <v>0</v>
      </c>
      <c r="AA82" s="178"/>
      <c r="AB82" s="177"/>
      <c r="AC82" s="149">
        <f t="shared" si="79"/>
        <v>0</v>
      </c>
      <c r="AD82" s="178"/>
      <c r="AE82" s="177"/>
      <c r="AF82" s="149">
        <f t="shared" si="80"/>
        <v>0</v>
      </c>
      <c r="AG82" s="178"/>
      <c r="AH82" s="177"/>
      <c r="AI82" s="149">
        <f t="shared" si="81"/>
        <v>0</v>
      </c>
      <c r="AJ82" s="178"/>
      <c r="AK82" s="177"/>
      <c r="AL82" s="149">
        <f t="shared" si="82"/>
        <v>0</v>
      </c>
      <c r="AM82" s="178"/>
      <c r="AN82" s="172"/>
      <c r="AO82" s="154">
        <f>AO80/AO76</f>
        <v>0.34707494758909851</v>
      </c>
    </row>
    <row r="83" spans="1:41" ht="13.5" customHeight="1">
      <c r="A83" s="544"/>
      <c r="B83" s="546"/>
      <c r="C83" s="548"/>
      <c r="D83" s="550"/>
      <c r="E83" s="552"/>
      <c r="F83" s="166" t="s">
        <v>42</v>
      </c>
      <c r="G83" s="179"/>
      <c r="H83" s="155">
        <f t="shared" si="72"/>
        <v>0</v>
      </c>
      <c r="I83" s="180"/>
      <c r="J83" s="179"/>
      <c r="K83" s="155">
        <f t="shared" si="73"/>
        <v>0</v>
      </c>
      <c r="L83" s="180"/>
      <c r="M83" s="179"/>
      <c r="N83" s="155">
        <f t="shared" si="74"/>
        <v>0</v>
      </c>
      <c r="O83" s="180"/>
      <c r="P83" s="179"/>
      <c r="Q83" s="155">
        <f t="shared" si="75"/>
        <v>0</v>
      </c>
      <c r="R83" s="180"/>
      <c r="S83" s="179"/>
      <c r="T83" s="155">
        <f t="shared" si="76"/>
        <v>0</v>
      </c>
      <c r="U83" s="180"/>
      <c r="V83" s="179"/>
      <c r="W83" s="155">
        <f t="shared" si="77"/>
        <v>0</v>
      </c>
      <c r="X83" s="198"/>
      <c r="Y83" s="179"/>
      <c r="Z83" s="155">
        <f t="shared" si="78"/>
        <v>0</v>
      </c>
      <c r="AA83" s="180"/>
      <c r="AB83" s="179"/>
      <c r="AC83" s="155">
        <f t="shared" si="79"/>
        <v>0</v>
      </c>
      <c r="AD83" s="180"/>
      <c r="AE83" s="179"/>
      <c r="AF83" s="155">
        <f t="shared" si="80"/>
        <v>0</v>
      </c>
      <c r="AG83" s="180"/>
      <c r="AH83" s="179"/>
      <c r="AI83" s="155">
        <f t="shared" si="81"/>
        <v>0</v>
      </c>
      <c r="AJ83" s="180"/>
      <c r="AK83" s="179"/>
      <c r="AL83" s="155">
        <f t="shared" si="82"/>
        <v>0</v>
      </c>
      <c r="AM83" s="180"/>
      <c r="AN83" s="173"/>
      <c r="AO83" s="156"/>
    </row>
    <row r="84" spans="1:41" ht="15" customHeight="1">
      <c r="A84" s="573" t="s">
        <v>21</v>
      </c>
      <c r="B84" s="451" t="s">
        <v>17</v>
      </c>
      <c r="C84" s="451" t="s">
        <v>18</v>
      </c>
      <c r="D84" s="451" t="s">
        <v>139</v>
      </c>
      <c r="E84" s="451" t="s">
        <v>20</v>
      </c>
      <c r="F84" s="560" t="s">
        <v>22</v>
      </c>
      <c r="G84" s="511" t="s">
        <v>23</v>
      </c>
      <c r="H84" s="440" t="s">
        <v>24</v>
      </c>
      <c r="I84" s="444" t="s">
        <v>25</v>
      </c>
      <c r="J84" s="511" t="s">
        <v>23</v>
      </c>
      <c r="K84" s="440" t="s">
        <v>24</v>
      </c>
      <c r="L84" s="444" t="s">
        <v>25</v>
      </c>
      <c r="M84" s="511" t="s">
        <v>23</v>
      </c>
      <c r="N84" s="440" t="s">
        <v>24</v>
      </c>
      <c r="O84" s="444" t="s">
        <v>25</v>
      </c>
      <c r="P84" s="511" t="s">
        <v>23</v>
      </c>
      <c r="Q84" s="440" t="s">
        <v>24</v>
      </c>
      <c r="R84" s="444" t="s">
        <v>25</v>
      </c>
      <c r="S84" s="511" t="s">
        <v>23</v>
      </c>
      <c r="T84" s="440" t="s">
        <v>24</v>
      </c>
      <c r="U84" s="444" t="s">
        <v>25</v>
      </c>
      <c r="V84" s="511" t="s">
        <v>23</v>
      </c>
      <c r="W84" s="440" t="s">
        <v>24</v>
      </c>
      <c r="X84" s="522" t="s">
        <v>25</v>
      </c>
      <c r="Y84" s="511" t="s">
        <v>23</v>
      </c>
      <c r="Z84" s="440" t="s">
        <v>24</v>
      </c>
      <c r="AA84" s="444" t="s">
        <v>25</v>
      </c>
      <c r="AB84" s="511" t="s">
        <v>23</v>
      </c>
      <c r="AC84" s="440" t="s">
        <v>24</v>
      </c>
      <c r="AD84" s="444" t="s">
        <v>25</v>
      </c>
      <c r="AE84" s="511" t="s">
        <v>23</v>
      </c>
      <c r="AF84" s="440" t="s">
        <v>24</v>
      </c>
      <c r="AG84" s="444" t="s">
        <v>25</v>
      </c>
      <c r="AH84" s="511" t="s">
        <v>23</v>
      </c>
      <c r="AI84" s="440" t="s">
        <v>24</v>
      </c>
      <c r="AJ84" s="444" t="s">
        <v>25</v>
      </c>
      <c r="AK84" s="511" t="s">
        <v>23</v>
      </c>
      <c r="AL84" s="440" t="s">
        <v>24</v>
      </c>
      <c r="AM84" s="444" t="s">
        <v>25</v>
      </c>
      <c r="AN84" s="443" t="s">
        <v>23</v>
      </c>
      <c r="AO84" s="630" t="s">
        <v>26</v>
      </c>
    </row>
    <row r="85" spans="1:41" ht="15" customHeight="1">
      <c r="A85" s="574"/>
      <c r="B85" s="562"/>
      <c r="C85" s="562"/>
      <c r="D85" s="562"/>
      <c r="E85" s="562"/>
      <c r="F85" s="561"/>
      <c r="G85" s="541"/>
      <c r="H85" s="542"/>
      <c r="I85" s="538"/>
      <c r="J85" s="541"/>
      <c r="K85" s="542"/>
      <c r="L85" s="538"/>
      <c r="M85" s="541"/>
      <c r="N85" s="542"/>
      <c r="O85" s="538"/>
      <c r="P85" s="541"/>
      <c r="Q85" s="542"/>
      <c r="R85" s="538"/>
      <c r="S85" s="541"/>
      <c r="T85" s="542"/>
      <c r="U85" s="538"/>
      <c r="V85" s="541"/>
      <c r="W85" s="542"/>
      <c r="X85" s="632"/>
      <c r="Y85" s="541"/>
      <c r="Z85" s="542"/>
      <c r="AA85" s="538"/>
      <c r="AB85" s="541"/>
      <c r="AC85" s="542"/>
      <c r="AD85" s="538"/>
      <c r="AE85" s="541"/>
      <c r="AF85" s="542"/>
      <c r="AG85" s="538"/>
      <c r="AH85" s="541"/>
      <c r="AI85" s="542"/>
      <c r="AJ85" s="538"/>
      <c r="AK85" s="541"/>
      <c r="AL85" s="542"/>
      <c r="AM85" s="538"/>
      <c r="AN85" s="570"/>
      <c r="AO85" s="631"/>
    </row>
    <row r="86" spans="1:41" ht="15" customHeight="1">
      <c r="A86" s="543" t="s">
        <v>74</v>
      </c>
      <c r="B86" s="545" t="s">
        <v>199</v>
      </c>
      <c r="C86" s="547">
        <v>162</v>
      </c>
      <c r="D86" s="549" t="s">
        <v>200</v>
      </c>
      <c r="E86" s="551" t="s">
        <v>201</v>
      </c>
      <c r="F86" s="165" t="s">
        <v>30</v>
      </c>
      <c r="G86" s="177"/>
      <c r="H86" s="149">
        <f t="shared" ref="H86:H94" si="83">G86-I86</f>
        <v>0</v>
      </c>
      <c r="I86" s="178"/>
      <c r="J86" s="177"/>
      <c r="K86" s="149">
        <f t="shared" ref="K86:K94" si="84">J86-L86</f>
        <v>0</v>
      </c>
      <c r="L86" s="178"/>
      <c r="M86" s="177"/>
      <c r="N86" s="149">
        <f t="shared" ref="N86:N94" si="85">M86-O86</f>
        <v>0</v>
      </c>
      <c r="O86" s="178"/>
      <c r="P86" s="177"/>
      <c r="Q86" s="149">
        <f t="shared" ref="Q86:Q94" si="86">P86-R86</f>
        <v>0</v>
      </c>
      <c r="R86" s="178"/>
      <c r="S86" s="177"/>
      <c r="T86" s="149">
        <f t="shared" ref="T86:T94" si="87">S86-U86</f>
        <v>0</v>
      </c>
      <c r="U86" s="178"/>
      <c r="V86" s="177"/>
      <c r="W86" s="149">
        <f t="shared" ref="W86:W94" si="88">V86-X86</f>
        <v>0</v>
      </c>
      <c r="X86" s="197"/>
      <c r="Y86" s="177"/>
      <c r="Z86" s="149">
        <f t="shared" ref="Z86:Z94" si="89">Y86-AA86</f>
        <v>0</v>
      </c>
      <c r="AA86" s="178"/>
      <c r="AB86" s="177"/>
      <c r="AC86" s="149">
        <f t="shared" ref="AC86:AC94" si="90">AB86-AD86</f>
        <v>0</v>
      </c>
      <c r="AD86" s="178"/>
      <c r="AE86" s="177"/>
      <c r="AF86" s="149">
        <f t="shared" ref="AF86:AF94" si="91">AE86-AG86</f>
        <v>0</v>
      </c>
      <c r="AG86" s="178"/>
      <c r="AH86" s="177"/>
      <c r="AI86" s="149">
        <f t="shared" ref="AI86:AI94" si="92">AH86-AJ86</f>
        <v>0</v>
      </c>
      <c r="AJ86" s="178"/>
      <c r="AK86" s="177"/>
      <c r="AL86" s="149">
        <f t="shared" ref="AL86:AL94" si="93">AK86-AM86</f>
        <v>0</v>
      </c>
      <c r="AM86" s="178"/>
      <c r="AN86" s="172"/>
      <c r="AO86" s="151" t="s">
        <v>31</v>
      </c>
    </row>
    <row r="87" spans="1:41">
      <c r="A87" s="543"/>
      <c r="B87" s="545"/>
      <c r="C87" s="547"/>
      <c r="D87" s="549"/>
      <c r="E87" s="551"/>
      <c r="F87" s="165" t="s">
        <v>32</v>
      </c>
      <c r="G87" s="177"/>
      <c r="H87" s="149">
        <f t="shared" si="83"/>
        <v>0</v>
      </c>
      <c r="I87" s="178"/>
      <c r="J87" s="177"/>
      <c r="K87" s="149">
        <f t="shared" si="84"/>
        <v>0</v>
      </c>
      <c r="L87" s="178"/>
      <c r="M87" s="177"/>
      <c r="N87" s="149">
        <f t="shared" si="85"/>
        <v>0</v>
      </c>
      <c r="O87" s="178"/>
      <c r="P87" s="177"/>
      <c r="Q87" s="149">
        <f t="shared" si="86"/>
        <v>0</v>
      </c>
      <c r="R87" s="178"/>
      <c r="S87" s="177"/>
      <c r="T87" s="149">
        <f t="shared" si="87"/>
        <v>0</v>
      </c>
      <c r="U87" s="178"/>
      <c r="V87" s="177"/>
      <c r="W87" s="149">
        <f t="shared" si="88"/>
        <v>0</v>
      </c>
      <c r="X87" s="197"/>
      <c r="Y87" s="177"/>
      <c r="Z87" s="149">
        <f t="shared" si="89"/>
        <v>0</v>
      </c>
      <c r="AA87" s="178"/>
      <c r="AB87" s="177"/>
      <c r="AC87" s="149">
        <f t="shared" si="90"/>
        <v>0</v>
      </c>
      <c r="AD87" s="178"/>
      <c r="AE87" s="177"/>
      <c r="AF87" s="149">
        <f t="shared" si="91"/>
        <v>0</v>
      </c>
      <c r="AG87" s="178"/>
      <c r="AH87" s="177"/>
      <c r="AI87" s="149">
        <f t="shared" si="92"/>
        <v>0</v>
      </c>
      <c r="AJ87" s="178"/>
      <c r="AK87" s="177"/>
      <c r="AL87" s="149">
        <f t="shared" si="93"/>
        <v>0</v>
      </c>
      <c r="AM87" s="178"/>
      <c r="AN87" s="172"/>
      <c r="AO87" s="152">
        <f>SUM(G86:G94,J86:J94,M86:M94,P86:P94,S86:S94,V86:V94,Y86:Y94,AB86:AB94,AE86:AE94)</f>
        <v>10220022</v>
      </c>
    </row>
    <row r="88" spans="1:41">
      <c r="A88" s="543"/>
      <c r="B88" s="545"/>
      <c r="C88" s="547"/>
      <c r="D88" s="549"/>
      <c r="E88" s="551"/>
      <c r="F88" s="165" t="s">
        <v>33</v>
      </c>
      <c r="G88" s="177"/>
      <c r="H88" s="149">
        <f t="shared" si="83"/>
        <v>0</v>
      </c>
      <c r="I88" s="178"/>
      <c r="J88" s="177"/>
      <c r="K88" s="149">
        <f t="shared" si="84"/>
        <v>0</v>
      </c>
      <c r="L88" s="178"/>
      <c r="M88" s="177"/>
      <c r="N88" s="149">
        <f t="shared" si="85"/>
        <v>0</v>
      </c>
      <c r="O88" s="178"/>
      <c r="P88" s="177"/>
      <c r="Q88" s="149">
        <f t="shared" si="86"/>
        <v>0</v>
      </c>
      <c r="R88" s="178"/>
      <c r="S88" s="177"/>
      <c r="T88" s="149">
        <f t="shared" si="87"/>
        <v>0</v>
      </c>
      <c r="U88" s="178"/>
      <c r="V88" s="177"/>
      <c r="W88" s="149">
        <f t="shared" si="88"/>
        <v>0</v>
      </c>
      <c r="X88" s="197"/>
      <c r="Y88" s="177"/>
      <c r="Z88" s="149">
        <f t="shared" si="89"/>
        <v>0</v>
      </c>
      <c r="AA88" s="178"/>
      <c r="AB88" s="177"/>
      <c r="AC88" s="149">
        <f t="shared" si="90"/>
        <v>0</v>
      </c>
      <c r="AD88" s="178"/>
      <c r="AE88" s="177"/>
      <c r="AF88" s="149">
        <f t="shared" si="91"/>
        <v>0</v>
      </c>
      <c r="AG88" s="178"/>
      <c r="AH88" s="177"/>
      <c r="AI88" s="149">
        <f t="shared" si="92"/>
        <v>0</v>
      </c>
      <c r="AJ88" s="178"/>
      <c r="AK88" s="177"/>
      <c r="AL88" s="149">
        <f t="shared" si="93"/>
        <v>0</v>
      </c>
      <c r="AM88" s="178"/>
      <c r="AN88" s="172"/>
      <c r="AO88" s="153" t="s">
        <v>34</v>
      </c>
    </row>
    <row r="89" spans="1:41">
      <c r="A89" s="543"/>
      <c r="B89" s="545"/>
      <c r="C89" s="547"/>
      <c r="D89" s="549"/>
      <c r="E89" s="551"/>
      <c r="F89" s="165" t="s">
        <v>35</v>
      </c>
      <c r="G89" s="177"/>
      <c r="H89" s="149">
        <f t="shared" si="83"/>
        <v>0</v>
      </c>
      <c r="I89" s="178"/>
      <c r="J89" s="177"/>
      <c r="K89" s="149">
        <f t="shared" si="84"/>
        <v>0</v>
      </c>
      <c r="L89" s="178"/>
      <c r="M89" s="177"/>
      <c r="N89" s="149">
        <f t="shared" si="85"/>
        <v>0</v>
      </c>
      <c r="O89" s="178"/>
      <c r="P89" s="177"/>
      <c r="Q89" s="149">
        <f t="shared" si="86"/>
        <v>0</v>
      </c>
      <c r="R89" s="178"/>
      <c r="S89" s="177"/>
      <c r="T89" s="149">
        <f t="shared" si="87"/>
        <v>0</v>
      </c>
      <c r="U89" s="178"/>
      <c r="V89" s="177"/>
      <c r="W89" s="149">
        <f t="shared" si="88"/>
        <v>0</v>
      </c>
      <c r="X89" s="197"/>
      <c r="Y89" s="177"/>
      <c r="Z89" s="149">
        <f t="shared" si="89"/>
        <v>0</v>
      </c>
      <c r="AA89" s="178"/>
      <c r="AB89" s="177"/>
      <c r="AC89" s="149">
        <f t="shared" si="90"/>
        <v>0</v>
      </c>
      <c r="AD89" s="178"/>
      <c r="AE89" s="177"/>
      <c r="AF89" s="149">
        <f t="shared" si="91"/>
        <v>0</v>
      </c>
      <c r="AG89" s="178"/>
      <c r="AH89" s="177"/>
      <c r="AI89" s="149">
        <f t="shared" si="92"/>
        <v>0</v>
      </c>
      <c r="AJ89" s="178"/>
      <c r="AK89" s="177"/>
      <c r="AL89" s="149">
        <f t="shared" si="93"/>
        <v>0</v>
      </c>
      <c r="AM89" s="178"/>
      <c r="AN89" s="172"/>
      <c r="AO89" s="152">
        <f>SUM(H86:H94,K86:K94,N86:N94,Q86:Q94,T86:T94,W86:W94,Z86:Z94,AC86:AC94,AF86:AF94)</f>
        <v>2434045</v>
      </c>
    </row>
    <row r="90" spans="1:41">
      <c r="A90" s="543"/>
      <c r="B90" s="545"/>
      <c r="C90" s="547"/>
      <c r="D90" s="549"/>
      <c r="E90" s="551"/>
      <c r="F90" s="165" t="s">
        <v>36</v>
      </c>
      <c r="G90" s="177"/>
      <c r="H90" s="149">
        <f t="shared" si="83"/>
        <v>0</v>
      </c>
      <c r="I90" s="178"/>
      <c r="J90" s="177"/>
      <c r="K90" s="149">
        <f t="shared" si="84"/>
        <v>0</v>
      </c>
      <c r="L90" s="178"/>
      <c r="M90" s="177"/>
      <c r="N90" s="149">
        <f t="shared" si="85"/>
        <v>0</v>
      </c>
      <c r="O90" s="178"/>
      <c r="P90" s="177"/>
      <c r="Q90" s="149">
        <f t="shared" si="86"/>
        <v>0</v>
      </c>
      <c r="R90" s="178"/>
      <c r="S90" s="177"/>
      <c r="T90" s="149">
        <f t="shared" si="87"/>
        <v>0</v>
      </c>
      <c r="U90" s="178"/>
      <c r="V90" s="177"/>
      <c r="W90" s="149">
        <f t="shared" si="88"/>
        <v>0</v>
      </c>
      <c r="X90" s="197"/>
      <c r="Y90" s="177"/>
      <c r="Z90" s="149">
        <f t="shared" si="89"/>
        <v>0</v>
      </c>
      <c r="AA90" s="178"/>
      <c r="AB90" s="177"/>
      <c r="AC90" s="149">
        <f t="shared" si="90"/>
        <v>0</v>
      </c>
      <c r="AD90" s="178"/>
      <c r="AE90" s="177"/>
      <c r="AF90" s="149">
        <f t="shared" si="91"/>
        <v>0</v>
      </c>
      <c r="AG90" s="178"/>
      <c r="AH90" s="177"/>
      <c r="AI90" s="149">
        <f t="shared" si="92"/>
        <v>0</v>
      </c>
      <c r="AJ90" s="178"/>
      <c r="AK90" s="177"/>
      <c r="AL90" s="149">
        <f t="shared" si="93"/>
        <v>0</v>
      </c>
      <c r="AM90" s="178"/>
      <c r="AN90" s="172"/>
      <c r="AO90" s="153" t="s">
        <v>37</v>
      </c>
    </row>
    <row r="91" spans="1:41">
      <c r="A91" s="543"/>
      <c r="B91" s="545"/>
      <c r="C91" s="547"/>
      <c r="D91" s="549"/>
      <c r="E91" s="551"/>
      <c r="F91" s="165" t="s">
        <v>38</v>
      </c>
      <c r="G91" s="177"/>
      <c r="H91" s="149">
        <f t="shared" si="83"/>
        <v>0</v>
      </c>
      <c r="I91" s="178"/>
      <c r="J91" s="177"/>
      <c r="K91" s="149">
        <f t="shared" si="84"/>
        <v>0</v>
      </c>
      <c r="L91" s="178"/>
      <c r="M91" s="177"/>
      <c r="N91" s="149">
        <f t="shared" si="85"/>
        <v>0</v>
      </c>
      <c r="O91" s="178"/>
      <c r="P91" s="177"/>
      <c r="Q91" s="149">
        <f t="shared" si="86"/>
        <v>0</v>
      </c>
      <c r="R91" s="178"/>
      <c r="S91" s="177"/>
      <c r="T91" s="149">
        <f t="shared" si="87"/>
        <v>0</v>
      </c>
      <c r="U91" s="178"/>
      <c r="V91" s="177"/>
      <c r="W91" s="149">
        <f t="shared" si="88"/>
        <v>0</v>
      </c>
      <c r="X91" s="197"/>
      <c r="Y91" s="177"/>
      <c r="Z91" s="149">
        <f t="shared" si="89"/>
        <v>0</v>
      </c>
      <c r="AA91" s="178"/>
      <c r="AB91" s="177"/>
      <c r="AC91" s="149">
        <f t="shared" si="90"/>
        <v>0</v>
      </c>
      <c r="AD91" s="178"/>
      <c r="AE91" s="177"/>
      <c r="AF91" s="149">
        <f t="shared" si="91"/>
        <v>0</v>
      </c>
      <c r="AG91" s="178"/>
      <c r="AH91" s="177"/>
      <c r="AI91" s="149">
        <f t="shared" si="92"/>
        <v>0</v>
      </c>
      <c r="AJ91" s="178"/>
      <c r="AK91" s="177"/>
      <c r="AL91" s="149">
        <f t="shared" si="93"/>
        <v>0</v>
      </c>
      <c r="AM91" s="178"/>
      <c r="AN91" s="172"/>
      <c r="AO91" s="152">
        <f>SUM(I86:I94,L86:L94,O86:O94,R86:R94,U86:U94,X86:X94,AA86:AA94,AD86:AD94,AG86:AG94)</f>
        <v>7785977</v>
      </c>
    </row>
    <row r="92" spans="1:41">
      <c r="A92" s="543"/>
      <c r="B92" s="545"/>
      <c r="C92" s="547"/>
      <c r="D92" s="549"/>
      <c r="E92" s="551"/>
      <c r="F92" s="165" t="s">
        <v>39</v>
      </c>
      <c r="G92" s="177">
        <v>1010000</v>
      </c>
      <c r="H92" s="149">
        <f t="shared" si="83"/>
        <v>0</v>
      </c>
      <c r="I92" s="178">
        <v>1010000</v>
      </c>
      <c r="J92" s="177">
        <v>1060500</v>
      </c>
      <c r="K92" s="149">
        <f t="shared" si="84"/>
        <v>0</v>
      </c>
      <c r="L92" s="178">
        <v>1060500</v>
      </c>
      <c r="M92" s="177">
        <v>1092315</v>
      </c>
      <c r="N92" s="149">
        <f t="shared" si="85"/>
        <v>0</v>
      </c>
      <c r="O92" s="178">
        <v>1092315</v>
      </c>
      <c r="P92" s="177">
        <v>1113532</v>
      </c>
      <c r="Q92" s="149">
        <f t="shared" si="86"/>
        <v>0</v>
      </c>
      <c r="R92" s="178">
        <v>1113532</v>
      </c>
      <c r="S92" s="177">
        <v>1146938</v>
      </c>
      <c r="T92" s="149">
        <f t="shared" si="87"/>
        <v>0</v>
      </c>
      <c r="U92" s="178">
        <v>1146938</v>
      </c>
      <c r="V92" s="177">
        <v>1181346</v>
      </c>
      <c r="W92" s="149">
        <f t="shared" si="88"/>
        <v>0</v>
      </c>
      <c r="X92" s="197">
        <v>1181346</v>
      </c>
      <c r="Y92" s="177">
        <v>1181346</v>
      </c>
      <c r="Z92" s="149">
        <f t="shared" si="89"/>
        <v>0</v>
      </c>
      <c r="AA92" s="178">
        <v>1181346</v>
      </c>
      <c r="AB92" s="177">
        <v>1204973</v>
      </c>
      <c r="AC92" s="149">
        <f t="shared" si="90"/>
        <v>1204973</v>
      </c>
      <c r="AD92" s="178"/>
      <c r="AE92" s="177">
        <v>1229072</v>
      </c>
      <c r="AF92" s="149">
        <f t="shared" si="91"/>
        <v>1229072</v>
      </c>
      <c r="AG92" s="178"/>
      <c r="AH92" s="352">
        <v>1253654</v>
      </c>
      <c r="AI92" s="149">
        <f t="shared" si="92"/>
        <v>1253654</v>
      </c>
      <c r="AJ92" s="178"/>
      <c r="AK92" s="352">
        <v>1278727</v>
      </c>
      <c r="AL92" s="149">
        <f t="shared" si="93"/>
        <v>1278727</v>
      </c>
      <c r="AM92" s="178"/>
      <c r="AN92" s="172"/>
      <c r="AO92" s="153" t="s">
        <v>40</v>
      </c>
    </row>
    <row r="93" spans="1:41">
      <c r="A93" s="543"/>
      <c r="B93" s="545"/>
      <c r="C93" s="547"/>
      <c r="D93" s="549"/>
      <c r="E93" s="551"/>
      <c r="F93" s="165" t="s">
        <v>41</v>
      </c>
      <c r="G93" s="177"/>
      <c r="H93" s="149">
        <f t="shared" si="83"/>
        <v>0</v>
      </c>
      <c r="I93" s="178"/>
      <c r="J93" s="177"/>
      <c r="K93" s="149">
        <f t="shared" si="84"/>
        <v>0</v>
      </c>
      <c r="L93" s="178"/>
      <c r="M93" s="177"/>
      <c r="N93" s="149">
        <f t="shared" si="85"/>
        <v>0</v>
      </c>
      <c r="O93" s="178"/>
      <c r="P93" s="177"/>
      <c r="Q93" s="149">
        <f t="shared" si="86"/>
        <v>0</v>
      </c>
      <c r="R93" s="178"/>
      <c r="S93" s="177"/>
      <c r="T93" s="149">
        <f t="shared" si="87"/>
        <v>0</v>
      </c>
      <c r="U93" s="178"/>
      <c r="V93" s="177"/>
      <c r="W93" s="149">
        <f t="shared" si="88"/>
        <v>0</v>
      </c>
      <c r="X93" s="197"/>
      <c r="Y93" s="177"/>
      <c r="Z93" s="149">
        <f t="shared" si="89"/>
        <v>0</v>
      </c>
      <c r="AA93" s="178"/>
      <c r="AB93" s="177"/>
      <c r="AC93" s="149">
        <f t="shared" si="90"/>
        <v>0</v>
      </c>
      <c r="AD93" s="178"/>
      <c r="AE93" s="177"/>
      <c r="AF93" s="149">
        <f t="shared" si="91"/>
        <v>0</v>
      </c>
      <c r="AG93" s="178"/>
      <c r="AH93" s="177"/>
      <c r="AI93" s="149">
        <f t="shared" si="92"/>
        <v>0</v>
      </c>
      <c r="AJ93" s="178"/>
      <c r="AK93" s="177"/>
      <c r="AL93" s="149">
        <f t="shared" si="93"/>
        <v>0</v>
      </c>
      <c r="AM93" s="178"/>
      <c r="AN93" s="172"/>
      <c r="AO93" s="154">
        <f>AO91/AO87</f>
        <v>0.76183563988414116</v>
      </c>
    </row>
    <row r="94" spans="1:41">
      <c r="A94" s="544"/>
      <c r="B94" s="546"/>
      <c r="C94" s="548"/>
      <c r="D94" s="550"/>
      <c r="E94" s="552"/>
      <c r="F94" s="166" t="s">
        <v>42</v>
      </c>
      <c r="G94" s="179"/>
      <c r="H94" s="155">
        <f t="shared" si="83"/>
        <v>0</v>
      </c>
      <c r="I94" s="180"/>
      <c r="J94" s="179"/>
      <c r="K94" s="155">
        <f t="shared" si="84"/>
        <v>0</v>
      </c>
      <c r="L94" s="180"/>
      <c r="M94" s="179"/>
      <c r="N94" s="155">
        <f t="shared" si="85"/>
        <v>0</v>
      </c>
      <c r="O94" s="180"/>
      <c r="P94" s="179"/>
      <c r="Q94" s="155">
        <f t="shared" si="86"/>
        <v>0</v>
      </c>
      <c r="R94" s="180"/>
      <c r="S94" s="179"/>
      <c r="T94" s="155">
        <f t="shared" si="87"/>
        <v>0</v>
      </c>
      <c r="U94" s="180"/>
      <c r="V94" s="179"/>
      <c r="W94" s="155">
        <f t="shared" si="88"/>
        <v>0</v>
      </c>
      <c r="X94" s="198"/>
      <c r="Y94" s="179"/>
      <c r="Z94" s="155">
        <f t="shared" si="89"/>
        <v>0</v>
      </c>
      <c r="AA94" s="180"/>
      <c r="AB94" s="179"/>
      <c r="AC94" s="155">
        <f t="shared" si="90"/>
        <v>0</v>
      </c>
      <c r="AD94" s="180"/>
      <c r="AE94" s="179"/>
      <c r="AF94" s="155">
        <f t="shared" si="91"/>
        <v>0</v>
      </c>
      <c r="AG94" s="180"/>
      <c r="AH94" s="179"/>
      <c r="AI94" s="155">
        <f t="shared" si="92"/>
        <v>0</v>
      </c>
      <c r="AJ94" s="180"/>
      <c r="AK94" s="179"/>
      <c r="AL94" s="155">
        <f t="shared" si="93"/>
        <v>0</v>
      </c>
      <c r="AM94" s="180"/>
      <c r="AN94" s="173"/>
      <c r="AO94" s="156"/>
    </row>
    <row r="95" spans="1:41" ht="15" customHeight="1">
      <c r="A95" s="573" t="s">
        <v>21</v>
      </c>
      <c r="B95" s="451" t="s">
        <v>17</v>
      </c>
      <c r="C95" s="451" t="s">
        <v>18</v>
      </c>
      <c r="D95" s="451" t="s">
        <v>139</v>
      </c>
      <c r="E95" s="451" t="s">
        <v>20</v>
      </c>
      <c r="F95" s="560" t="s">
        <v>22</v>
      </c>
      <c r="G95" s="511" t="s">
        <v>23</v>
      </c>
      <c r="H95" s="440" t="s">
        <v>24</v>
      </c>
      <c r="I95" s="444" t="s">
        <v>25</v>
      </c>
      <c r="J95" s="511" t="s">
        <v>23</v>
      </c>
      <c r="K95" s="440" t="s">
        <v>24</v>
      </c>
      <c r="L95" s="444" t="s">
        <v>25</v>
      </c>
      <c r="M95" s="511" t="s">
        <v>23</v>
      </c>
      <c r="N95" s="440" t="s">
        <v>24</v>
      </c>
      <c r="O95" s="444" t="s">
        <v>25</v>
      </c>
      <c r="P95" s="511" t="s">
        <v>23</v>
      </c>
      <c r="Q95" s="440" t="s">
        <v>24</v>
      </c>
      <c r="R95" s="444" t="s">
        <v>25</v>
      </c>
      <c r="S95" s="511" t="s">
        <v>23</v>
      </c>
      <c r="T95" s="440" t="s">
        <v>24</v>
      </c>
      <c r="U95" s="444" t="s">
        <v>25</v>
      </c>
      <c r="V95" s="511" t="s">
        <v>23</v>
      </c>
      <c r="W95" s="440" t="s">
        <v>24</v>
      </c>
      <c r="X95" s="522" t="s">
        <v>25</v>
      </c>
      <c r="Y95" s="511" t="s">
        <v>23</v>
      </c>
      <c r="Z95" s="440" t="s">
        <v>24</v>
      </c>
      <c r="AA95" s="444" t="s">
        <v>25</v>
      </c>
      <c r="AB95" s="511" t="s">
        <v>23</v>
      </c>
      <c r="AC95" s="440" t="s">
        <v>24</v>
      </c>
      <c r="AD95" s="444" t="s">
        <v>25</v>
      </c>
      <c r="AE95" s="511" t="s">
        <v>23</v>
      </c>
      <c r="AF95" s="440" t="s">
        <v>24</v>
      </c>
      <c r="AG95" s="444" t="s">
        <v>25</v>
      </c>
      <c r="AH95" s="511" t="s">
        <v>23</v>
      </c>
      <c r="AI95" s="440" t="s">
        <v>24</v>
      </c>
      <c r="AJ95" s="444" t="s">
        <v>25</v>
      </c>
      <c r="AK95" s="511" t="s">
        <v>23</v>
      </c>
      <c r="AL95" s="440" t="s">
        <v>24</v>
      </c>
      <c r="AM95" s="444" t="s">
        <v>25</v>
      </c>
      <c r="AN95" s="443" t="s">
        <v>23</v>
      </c>
      <c r="AO95" s="630" t="s">
        <v>26</v>
      </c>
    </row>
    <row r="96" spans="1:41" ht="15" customHeight="1">
      <c r="A96" s="574"/>
      <c r="B96" s="562"/>
      <c r="C96" s="562"/>
      <c r="D96" s="562"/>
      <c r="E96" s="562"/>
      <c r="F96" s="561"/>
      <c r="G96" s="541"/>
      <c r="H96" s="542"/>
      <c r="I96" s="538"/>
      <c r="J96" s="541"/>
      <c r="K96" s="542"/>
      <c r="L96" s="538"/>
      <c r="M96" s="541"/>
      <c r="N96" s="542"/>
      <c r="O96" s="538"/>
      <c r="P96" s="541"/>
      <c r="Q96" s="542"/>
      <c r="R96" s="538"/>
      <c r="S96" s="541"/>
      <c r="T96" s="542"/>
      <c r="U96" s="538"/>
      <c r="V96" s="541"/>
      <c r="W96" s="542"/>
      <c r="X96" s="632"/>
      <c r="Y96" s="541"/>
      <c r="Z96" s="542"/>
      <c r="AA96" s="538"/>
      <c r="AB96" s="541"/>
      <c r="AC96" s="542"/>
      <c r="AD96" s="538"/>
      <c r="AE96" s="541"/>
      <c r="AF96" s="542"/>
      <c r="AG96" s="538"/>
      <c r="AH96" s="541"/>
      <c r="AI96" s="542"/>
      <c r="AJ96" s="538"/>
      <c r="AK96" s="541"/>
      <c r="AL96" s="542"/>
      <c r="AM96" s="538"/>
      <c r="AN96" s="570"/>
      <c r="AO96" s="631"/>
    </row>
    <row r="97" spans="1:41" ht="15" customHeight="1">
      <c r="A97" s="543" t="s">
        <v>202</v>
      </c>
      <c r="B97" s="545" t="s">
        <v>203</v>
      </c>
      <c r="C97" s="547">
        <v>188</v>
      </c>
      <c r="D97" s="549" t="s">
        <v>204</v>
      </c>
      <c r="E97" s="551" t="s">
        <v>205</v>
      </c>
      <c r="F97" s="165" t="s">
        <v>30</v>
      </c>
      <c r="G97" s="177"/>
      <c r="H97" s="149">
        <f t="shared" ref="H97:H105" si="94">G97-I97</f>
        <v>0</v>
      </c>
      <c r="I97" s="178"/>
      <c r="J97" s="177"/>
      <c r="K97" s="149">
        <f t="shared" ref="K97:K105" si="95">J97-L97</f>
        <v>0</v>
      </c>
      <c r="L97" s="178"/>
      <c r="M97" s="177"/>
      <c r="N97" s="149">
        <f t="shared" ref="N97:N105" si="96">M97-O97</f>
        <v>0</v>
      </c>
      <c r="O97" s="178"/>
      <c r="P97" s="177"/>
      <c r="Q97" s="149">
        <f t="shared" ref="Q97:Q105" si="97">P97-R97</f>
        <v>0</v>
      </c>
      <c r="R97" s="178"/>
      <c r="S97" s="177"/>
      <c r="T97" s="149">
        <f t="shared" ref="T97:T105" si="98">S97-U97</f>
        <v>0</v>
      </c>
      <c r="U97" s="178"/>
      <c r="V97" s="177"/>
      <c r="W97" s="149">
        <f t="shared" ref="W97:W105" si="99">V97-X97</f>
        <v>0</v>
      </c>
      <c r="X97" s="197"/>
      <c r="Y97" s="177"/>
      <c r="Z97" s="149">
        <f t="shared" ref="Z97:Z105" si="100">Y97-AA97</f>
        <v>0</v>
      </c>
      <c r="AA97" s="178"/>
      <c r="AB97" s="177"/>
      <c r="AC97" s="149">
        <f t="shared" ref="AC97:AC105" si="101">AB97-AD97</f>
        <v>0</v>
      </c>
      <c r="AD97" s="178"/>
      <c r="AE97" s="177"/>
      <c r="AF97" s="149">
        <f t="shared" ref="AF97:AF105" si="102">AE97-AG97</f>
        <v>0</v>
      </c>
      <c r="AG97" s="178"/>
      <c r="AH97" s="177"/>
      <c r="AI97" s="149">
        <f t="shared" ref="AI97:AI105" si="103">AH97-AJ97</f>
        <v>0</v>
      </c>
      <c r="AJ97" s="178"/>
      <c r="AK97" s="177"/>
      <c r="AL97" s="149">
        <f t="shared" ref="AL97:AL105" si="104">AK97-AM97</f>
        <v>0</v>
      </c>
      <c r="AM97" s="178"/>
      <c r="AN97" s="172"/>
      <c r="AO97" s="151" t="s">
        <v>31</v>
      </c>
    </row>
    <row r="98" spans="1:41">
      <c r="A98" s="543"/>
      <c r="B98" s="545"/>
      <c r="C98" s="547"/>
      <c r="D98" s="549"/>
      <c r="E98" s="551"/>
      <c r="F98" s="165" t="s">
        <v>32</v>
      </c>
      <c r="G98" s="177"/>
      <c r="H98" s="149">
        <f t="shared" si="94"/>
        <v>0</v>
      </c>
      <c r="I98" s="178"/>
      <c r="J98" s="177"/>
      <c r="K98" s="149">
        <f t="shared" si="95"/>
        <v>0</v>
      </c>
      <c r="L98" s="178"/>
      <c r="M98" s="177"/>
      <c r="N98" s="149">
        <f t="shared" si="96"/>
        <v>0</v>
      </c>
      <c r="O98" s="178"/>
      <c r="P98" s="177"/>
      <c r="Q98" s="149">
        <f t="shared" si="97"/>
        <v>0</v>
      </c>
      <c r="R98" s="178"/>
      <c r="S98" s="177"/>
      <c r="T98" s="149">
        <f t="shared" si="98"/>
        <v>0</v>
      </c>
      <c r="U98" s="178"/>
      <c r="V98" s="177"/>
      <c r="W98" s="149">
        <f t="shared" si="99"/>
        <v>0</v>
      </c>
      <c r="X98" s="197"/>
      <c r="Y98" s="177"/>
      <c r="Z98" s="149">
        <f t="shared" si="100"/>
        <v>0</v>
      </c>
      <c r="AA98" s="178"/>
      <c r="AB98" s="177"/>
      <c r="AC98" s="149">
        <f t="shared" si="101"/>
        <v>0</v>
      </c>
      <c r="AD98" s="178"/>
      <c r="AE98" s="177"/>
      <c r="AF98" s="149">
        <f t="shared" si="102"/>
        <v>0</v>
      </c>
      <c r="AG98" s="178"/>
      <c r="AH98" s="177"/>
      <c r="AI98" s="149">
        <f t="shared" si="103"/>
        <v>0</v>
      </c>
      <c r="AJ98" s="178"/>
      <c r="AK98" s="177"/>
      <c r="AL98" s="149">
        <f t="shared" si="104"/>
        <v>0</v>
      </c>
      <c r="AM98" s="178"/>
      <c r="AN98" s="172"/>
      <c r="AO98" s="152">
        <f>SUM(G97:G105,J97:J105,M97:M105,P97:P105,S97:S105,V97:V105,Y97:Y105,AB97:AB105,AE97:AE105)</f>
        <v>8308000</v>
      </c>
    </row>
    <row r="99" spans="1:41">
      <c r="A99" s="543"/>
      <c r="B99" s="545"/>
      <c r="C99" s="547"/>
      <c r="D99" s="549"/>
      <c r="E99" s="551"/>
      <c r="F99" s="165" t="s">
        <v>33</v>
      </c>
      <c r="G99" s="177">
        <v>250000</v>
      </c>
      <c r="H99" s="149">
        <f t="shared" si="94"/>
        <v>0</v>
      </c>
      <c r="I99" s="178">
        <v>250000</v>
      </c>
      <c r="J99" s="177"/>
      <c r="K99" s="149">
        <f t="shared" si="95"/>
        <v>0</v>
      </c>
      <c r="L99" s="178"/>
      <c r="M99" s="177"/>
      <c r="N99" s="149">
        <f t="shared" si="96"/>
        <v>0</v>
      </c>
      <c r="O99" s="178"/>
      <c r="P99" s="177"/>
      <c r="Q99" s="149">
        <f t="shared" si="97"/>
        <v>0</v>
      </c>
      <c r="R99" s="178"/>
      <c r="S99" s="177"/>
      <c r="T99" s="149">
        <f t="shared" si="98"/>
        <v>0</v>
      </c>
      <c r="U99" s="178"/>
      <c r="V99" s="177"/>
      <c r="W99" s="149">
        <f t="shared" si="99"/>
        <v>0</v>
      </c>
      <c r="X99" s="197"/>
      <c r="Y99" s="177"/>
      <c r="Z99" s="149">
        <f t="shared" si="100"/>
        <v>0</v>
      </c>
      <c r="AA99" s="178"/>
      <c r="AB99" s="177"/>
      <c r="AC99" s="149">
        <f t="shared" si="101"/>
        <v>0</v>
      </c>
      <c r="AD99" s="178"/>
      <c r="AE99" s="177"/>
      <c r="AF99" s="149">
        <f t="shared" si="102"/>
        <v>0</v>
      </c>
      <c r="AG99" s="178"/>
      <c r="AH99" s="177"/>
      <c r="AI99" s="149">
        <f t="shared" si="103"/>
        <v>0</v>
      </c>
      <c r="AJ99" s="178"/>
      <c r="AK99" s="177"/>
      <c r="AL99" s="149">
        <f t="shared" si="104"/>
        <v>0</v>
      </c>
      <c r="AM99" s="178"/>
      <c r="AN99" s="172"/>
      <c r="AO99" s="153" t="s">
        <v>34</v>
      </c>
    </row>
    <row r="100" spans="1:41">
      <c r="A100" s="543"/>
      <c r="B100" s="545"/>
      <c r="C100" s="547"/>
      <c r="D100" s="549"/>
      <c r="E100" s="551"/>
      <c r="F100" s="165" t="s">
        <v>35</v>
      </c>
      <c r="G100" s="177">
        <v>1200000</v>
      </c>
      <c r="H100" s="149">
        <f t="shared" si="94"/>
        <v>0</v>
      </c>
      <c r="I100" s="178">
        <v>1200000</v>
      </c>
      <c r="J100" s="177"/>
      <c r="K100" s="149">
        <f t="shared" si="95"/>
        <v>0</v>
      </c>
      <c r="L100" s="178"/>
      <c r="M100" s="177"/>
      <c r="N100" s="149">
        <f t="shared" si="96"/>
        <v>0</v>
      </c>
      <c r="O100" s="178"/>
      <c r="P100" s="177"/>
      <c r="Q100" s="149">
        <f t="shared" si="97"/>
        <v>0</v>
      </c>
      <c r="R100" s="178"/>
      <c r="S100" s="177"/>
      <c r="T100" s="149">
        <f t="shared" si="98"/>
        <v>0</v>
      </c>
      <c r="U100" s="178"/>
      <c r="V100" s="177"/>
      <c r="W100" s="149">
        <f t="shared" si="99"/>
        <v>0</v>
      </c>
      <c r="X100" s="197"/>
      <c r="Y100" s="177"/>
      <c r="Z100" s="149">
        <f t="shared" si="100"/>
        <v>0</v>
      </c>
      <c r="AA100" s="178"/>
      <c r="AB100" s="177"/>
      <c r="AC100" s="149">
        <f t="shared" si="101"/>
        <v>0</v>
      </c>
      <c r="AD100" s="178"/>
      <c r="AE100" s="177"/>
      <c r="AF100" s="149">
        <f t="shared" si="102"/>
        <v>0</v>
      </c>
      <c r="AG100" s="178"/>
      <c r="AH100" s="177"/>
      <c r="AI100" s="149">
        <f t="shared" si="103"/>
        <v>0</v>
      </c>
      <c r="AJ100" s="178"/>
      <c r="AK100" s="177"/>
      <c r="AL100" s="149">
        <f t="shared" si="104"/>
        <v>0</v>
      </c>
      <c r="AM100" s="178"/>
      <c r="AN100" s="172"/>
      <c r="AO100" s="152">
        <f>SUM(H97:H105,K97:K105,N97:N105,Q97:Q105,T97:T105,W97:W105,Z97:Z105,AC97:AC105,Z97:Z105,AF97:AF105)</f>
        <v>12816000</v>
      </c>
    </row>
    <row r="101" spans="1:41">
      <c r="A101" s="543"/>
      <c r="B101" s="545"/>
      <c r="C101" s="547"/>
      <c r="D101" s="549"/>
      <c r="E101" s="551"/>
      <c r="F101" s="165" t="s">
        <v>36</v>
      </c>
      <c r="G101" s="177">
        <v>450000</v>
      </c>
      <c r="H101" s="149">
        <f t="shared" si="94"/>
        <v>0</v>
      </c>
      <c r="I101" s="178">
        <v>450000</v>
      </c>
      <c r="J101" s="177"/>
      <c r="K101" s="149">
        <f t="shared" si="95"/>
        <v>0</v>
      </c>
      <c r="L101" s="178"/>
      <c r="M101" s="177"/>
      <c r="N101" s="149">
        <f t="shared" si="96"/>
        <v>0</v>
      </c>
      <c r="O101" s="178"/>
      <c r="P101" s="177"/>
      <c r="Q101" s="149">
        <f t="shared" si="97"/>
        <v>0</v>
      </c>
      <c r="R101" s="178"/>
      <c r="S101" s="177"/>
      <c r="T101" s="149">
        <f t="shared" si="98"/>
        <v>0</v>
      </c>
      <c r="U101" s="178"/>
      <c r="V101" s="177"/>
      <c r="W101" s="149">
        <f t="shared" si="99"/>
        <v>0</v>
      </c>
      <c r="X101" s="197"/>
      <c r="Y101" s="177"/>
      <c r="Z101" s="149">
        <f t="shared" si="100"/>
        <v>0</v>
      </c>
      <c r="AA101" s="178"/>
      <c r="AB101" s="177"/>
      <c r="AC101" s="149">
        <f t="shared" si="101"/>
        <v>0</v>
      </c>
      <c r="AD101" s="178"/>
      <c r="AE101" s="177"/>
      <c r="AF101" s="149">
        <f t="shared" si="102"/>
        <v>0</v>
      </c>
      <c r="AG101" s="178"/>
      <c r="AH101" s="177"/>
      <c r="AI101" s="149">
        <f t="shared" si="103"/>
        <v>0</v>
      </c>
      <c r="AJ101" s="178"/>
      <c r="AK101" s="177"/>
      <c r="AL101" s="149">
        <f t="shared" si="104"/>
        <v>0</v>
      </c>
      <c r="AM101" s="178"/>
      <c r="AN101" s="172"/>
      <c r="AO101" s="153" t="s">
        <v>37</v>
      </c>
    </row>
    <row r="102" spans="1:41">
      <c r="A102" s="543"/>
      <c r="B102" s="545"/>
      <c r="C102" s="547"/>
      <c r="D102" s="549"/>
      <c r="E102" s="551"/>
      <c r="F102" s="165" t="s">
        <v>38</v>
      </c>
      <c r="G102" s="177"/>
      <c r="H102" s="149">
        <f t="shared" si="94"/>
        <v>0</v>
      </c>
      <c r="I102" s="178"/>
      <c r="J102" s="177"/>
      <c r="K102" s="149">
        <f t="shared" si="95"/>
        <v>0</v>
      </c>
      <c r="L102" s="178"/>
      <c r="M102" s="177"/>
      <c r="N102" s="149">
        <f t="shared" si="96"/>
        <v>0</v>
      </c>
      <c r="O102" s="178"/>
      <c r="P102" s="177"/>
      <c r="Q102" s="149">
        <f t="shared" si="97"/>
        <v>0</v>
      </c>
      <c r="R102" s="178"/>
      <c r="S102" s="177"/>
      <c r="T102" s="149">
        <f t="shared" si="98"/>
        <v>0</v>
      </c>
      <c r="U102" s="178"/>
      <c r="V102" s="177"/>
      <c r="W102" s="149">
        <f t="shared" si="99"/>
        <v>0</v>
      </c>
      <c r="X102" s="178"/>
      <c r="Y102" s="177">
        <v>6408000</v>
      </c>
      <c r="Z102" s="149">
        <f t="shared" si="100"/>
        <v>6408000</v>
      </c>
      <c r="AA102" s="178"/>
      <c r="AB102" s="177"/>
      <c r="AC102" s="149">
        <f t="shared" si="101"/>
        <v>0</v>
      </c>
      <c r="AD102" s="178"/>
      <c r="AE102" s="177"/>
      <c r="AF102" s="149">
        <f t="shared" si="102"/>
        <v>0</v>
      </c>
      <c r="AG102" s="178"/>
      <c r="AH102" s="177"/>
      <c r="AI102" s="149">
        <f t="shared" si="103"/>
        <v>0</v>
      </c>
      <c r="AJ102" s="178"/>
      <c r="AK102" s="177"/>
      <c r="AL102" s="149">
        <f t="shared" si="104"/>
        <v>0</v>
      </c>
      <c r="AM102" s="178"/>
      <c r="AN102" s="172"/>
      <c r="AO102" s="152">
        <f>SUM(I97:I105,L97:L105,O97:O105,R97:R105,U97:U105,X97:X105,AA97:AA105,AD97:AD105,AG97:AG105)</f>
        <v>1900000</v>
      </c>
    </row>
    <row r="103" spans="1:41">
      <c r="A103" s="543"/>
      <c r="B103" s="545"/>
      <c r="C103" s="547"/>
      <c r="D103" s="549"/>
      <c r="E103" s="551"/>
      <c r="F103" s="165" t="s">
        <v>39</v>
      </c>
      <c r="G103" s="177"/>
      <c r="H103" s="149">
        <f t="shared" si="94"/>
        <v>0</v>
      </c>
      <c r="I103" s="178"/>
      <c r="J103" s="177"/>
      <c r="K103" s="149">
        <f t="shared" si="95"/>
        <v>0</v>
      </c>
      <c r="L103" s="178"/>
      <c r="M103" s="177"/>
      <c r="N103" s="149">
        <f t="shared" si="96"/>
        <v>0</v>
      </c>
      <c r="O103" s="178"/>
      <c r="P103" s="177"/>
      <c r="Q103" s="149">
        <f t="shared" si="97"/>
        <v>0</v>
      </c>
      <c r="R103" s="178"/>
      <c r="S103" s="177"/>
      <c r="T103" s="149">
        <f t="shared" si="98"/>
        <v>0</v>
      </c>
      <c r="U103" s="178"/>
      <c r="V103" s="177"/>
      <c r="W103" s="149">
        <f t="shared" si="99"/>
        <v>0</v>
      </c>
      <c r="X103" s="197"/>
      <c r="Y103" s="177"/>
      <c r="Z103" s="149">
        <f t="shared" si="100"/>
        <v>0</v>
      </c>
      <c r="AA103" s="178"/>
      <c r="AB103" s="177"/>
      <c r="AC103" s="149">
        <f t="shared" si="101"/>
        <v>0</v>
      </c>
      <c r="AD103" s="178"/>
      <c r="AE103" s="177"/>
      <c r="AF103" s="149">
        <f t="shared" si="102"/>
        <v>0</v>
      </c>
      <c r="AG103" s="178"/>
      <c r="AH103" s="177"/>
      <c r="AI103" s="149">
        <f t="shared" si="103"/>
        <v>0</v>
      </c>
      <c r="AJ103" s="178"/>
      <c r="AK103" s="177"/>
      <c r="AL103" s="149">
        <f t="shared" si="104"/>
        <v>0</v>
      </c>
      <c r="AM103" s="178"/>
      <c r="AN103" s="172"/>
      <c r="AO103" s="153" t="s">
        <v>40</v>
      </c>
    </row>
    <row r="104" spans="1:41">
      <c r="A104" s="543"/>
      <c r="B104" s="545"/>
      <c r="C104" s="547"/>
      <c r="D104" s="549"/>
      <c r="E104" s="551"/>
      <c r="F104" s="165" t="s">
        <v>41</v>
      </c>
      <c r="G104" s="177"/>
      <c r="H104" s="149">
        <f t="shared" si="94"/>
        <v>0</v>
      </c>
      <c r="I104" s="178"/>
      <c r="J104" s="177"/>
      <c r="K104" s="149">
        <f t="shared" si="95"/>
        <v>0</v>
      </c>
      <c r="L104" s="178"/>
      <c r="M104" s="177"/>
      <c r="N104" s="149">
        <f t="shared" si="96"/>
        <v>0</v>
      </c>
      <c r="O104" s="178"/>
      <c r="P104" s="177"/>
      <c r="Q104" s="149">
        <f t="shared" si="97"/>
        <v>0</v>
      </c>
      <c r="R104" s="178"/>
      <c r="S104" s="177"/>
      <c r="T104" s="149">
        <f t="shared" si="98"/>
        <v>0</v>
      </c>
      <c r="U104" s="178"/>
      <c r="V104" s="177"/>
      <c r="W104" s="149">
        <f t="shared" si="99"/>
        <v>0</v>
      </c>
      <c r="X104" s="197"/>
      <c r="Y104" s="177"/>
      <c r="Z104" s="149">
        <f t="shared" si="100"/>
        <v>0</v>
      </c>
      <c r="AA104" s="178"/>
      <c r="AB104" s="177"/>
      <c r="AC104" s="149">
        <f t="shared" si="101"/>
        <v>0</v>
      </c>
      <c r="AD104" s="178"/>
      <c r="AE104" s="177"/>
      <c r="AF104" s="149">
        <f t="shared" si="102"/>
        <v>0</v>
      </c>
      <c r="AG104" s="178"/>
      <c r="AH104" s="177"/>
      <c r="AI104" s="149">
        <f t="shared" si="103"/>
        <v>0</v>
      </c>
      <c r="AJ104" s="178"/>
      <c r="AK104" s="177"/>
      <c r="AL104" s="149">
        <f t="shared" si="104"/>
        <v>0</v>
      </c>
      <c r="AM104" s="178"/>
      <c r="AN104" s="172"/>
      <c r="AO104" s="154">
        <f>AO102/AO98</f>
        <v>0.22869523350987001</v>
      </c>
    </row>
    <row r="105" spans="1:41" ht="15.75" customHeight="1">
      <c r="A105" s="544"/>
      <c r="B105" s="546"/>
      <c r="C105" s="548"/>
      <c r="D105" s="550"/>
      <c r="E105" s="552"/>
      <c r="F105" s="166" t="s">
        <v>42</v>
      </c>
      <c r="G105" s="179"/>
      <c r="H105" s="155">
        <f t="shared" si="94"/>
        <v>0</v>
      </c>
      <c r="I105" s="180"/>
      <c r="J105" s="179"/>
      <c r="K105" s="155">
        <f t="shared" si="95"/>
        <v>0</v>
      </c>
      <c r="L105" s="180"/>
      <c r="M105" s="179"/>
      <c r="N105" s="155">
        <f t="shared" si="96"/>
        <v>0</v>
      </c>
      <c r="O105" s="180"/>
      <c r="P105" s="179"/>
      <c r="Q105" s="155">
        <f t="shared" si="97"/>
        <v>0</v>
      </c>
      <c r="R105" s="180"/>
      <c r="S105" s="179"/>
      <c r="T105" s="155">
        <f t="shared" si="98"/>
        <v>0</v>
      </c>
      <c r="U105" s="180"/>
      <c r="V105" s="179"/>
      <c r="W105" s="155">
        <f t="shared" si="99"/>
        <v>0</v>
      </c>
      <c r="X105" s="198"/>
      <c r="Y105" s="179"/>
      <c r="Z105" s="155">
        <f t="shared" si="100"/>
        <v>0</v>
      </c>
      <c r="AA105" s="180"/>
      <c r="AB105" s="179"/>
      <c r="AC105" s="155">
        <f t="shared" si="101"/>
        <v>0</v>
      </c>
      <c r="AD105" s="180"/>
      <c r="AE105" s="179"/>
      <c r="AF105" s="155">
        <f t="shared" si="102"/>
        <v>0</v>
      </c>
      <c r="AG105" s="180"/>
      <c r="AH105" s="179"/>
      <c r="AI105" s="155">
        <f t="shared" si="103"/>
        <v>0</v>
      </c>
      <c r="AJ105" s="180"/>
      <c r="AK105" s="179"/>
      <c r="AL105" s="155">
        <f t="shared" si="104"/>
        <v>0</v>
      </c>
      <c r="AM105" s="180"/>
      <c r="AN105" s="173"/>
      <c r="AO105" s="156"/>
    </row>
    <row r="106" spans="1:41" ht="15" hidden="1" customHeight="1">
      <c r="A106" s="653" t="s">
        <v>21</v>
      </c>
      <c r="B106" s="450" t="s">
        <v>17</v>
      </c>
      <c r="C106" s="450" t="s">
        <v>18</v>
      </c>
      <c r="D106" s="450" t="s">
        <v>139</v>
      </c>
      <c r="E106" s="450" t="s">
        <v>20</v>
      </c>
      <c r="F106" s="686" t="s">
        <v>22</v>
      </c>
      <c r="G106" s="576" t="s">
        <v>23</v>
      </c>
      <c r="H106" s="452" t="s">
        <v>24</v>
      </c>
      <c r="I106" s="577" t="s">
        <v>25</v>
      </c>
      <c r="J106" s="576" t="s">
        <v>23</v>
      </c>
      <c r="K106" s="452" t="s">
        <v>24</v>
      </c>
      <c r="L106" s="577" t="s">
        <v>25</v>
      </c>
      <c r="M106" s="576" t="s">
        <v>23</v>
      </c>
      <c r="N106" s="452" t="s">
        <v>24</v>
      </c>
      <c r="O106" s="577" t="s">
        <v>25</v>
      </c>
      <c r="P106" s="576" t="s">
        <v>23</v>
      </c>
      <c r="Q106" s="452" t="s">
        <v>24</v>
      </c>
      <c r="R106" s="577" t="s">
        <v>25</v>
      </c>
      <c r="S106" s="576" t="s">
        <v>23</v>
      </c>
      <c r="T106" s="452" t="s">
        <v>24</v>
      </c>
      <c r="U106" s="577" t="s">
        <v>25</v>
      </c>
      <c r="V106" s="576" t="s">
        <v>23</v>
      </c>
      <c r="W106" s="452" t="s">
        <v>24</v>
      </c>
      <c r="X106" s="676" t="s">
        <v>25</v>
      </c>
      <c r="Y106" s="576" t="s">
        <v>23</v>
      </c>
      <c r="Z106" s="452" t="s">
        <v>24</v>
      </c>
      <c r="AA106" s="577" t="s">
        <v>25</v>
      </c>
      <c r="AB106" s="576" t="s">
        <v>23</v>
      </c>
      <c r="AC106" s="452" t="s">
        <v>24</v>
      </c>
      <c r="AD106" s="577" t="s">
        <v>25</v>
      </c>
      <c r="AE106" s="576" t="s">
        <v>23</v>
      </c>
      <c r="AF106" s="452" t="s">
        <v>24</v>
      </c>
      <c r="AG106" s="577" t="s">
        <v>25</v>
      </c>
      <c r="AH106" s="576" t="s">
        <v>23</v>
      </c>
      <c r="AI106" s="452" t="s">
        <v>24</v>
      </c>
      <c r="AJ106" s="577" t="s">
        <v>25</v>
      </c>
      <c r="AK106" s="576" t="s">
        <v>23</v>
      </c>
      <c r="AL106" s="452" t="s">
        <v>24</v>
      </c>
      <c r="AM106" s="577" t="s">
        <v>25</v>
      </c>
      <c r="AN106" s="685" t="s">
        <v>23</v>
      </c>
      <c r="AO106" s="655" t="s">
        <v>26</v>
      </c>
    </row>
    <row r="107" spans="1:41" ht="15" hidden="1" customHeight="1">
      <c r="A107" s="574"/>
      <c r="B107" s="562"/>
      <c r="C107" s="562"/>
      <c r="D107" s="562"/>
      <c r="E107" s="562"/>
      <c r="F107" s="561"/>
      <c r="G107" s="541"/>
      <c r="H107" s="542"/>
      <c r="I107" s="538"/>
      <c r="J107" s="541"/>
      <c r="K107" s="542"/>
      <c r="L107" s="538"/>
      <c r="M107" s="541"/>
      <c r="N107" s="542"/>
      <c r="O107" s="538"/>
      <c r="P107" s="541"/>
      <c r="Q107" s="542"/>
      <c r="R107" s="538"/>
      <c r="S107" s="541"/>
      <c r="T107" s="542"/>
      <c r="U107" s="538"/>
      <c r="V107" s="541"/>
      <c r="W107" s="542"/>
      <c r="X107" s="632"/>
      <c r="Y107" s="541"/>
      <c r="Z107" s="542"/>
      <c r="AA107" s="538"/>
      <c r="AB107" s="541"/>
      <c r="AC107" s="542"/>
      <c r="AD107" s="538"/>
      <c r="AE107" s="541"/>
      <c r="AF107" s="542"/>
      <c r="AG107" s="538"/>
      <c r="AH107" s="541"/>
      <c r="AI107" s="542"/>
      <c r="AJ107" s="538"/>
      <c r="AK107" s="541"/>
      <c r="AL107" s="542"/>
      <c r="AM107" s="538"/>
      <c r="AN107" s="570"/>
      <c r="AO107" s="631"/>
    </row>
    <row r="108" spans="1:41" ht="15" hidden="1" customHeight="1">
      <c r="A108" s="543" t="s">
        <v>202</v>
      </c>
      <c r="B108" s="545" t="s">
        <v>206</v>
      </c>
      <c r="C108" s="547">
        <v>1508</v>
      </c>
      <c r="D108" s="549" t="s">
        <v>207</v>
      </c>
      <c r="E108" s="551" t="s">
        <v>208</v>
      </c>
      <c r="F108" s="165" t="s">
        <v>30</v>
      </c>
      <c r="G108" s="177"/>
      <c r="H108" s="149">
        <f t="shared" ref="H108:H116" si="105">G108-I108</f>
        <v>0</v>
      </c>
      <c r="I108" s="178"/>
      <c r="J108" s="177"/>
      <c r="K108" s="149">
        <f t="shared" ref="K108:K116" si="106">J108-L108</f>
        <v>0</v>
      </c>
      <c r="L108" s="178"/>
      <c r="M108" s="177"/>
      <c r="N108" s="149">
        <f t="shared" ref="N108:N116" si="107">M108-O108</f>
        <v>0</v>
      </c>
      <c r="O108" s="178"/>
      <c r="P108" s="177"/>
      <c r="Q108" s="149">
        <f t="shared" ref="Q108:Q116" si="108">P108-R108</f>
        <v>0</v>
      </c>
      <c r="R108" s="178"/>
      <c r="S108" s="177"/>
      <c r="T108" s="149">
        <f t="shared" ref="T108:T116" si="109">S108-U108</f>
        <v>0</v>
      </c>
      <c r="U108" s="178"/>
      <c r="V108" s="177"/>
      <c r="W108" s="149">
        <f t="shared" ref="W108:W116" si="110">V108-X108</f>
        <v>0</v>
      </c>
      <c r="X108" s="197"/>
      <c r="Y108" s="177"/>
      <c r="Z108" s="149">
        <f t="shared" ref="Z108:Z116" si="111">Y108-AA108</f>
        <v>0</v>
      </c>
      <c r="AA108" s="178"/>
      <c r="AB108" s="177"/>
      <c r="AC108" s="149">
        <f t="shared" ref="AC108:AC116" si="112">AB108-AD108</f>
        <v>0</v>
      </c>
      <c r="AD108" s="178"/>
      <c r="AE108" s="177"/>
      <c r="AF108" s="149">
        <f t="shared" ref="AF108:AF116" si="113">AE108-AG108</f>
        <v>0</v>
      </c>
      <c r="AG108" s="178"/>
      <c r="AH108" s="177"/>
      <c r="AI108" s="149">
        <f t="shared" ref="AI108:AI116" si="114">AH108-AJ108</f>
        <v>0</v>
      </c>
      <c r="AJ108" s="178"/>
      <c r="AK108" s="177"/>
      <c r="AL108" s="149">
        <f t="shared" ref="AL108:AL116" si="115">AK108-AM108</f>
        <v>0</v>
      </c>
      <c r="AM108" s="178"/>
      <c r="AN108" s="172"/>
      <c r="AO108" s="151" t="s">
        <v>31</v>
      </c>
    </row>
    <row r="109" spans="1:41" ht="15" hidden="1" customHeight="1">
      <c r="A109" s="543"/>
      <c r="B109" s="545"/>
      <c r="C109" s="547"/>
      <c r="D109" s="549"/>
      <c r="E109" s="551"/>
      <c r="F109" s="165" t="s">
        <v>32</v>
      </c>
      <c r="G109" s="177"/>
      <c r="H109" s="149">
        <f t="shared" si="105"/>
        <v>0</v>
      </c>
      <c r="I109" s="178"/>
      <c r="J109" s="177"/>
      <c r="K109" s="149">
        <f t="shared" si="106"/>
        <v>0</v>
      </c>
      <c r="L109" s="178"/>
      <c r="M109" s="177"/>
      <c r="N109" s="149">
        <f t="shared" si="107"/>
        <v>0</v>
      </c>
      <c r="O109" s="178"/>
      <c r="P109" s="177"/>
      <c r="Q109" s="149">
        <f t="shared" si="108"/>
        <v>0</v>
      </c>
      <c r="R109" s="178"/>
      <c r="S109" s="177"/>
      <c r="T109" s="149">
        <f t="shared" si="109"/>
        <v>0</v>
      </c>
      <c r="U109" s="178"/>
      <c r="V109" s="177"/>
      <c r="W109" s="149">
        <f t="shared" si="110"/>
        <v>0</v>
      </c>
      <c r="X109" s="197"/>
      <c r="Y109" s="177"/>
      <c r="Z109" s="149">
        <f t="shared" si="111"/>
        <v>0</v>
      </c>
      <c r="AA109" s="178"/>
      <c r="AB109" s="177"/>
      <c r="AC109" s="149">
        <f t="shared" si="112"/>
        <v>0</v>
      </c>
      <c r="AD109" s="178"/>
      <c r="AE109" s="177"/>
      <c r="AF109" s="149">
        <f t="shared" si="113"/>
        <v>0</v>
      </c>
      <c r="AG109" s="178"/>
      <c r="AH109" s="177"/>
      <c r="AI109" s="149">
        <f t="shared" si="114"/>
        <v>0</v>
      </c>
      <c r="AJ109" s="178"/>
      <c r="AK109" s="177"/>
      <c r="AL109" s="149">
        <f t="shared" si="115"/>
        <v>0</v>
      </c>
      <c r="AM109" s="178"/>
      <c r="AN109" s="172"/>
      <c r="AO109" s="152">
        <f>SUM(G108:G116,J108:J116,M108:M116,P108:P116,S108:S116,V108:V116,Y108:Y116,AB108:AB116,AE108:AE116)</f>
        <v>1517692</v>
      </c>
    </row>
    <row r="110" spans="1:41" ht="15" hidden="1" customHeight="1">
      <c r="A110" s="543"/>
      <c r="B110" s="545"/>
      <c r="C110" s="547"/>
      <c r="D110" s="549"/>
      <c r="E110" s="551"/>
      <c r="F110" s="165" t="s">
        <v>33</v>
      </c>
      <c r="G110" s="177"/>
      <c r="H110" s="149">
        <f t="shared" si="105"/>
        <v>0</v>
      </c>
      <c r="I110" s="178"/>
      <c r="J110" s="177"/>
      <c r="K110" s="149">
        <f t="shared" si="106"/>
        <v>0</v>
      </c>
      <c r="L110" s="178"/>
      <c r="M110" s="177"/>
      <c r="N110" s="149">
        <f t="shared" si="107"/>
        <v>0</v>
      </c>
      <c r="O110" s="178"/>
      <c r="P110" s="177"/>
      <c r="Q110" s="149">
        <f t="shared" si="108"/>
        <v>0</v>
      </c>
      <c r="R110" s="178"/>
      <c r="S110" s="177"/>
      <c r="T110" s="149">
        <f t="shared" si="109"/>
        <v>0</v>
      </c>
      <c r="U110" s="178"/>
      <c r="V110" s="177"/>
      <c r="W110" s="149">
        <f t="shared" si="110"/>
        <v>0</v>
      </c>
      <c r="X110" s="197"/>
      <c r="Y110" s="177"/>
      <c r="Z110" s="149">
        <f t="shared" si="111"/>
        <v>0</v>
      </c>
      <c r="AA110" s="178"/>
      <c r="AB110" s="177"/>
      <c r="AC110" s="149">
        <f t="shared" si="112"/>
        <v>0</v>
      </c>
      <c r="AD110" s="178"/>
      <c r="AE110" s="177"/>
      <c r="AF110" s="149">
        <f t="shared" si="113"/>
        <v>0</v>
      </c>
      <c r="AG110" s="178"/>
      <c r="AH110" s="177"/>
      <c r="AI110" s="149">
        <f t="shared" si="114"/>
        <v>0</v>
      </c>
      <c r="AJ110" s="178"/>
      <c r="AK110" s="177"/>
      <c r="AL110" s="149">
        <f t="shared" si="115"/>
        <v>0</v>
      </c>
      <c r="AM110" s="178"/>
      <c r="AN110" s="172"/>
      <c r="AO110" s="153" t="s">
        <v>34</v>
      </c>
    </row>
    <row r="111" spans="1:41" ht="15" hidden="1" customHeight="1">
      <c r="A111" s="543"/>
      <c r="B111" s="545"/>
      <c r="C111" s="547"/>
      <c r="D111" s="549"/>
      <c r="E111" s="551"/>
      <c r="F111" s="165" t="s">
        <v>35</v>
      </c>
      <c r="G111" s="177"/>
      <c r="H111" s="149">
        <f t="shared" si="105"/>
        <v>0</v>
      </c>
      <c r="I111" s="178"/>
      <c r="J111" s="177"/>
      <c r="K111" s="149">
        <f t="shared" si="106"/>
        <v>0</v>
      </c>
      <c r="L111" s="178"/>
      <c r="M111" s="177"/>
      <c r="N111" s="149">
        <f t="shared" si="107"/>
        <v>0</v>
      </c>
      <c r="O111" s="178"/>
      <c r="P111" s="177"/>
      <c r="Q111" s="149">
        <f t="shared" si="108"/>
        <v>0</v>
      </c>
      <c r="R111" s="178"/>
      <c r="S111" s="177"/>
      <c r="T111" s="149">
        <f t="shared" si="109"/>
        <v>0</v>
      </c>
      <c r="U111" s="178"/>
      <c r="V111" s="177"/>
      <c r="W111" s="149">
        <f t="shared" si="110"/>
        <v>0</v>
      </c>
      <c r="X111" s="197"/>
      <c r="Y111" s="177"/>
      <c r="Z111" s="149">
        <f t="shared" si="111"/>
        <v>0</v>
      </c>
      <c r="AA111" s="178"/>
      <c r="AB111" s="177"/>
      <c r="AC111" s="149">
        <f t="shared" si="112"/>
        <v>0</v>
      </c>
      <c r="AD111" s="178"/>
      <c r="AE111" s="177"/>
      <c r="AF111" s="149">
        <f t="shared" si="113"/>
        <v>0</v>
      </c>
      <c r="AG111" s="178"/>
      <c r="AH111" s="177"/>
      <c r="AI111" s="149">
        <f t="shared" si="114"/>
        <v>0</v>
      </c>
      <c r="AJ111" s="178"/>
      <c r="AK111" s="177"/>
      <c r="AL111" s="149">
        <f t="shared" si="115"/>
        <v>0</v>
      </c>
      <c r="AM111" s="178"/>
      <c r="AN111" s="172"/>
      <c r="AO111" s="152">
        <f>SUM(H108:H116,K108:K116,N108:N116,Q108:Q116,T108:T116,W108:W116,Z108:Z116,AC108:AC116,Z108:Z116,AF108:AF116)</f>
        <v>-123</v>
      </c>
    </row>
    <row r="112" spans="1:41" ht="15" hidden="1" customHeight="1">
      <c r="A112" s="543"/>
      <c r="B112" s="545"/>
      <c r="C112" s="547"/>
      <c r="D112" s="549"/>
      <c r="E112" s="551"/>
      <c r="F112" s="165" t="s">
        <v>36</v>
      </c>
      <c r="G112" s="177"/>
      <c r="H112" s="149">
        <f t="shared" si="105"/>
        <v>0</v>
      </c>
      <c r="I112" s="178"/>
      <c r="J112" s="177"/>
      <c r="K112" s="149">
        <f t="shared" si="106"/>
        <v>0</v>
      </c>
      <c r="L112" s="178"/>
      <c r="M112" s="177"/>
      <c r="N112" s="149">
        <f t="shared" si="107"/>
        <v>0</v>
      </c>
      <c r="O112" s="178"/>
      <c r="P112" s="177"/>
      <c r="Q112" s="149">
        <f t="shared" si="108"/>
        <v>0</v>
      </c>
      <c r="R112" s="178"/>
      <c r="S112" s="177"/>
      <c r="T112" s="149">
        <f t="shared" si="109"/>
        <v>0</v>
      </c>
      <c r="U112" s="178"/>
      <c r="V112" s="177"/>
      <c r="W112" s="149">
        <f t="shared" si="110"/>
        <v>0</v>
      </c>
      <c r="X112" s="197"/>
      <c r="Y112" s="177"/>
      <c r="Z112" s="149">
        <f t="shared" si="111"/>
        <v>0</v>
      </c>
      <c r="AA112" s="178"/>
      <c r="AB112" s="177"/>
      <c r="AC112" s="149">
        <f t="shared" si="112"/>
        <v>0</v>
      </c>
      <c r="AD112" s="178"/>
      <c r="AE112" s="177"/>
      <c r="AF112" s="149">
        <f t="shared" si="113"/>
        <v>0</v>
      </c>
      <c r="AG112" s="178"/>
      <c r="AH112" s="177"/>
      <c r="AI112" s="149">
        <f t="shared" si="114"/>
        <v>0</v>
      </c>
      <c r="AJ112" s="178"/>
      <c r="AK112" s="177"/>
      <c r="AL112" s="149">
        <f t="shared" si="115"/>
        <v>0</v>
      </c>
      <c r="AM112" s="178"/>
      <c r="AN112" s="172"/>
      <c r="AO112" s="153" t="s">
        <v>37</v>
      </c>
    </row>
    <row r="113" spans="1:41" ht="15" hidden="1" customHeight="1">
      <c r="A113" s="543"/>
      <c r="B113" s="545"/>
      <c r="C113" s="547"/>
      <c r="D113" s="549"/>
      <c r="E113" s="551"/>
      <c r="F113" s="165" t="s">
        <v>38</v>
      </c>
      <c r="G113" s="177">
        <v>1296977</v>
      </c>
      <c r="H113" s="149">
        <f t="shared" si="105"/>
        <v>-123</v>
      </c>
      <c r="I113" s="178">
        <v>1297100</v>
      </c>
      <c r="J113" s="177">
        <v>170715</v>
      </c>
      <c r="K113" s="149">
        <f t="shared" si="106"/>
        <v>0</v>
      </c>
      <c r="L113" s="178">
        <v>170715</v>
      </c>
      <c r="M113" s="177"/>
      <c r="N113" s="149">
        <f t="shared" si="107"/>
        <v>0</v>
      </c>
      <c r="O113" s="178"/>
      <c r="P113" s="177"/>
      <c r="Q113" s="149">
        <f t="shared" si="108"/>
        <v>0</v>
      </c>
      <c r="R113" s="178"/>
      <c r="S113" s="177">
        <v>50000</v>
      </c>
      <c r="T113" s="149">
        <f t="shared" si="109"/>
        <v>0</v>
      </c>
      <c r="U113" s="178">
        <v>50000</v>
      </c>
      <c r="V113" s="177"/>
      <c r="W113" s="149">
        <f t="shared" si="110"/>
        <v>0</v>
      </c>
      <c r="X113" s="197"/>
      <c r="Y113" s="177"/>
      <c r="Z113" s="149">
        <f t="shared" si="111"/>
        <v>0</v>
      </c>
      <c r="AA113" s="178"/>
      <c r="AB113" s="177"/>
      <c r="AC113" s="149">
        <f t="shared" si="112"/>
        <v>0</v>
      </c>
      <c r="AD113" s="178"/>
      <c r="AE113" s="177"/>
      <c r="AF113" s="149">
        <f t="shared" si="113"/>
        <v>0</v>
      </c>
      <c r="AG113" s="178"/>
      <c r="AH113" s="177"/>
      <c r="AI113" s="149">
        <f t="shared" si="114"/>
        <v>0</v>
      </c>
      <c r="AJ113" s="178"/>
      <c r="AK113" s="177"/>
      <c r="AL113" s="149">
        <f t="shared" si="115"/>
        <v>0</v>
      </c>
      <c r="AM113" s="178"/>
      <c r="AN113" s="172"/>
      <c r="AO113" s="152">
        <f>SUM(I108:I116,L108:L116,O108:O116,R108:R116,U108:U116,X108:X116,AA108:AA116,AD108:AD116,AG108:AG116)</f>
        <v>1517815</v>
      </c>
    </row>
    <row r="114" spans="1:41" ht="15" hidden="1" customHeight="1">
      <c r="A114" s="543"/>
      <c r="B114" s="545"/>
      <c r="C114" s="547"/>
      <c r="D114" s="549"/>
      <c r="E114" s="551"/>
      <c r="F114" s="165" t="s">
        <v>39</v>
      </c>
      <c r="G114" s="177"/>
      <c r="H114" s="149">
        <f t="shared" si="105"/>
        <v>0</v>
      </c>
      <c r="I114" s="178"/>
      <c r="J114" s="177"/>
      <c r="K114" s="149">
        <f t="shared" si="106"/>
        <v>0</v>
      </c>
      <c r="L114" s="178"/>
      <c r="M114" s="177"/>
      <c r="N114" s="149">
        <f t="shared" si="107"/>
        <v>0</v>
      </c>
      <c r="O114" s="178"/>
      <c r="P114" s="177"/>
      <c r="Q114" s="149">
        <f t="shared" si="108"/>
        <v>0</v>
      </c>
      <c r="R114" s="178"/>
      <c r="S114" s="177"/>
      <c r="T114" s="149">
        <f t="shared" si="109"/>
        <v>0</v>
      </c>
      <c r="U114" s="178"/>
      <c r="V114" s="177"/>
      <c r="W114" s="149">
        <f t="shared" si="110"/>
        <v>0</v>
      </c>
      <c r="X114" s="197"/>
      <c r="Y114" s="177"/>
      <c r="Z114" s="149">
        <f t="shared" si="111"/>
        <v>0</v>
      </c>
      <c r="AA114" s="178"/>
      <c r="AB114" s="177"/>
      <c r="AC114" s="149">
        <f t="shared" si="112"/>
        <v>0</v>
      </c>
      <c r="AD114" s="178"/>
      <c r="AE114" s="177"/>
      <c r="AF114" s="149">
        <f t="shared" si="113"/>
        <v>0</v>
      </c>
      <c r="AG114" s="178"/>
      <c r="AH114" s="177"/>
      <c r="AI114" s="149">
        <f t="shared" si="114"/>
        <v>0</v>
      </c>
      <c r="AJ114" s="178"/>
      <c r="AK114" s="177"/>
      <c r="AL114" s="149">
        <f t="shared" si="115"/>
        <v>0</v>
      </c>
      <c r="AM114" s="178"/>
      <c r="AN114" s="172"/>
      <c r="AO114" s="153" t="s">
        <v>40</v>
      </c>
    </row>
    <row r="115" spans="1:41" ht="15" hidden="1" customHeight="1">
      <c r="A115" s="543"/>
      <c r="B115" s="545"/>
      <c r="C115" s="547"/>
      <c r="D115" s="549"/>
      <c r="E115" s="551"/>
      <c r="F115" s="165" t="s">
        <v>41</v>
      </c>
      <c r="G115" s="177"/>
      <c r="H115" s="149">
        <f t="shared" si="105"/>
        <v>0</v>
      </c>
      <c r="I115" s="178"/>
      <c r="J115" s="177"/>
      <c r="K115" s="149">
        <f t="shared" si="106"/>
        <v>0</v>
      </c>
      <c r="L115" s="178"/>
      <c r="M115" s="177"/>
      <c r="N115" s="149">
        <f t="shared" si="107"/>
        <v>0</v>
      </c>
      <c r="O115" s="178"/>
      <c r="P115" s="177"/>
      <c r="Q115" s="149">
        <f t="shared" si="108"/>
        <v>0</v>
      </c>
      <c r="R115" s="178"/>
      <c r="S115" s="177"/>
      <c r="T115" s="149">
        <f t="shared" si="109"/>
        <v>0</v>
      </c>
      <c r="U115" s="178"/>
      <c r="V115" s="177"/>
      <c r="W115" s="149">
        <f t="shared" si="110"/>
        <v>0</v>
      </c>
      <c r="X115" s="197"/>
      <c r="Y115" s="177"/>
      <c r="Z115" s="149">
        <f t="shared" si="111"/>
        <v>0</v>
      </c>
      <c r="AA115" s="178"/>
      <c r="AB115" s="177"/>
      <c r="AC115" s="149">
        <f t="shared" si="112"/>
        <v>0</v>
      </c>
      <c r="AD115" s="178"/>
      <c r="AE115" s="177"/>
      <c r="AF115" s="149">
        <f t="shared" si="113"/>
        <v>0</v>
      </c>
      <c r="AG115" s="178"/>
      <c r="AH115" s="177"/>
      <c r="AI115" s="149">
        <f t="shared" si="114"/>
        <v>0</v>
      </c>
      <c r="AJ115" s="178"/>
      <c r="AK115" s="177"/>
      <c r="AL115" s="149">
        <f t="shared" si="115"/>
        <v>0</v>
      </c>
      <c r="AM115" s="178"/>
      <c r="AN115" s="172"/>
      <c r="AO115" s="154">
        <f>AO113/AO109</f>
        <v>1.0000810441117169</v>
      </c>
    </row>
    <row r="116" spans="1:41" ht="15" hidden="1" customHeight="1">
      <c r="A116" s="543"/>
      <c r="B116" s="545"/>
      <c r="C116" s="547"/>
      <c r="D116" s="549"/>
      <c r="E116" s="551"/>
      <c r="F116" s="165" t="s">
        <v>42</v>
      </c>
      <c r="G116" s="177"/>
      <c r="H116" s="149">
        <f t="shared" si="105"/>
        <v>0</v>
      </c>
      <c r="I116" s="178"/>
      <c r="J116" s="177"/>
      <c r="K116" s="149">
        <f t="shared" si="106"/>
        <v>0</v>
      </c>
      <c r="L116" s="178"/>
      <c r="M116" s="177"/>
      <c r="N116" s="149">
        <f t="shared" si="107"/>
        <v>0</v>
      </c>
      <c r="O116" s="178"/>
      <c r="P116" s="177"/>
      <c r="Q116" s="149">
        <f t="shared" si="108"/>
        <v>0</v>
      </c>
      <c r="R116" s="178"/>
      <c r="S116" s="177"/>
      <c r="T116" s="149">
        <f t="shared" si="109"/>
        <v>0</v>
      </c>
      <c r="U116" s="178"/>
      <c r="V116" s="177"/>
      <c r="W116" s="149">
        <f t="shared" si="110"/>
        <v>0</v>
      </c>
      <c r="X116" s="197"/>
      <c r="Y116" s="177"/>
      <c r="Z116" s="149">
        <f t="shared" si="111"/>
        <v>0</v>
      </c>
      <c r="AA116" s="178"/>
      <c r="AB116" s="177"/>
      <c r="AC116" s="149">
        <f t="shared" si="112"/>
        <v>0</v>
      </c>
      <c r="AD116" s="178"/>
      <c r="AE116" s="177"/>
      <c r="AF116" s="149">
        <f t="shared" si="113"/>
        <v>0</v>
      </c>
      <c r="AG116" s="178"/>
      <c r="AH116" s="177"/>
      <c r="AI116" s="149">
        <f t="shared" si="114"/>
        <v>0</v>
      </c>
      <c r="AJ116" s="178"/>
      <c r="AK116" s="177"/>
      <c r="AL116" s="149">
        <f t="shared" si="115"/>
        <v>0</v>
      </c>
      <c r="AM116" s="178"/>
      <c r="AN116" s="172"/>
      <c r="AO116" s="152"/>
    </row>
    <row r="117" spans="1:41" ht="15" hidden="1" customHeight="1">
      <c r="A117" s="573" t="s">
        <v>21</v>
      </c>
      <c r="B117" s="451" t="s">
        <v>17</v>
      </c>
      <c r="C117" s="451" t="s">
        <v>18</v>
      </c>
      <c r="D117" s="451" t="s">
        <v>139</v>
      </c>
      <c r="E117" s="451" t="s">
        <v>20</v>
      </c>
      <c r="F117" s="560" t="s">
        <v>22</v>
      </c>
      <c r="G117" s="511" t="s">
        <v>23</v>
      </c>
      <c r="H117" s="440" t="s">
        <v>24</v>
      </c>
      <c r="I117" s="444" t="s">
        <v>25</v>
      </c>
      <c r="J117" s="511" t="s">
        <v>23</v>
      </c>
      <c r="K117" s="440" t="s">
        <v>24</v>
      </c>
      <c r="L117" s="444" t="s">
        <v>25</v>
      </c>
      <c r="M117" s="511" t="s">
        <v>23</v>
      </c>
      <c r="N117" s="440" t="s">
        <v>24</v>
      </c>
      <c r="O117" s="444" t="s">
        <v>25</v>
      </c>
      <c r="P117" s="511" t="s">
        <v>23</v>
      </c>
      <c r="Q117" s="440" t="s">
        <v>24</v>
      </c>
      <c r="R117" s="444" t="s">
        <v>25</v>
      </c>
      <c r="S117" s="511" t="s">
        <v>23</v>
      </c>
      <c r="T117" s="440" t="s">
        <v>24</v>
      </c>
      <c r="U117" s="444" t="s">
        <v>25</v>
      </c>
      <c r="V117" s="511" t="s">
        <v>23</v>
      </c>
      <c r="W117" s="440" t="s">
        <v>24</v>
      </c>
      <c r="X117" s="522" t="s">
        <v>25</v>
      </c>
      <c r="Y117" s="511" t="s">
        <v>23</v>
      </c>
      <c r="Z117" s="440" t="s">
        <v>24</v>
      </c>
      <c r="AA117" s="444" t="s">
        <v>25</v>
      </c>
      <c r="AB117" s="511" t="s">
        <v>23</v>
      </c>
      <c r="AC117" s="440" t="s">
        <v>24</v>
      </c>
      <c r="AD117" s="444" t="s">
        <v>25</v>
      </c>
      <c r="AE117" s="511" t="s">
        <v>23</v>
      </c>
      <c r="AF117" s="440" t="s">
        <v>24</v>
      </c>
      <c r="AG117" s="444" t="s">
        <v>25</v>
      </c>
      <c r="AH117" s="511" t="s">
        <v>23</v>
      </c>
      <c r="AI117" s="440" t="s">
        <v>24</v>
      </c>
      <c r="AJ117" s="444" t="s">
        <v>25</v>
      </c>
      <c r="AK117" s="511" t="s">
        <v>23</v>
      </c>
      <c r="AL117" s="440" t="s">
        <v>24</v>
      </c>
      <c r="AM117" s="444" t="s">
        <v>25</v>
      </c>
      <c r="AN117" s="443" t="s">
        <v>23</v>
      </c>
      <c r="AO117" s="630" t="s">
        <v>26</v>
      </c>
    </row>
    <row r="118" spans="1:41" ht="15" hidden="1" customHeight="1">
      <c r="A118" s="574"/>
      <c r="B118" s="562"/>
      <c r="C118" s="562"/>
      <c r="D118" s="562"/>
      <c r="E118" s="562"/>
      <c r="F118" s="561"/>
      <c r="G118" s="541"/>
      <c r="H118" s="542"/>
      <c r="I118" s="538"/>
      <c r="J118" s="541"/>
      <c r="K118" s="542"/>
      <c r="L118" s="538"/>
      <c r="M118" s="541"/>
      <c r="N118" s="542"/>
      <c r="O118" s="538"/>
      <c r="P118" s="541"/>
      <c r="Q118" s="542"/>
      <c r="R118" s="538"/>
      <c r="S118" s="541"/>
      <c r="T118" s="542"/>
      <c r="U118" s="538"/>
      <c r="V118" s="541"/>
      <c r="W118" s="542"/>
      <c r="X118" s="632"/>
      <c r="Y118" s="541"/>
      <c r="Z118" s="542"/>
      <c r="AA118" s="538"/>
      <c r="AB118" s="541"/>
      <c r="AC118" s="542"/>
      <c r="AD118" s="538"/>
      <c r="AE118" s="541"/>
      <c r="AF118" s="542"/>
      <c r="AG118" s="538"/>
      <c r="AH118" s="541"/>
      <c r="AI118" s="542"/>
      <c r="AJ118" s="538"/>
      <c r="AK118" s="541"/>
      <c r="AL118" s="542"/>
      <c r="AM118" s="538"/>
      <c r="AN118" s="570"/>
      <c r="AO118" s="631"/>
    </row>
    <row r="119" spans="1:41" ht="15" hidden="1" customHeight="1">
      <c r="A119" s="543" t="s">
        <v>202</v>
      </c>
      <c r="B119" s="545" t="s">
        <v>209</v>
      </c>
      <c r="C119" s="735">
        <v>2508</v>
      </c>
      <c r="D119" s="549" t="s">
        <v>210</v>
      </c>
      <c r="E119" s="551" t="s">
        <v>211</v>
      </c>
      <c r="F119" s="165" t="s">
        <v>30</v>
      </c>
      <c r="G119" s="177"/>
      <c r="H119" s="149">
        <f t="shared" ref="H119:H127" si="116">G119-I119</f>
        <v>0</v>
      </c>
      <c r="I119" s="178"/>
      <c r="J119" s="177"/>
      <c r="K119" s="149">
        <f t="shared" ref="K119:K127" si="117">J119-L119</f>
        <v>0</v>
      </c>
      <c r="L119" s="178"/>
      <c r="M119" s="177"/>
      <c r="N119" s="149">
        <f t="shared" ref="N119:N127" si="118">M119-O119</f>
        <v>0</v>
      </c>
      <c r="O119" s="178"/>
      <c r="P119" s="177"/>
      <c r="Q119" s="149">
        <f t="shared" ref="Q119:Q127" si="119">P119-R119</f>
        <v>0</v>
      </c>
      <c r="R119" s="178"/>
      <c r="S119" s="177"/>
      <c r="T119" s="149">
        <f t="shared" ref="T119:T127" si="120">S119-U119</f>
        <v>0</v>
      </c>
      <c r="U119" s="178"/>
      <c r="V119" s="177"/>
      <c r="W119" s="149">
        <f t="shared" ref="W119:W127" si="121">V119-X119</f>
        <v>0</v>
      </c>
      <c r="X119" s="197"/>
      <c r="Y119" s="177"/>
      <c r="Z119" s="149">
        <f t="shared" ref="Z119:Z127" si="122">Y119-AA119</f>
        <v>0</v>
      </c>
      <c r="AA119" s="178"/>
      <c r="AB119" s="177"/>
      <c r="AC119" s="149">
        <f t="shared" ref="AC119:AC127" si="123">AB119-AD119</f>
        <v>0</v>
      </c>
      <c r="AD119" s="178"/>
      <c r="AE119" s="177"/>
      <c r="AF119" s="149">
        <f t="shared" ref="AF119:AF127" si="124">AE119-AG119</f>
        <v>0</v>
      </c>
      <c r="AG119" s="178"/>
      <c r="AH119" s="177"/>
      <c r="AI119" s="149">
        <f t="shared" ref="AI119:AI127" si="125">AH119-AJ119</f>
        <v>0</v>
      </c>
      <c r="AJ119" s="178"/>
      <c r="AK119" s="177"/>
      <c r="AL119" s="149">
        <f t="shared" ref="AL119:AL127" si="126">AK119-AM119</f>
        <v>0</v>
      </c>
      <c r="AM119" s="178"/>
      <c r="AN119" s="172"/>
      <c r="AO119" s="151" t="s">
        <v>31</v>
      </c>
    </row>
    <row r="120" spans="1:41" ht="15" hidden="1" customHeight="1">
      <c r="A120" s="543"/>
      <c r="B120" s="545"/>
      <c r="C120" s="735"/>
      <c r="D120" s="549"/>
      <c r="E120" s="551"/>
      <c r="F120" s="165" t="s">
        <v>32</v>
      </c>
      <c r="G120" s="177"/>
      <c r="H120" s="149">
        <f t="shared" si="116"/>
        <v>0</v>
      </c>
      <c r="I120" s="178"/>
      <c r="J120" s="177"/>
      <c r="K120" s="149">
        <f t="shared" si="117"/>
        <v>0</v>
      </c>
      <c r="L120" s="178"/>
      <c r="M120" s="177"/>
      <c r="N120" s="149">
        <f t="shared" si="118"/>
        <v>0</v>
      </c>
      <c r="O120" s="178"/>
      <c r="P120" s="177"/>
      <c r="Q120" s="149">
        <f t="shared" si="119"/>
        <v>0</v>
      </c>
      <c r="R120" s="178"/>
      <c r="S120" s="177"/>
      <c r="T120" s="149">
        <f t="shared" si="120"/>
        <v>0</v>
      </c>
      <c r="U120" s="178"/>
      <c r="V120" s="177"/>
      <c r="W120" s="149">
        <f t="shared" si="121"/>
        <v>0</v>
      </c>
      <c r="X120" s="197"/>
      <c r="Y120" s="177"/>
      <c r="Z120" s="149">
        <f t="shared" si="122"/>
        <v>0</v>
      </c>
      <c r="AA120" s="178"/>
      <c r="AB120" s="177"/>
      <c r="AC120" s="149">
        <f t="shared" si="123"/>
        <v>0</v>
      </c>
      <c r="AD120" s="178"/>
      <c r="AE120" s="177"/>
      <c r="AF120" s="149">
        <f t="shared" si="124"/>
        <v>0</v>
      </c>
      <c r="AG120" s="178"/>
      <c r="AH120" s="177"/>
      <c r="AI120" s="149">
        <f t="shared" si="125"/>
        <v>0</v>
      </c>
      <c r="AJ120" s="178"/>
      <c r="AK120" s="177"/>
      <c r="AL120" s="149">
        <f t="shared" si="126"/>
        <v>0</v>
      </c>
      <c r="AM120" s="178"/>
      <c r="AN120" s="172"/>
      <c r="AO120" s="152">
        <f>SUM(G119:G127,J119:J127,M119:M127,P119:P127,S119:S127,V119:V127,Y119:Y127,AB119:AB127,AE119:AE127)</f>
        <v>450000</v>
      </c>
    </row>
    <row r="121" spans="1:41" ht="15" hidden="1" customHeight="1">
      <c r="A121" s="543"/>
      <c r="B121" s="545"/>
      <c r="C121" s="735"/>
      <c r="D121" s="549"/>
      <c r="E121" s="551"/>
      <c r="F121" s="165" t="s">
        <v>33</v>
      </c>
      <c r="G121" s="177"/>
      <c r="H121" s="149">
        <f t="shared" si="116"/>
        <v>0</v>
      </c>
      <c r="I121" s="178"/>
      <c r="J121" s="177">
        <v>200000</v>
      </c>
      <c r="K121" s="149">
        <f t="shared" si="117"/>
        <v>0</v>
      </c>
      <c r="L121" s="178">
        <v>200000</v>
      </c>
      <c r="M121" s="177"/>
      <c r="N121" s="149">
        <f t="shared" si="118"/>
        <v>0</v>
      </c>
      <c r="O121" s="178"/>
      <c r="P121" s="177"/>
      <c r="Q121" s="149">
        <f t="shared" si="119"/>
        <v>0</v>
      </c>
      <c r="R121" s="178"/>
      <c r="S121" s="177"/>
      <c r="T121" s="149">
        <f t="shared" si="120"/>
        <v>0</v>
      </c>
      <c r="U121" s="178"/>
      <c r="V121" s="177"/>
      <c r="W121" s="149">
        <f t="shared" si="121"/>
        <v>0</v>
      </c>
      <c r="X121" s="197"/>
      <c r="Y121" s="177"/>
      <c r="Z121" s="149">
        <f t="shared" si="122"/>
        <v>0</v>
      </c>
      <c r="AA121" s="178"/>
      <c r="AB121" s="177"/>
      <c r="AC121" s="149">
        <f t="shared" si="123"/>
        <v>0</v>
      </c>
      <c r="AD121" s="178"/>
      <c r="AE121" s="177"/>
      <c r="AF121" s="149">
        <f t="shared" si="124"/>
        <v>0</v>
      </c>
      <c r="AG121" s="178"/>
      <c r="AH121" s="177"/>
      <c r="AI121" s="149">
        <f t="shared" si="125"/>
        <v>0</v>
      </c>
      <c r="AJ121" s="178"/>
      <c r="AK121" s="177"/>
      <c r="AL121" s="149">
        <f t="shared" si="126"/>
        <v>0</v>
      </c>
      <c r="AM121" s="178"/>
      <c r="AN121" s="172"/>
      <c r="AO121" s="153" t="s">
        <v>34</v>
      </c>
    </row>
    <row r="122" spans="1:41" ht="15" hidden="1" customHeight="1">
      <c r="A122" s="543"/>
      <c r="B122" s="545"/>
      <c r="C122" s="735"/>
      <c r="D122" s="549"/>
      <c r="E122" s="551"/>
      <c r="F122" s="165" t="s">
        <v>35</v>
      </c>
      <c r="G122" s="177"/>
      <c r="H122" s="149">
        <f t="shared" si="116"/>
        <v>0</v>
      </c>
      <c r="I122" s="178"/>
      <c r="J122" s="177"/>
      <c r="K122" s="149">
        <f t="shared" si="117"/>
        <v>0</v>
      </c>
      <c r="L122" s="178"/>
      <c r="M122" s="177"/>
      <c r="N122" s="149">
        <f t="shared" si="118"/>
        <v>0</v>
      </c>
      <c r="O122" s="178"/>
      <c r="P122" s="177"/>
      <c r="Q122" s="149">
        <f t="shared" si="119"/>
        <v>0</v>
      </c>
      <c r="R122" s="178"/>
      <c r="S122" s="177"/>
      <c r="T122" s="149">
        <f t="shared" si="120"/>
        <v>0</v>
      </c>
      <c r="U122" s="178"/>
      <c r="V122" s="177"/>
      <c r="W122" s="149">
        <f t="shared" si="121"/>
        <v>0</v>
      </c>
      <c r="X122" s="197"/>
      <c r="Y122" s="177"/>
      <c r="Z122" s="149">
        <f t="shared" si="122"/>
        <v>0</v>
      </c>
      <c r="AA122" s="178"/>
      <c r="AB122" s="177"/>
      <c r="AC122" s="149">
        <f t="shared" si="123"/>
        <v>0</v>
      </c>
      <c r="AD122" s="178"/>
      <c r="AE122" s="177"/>
      <c r="AF122" s="149">
        <f t="shared" si="124"/>
        <v>0</v>
      </c>
      <c r="AG122" s="178"/>
      <c r="AH122" s="177"/>
      <c r="AI122" s="149">
        <f t="shared" si="125"/>
        <v>0</v>
      </c>
      <c r="AJ122" s="178"/>
      <c r="AK122" s="177"/>
      <c r="AL122" s="149">
        <f t="shared" si="126"/>
        <v>0</v>
      </c>
      <c r="AM122" s="178"/>
      <c r="AN122" s="172"/>
      <c r="AO122" s="152">
        <f>SUM(H119:H127,K119:K127,N119:N127,Q119:Q127,T119:T127,W119:W127,Z119:Z127,AC119:AC127,AF119:AF127)</f>
        <v>107350</v>
      </c>
    </row>
    <row r="123" spans="1:41" ht="15" hidden="1" customHeight="1">
      <c r="A123" s="543"/>
      <c r="B123" s="545"/>
      <c r="C123" s="735"/>
      <c r="D123" s="549"/>
      <c r="E123" s="551"/>
      <c r="F123" s="165" t="s">
        <v>36</v>
      </c>
      <c r="G123" s="177"/>
      <c r="H123" s="149">
        <f t="shared" si="116"/>
        <v>0</v>
      </c>
      <c r="I123" s="178"/>
      <c r="J123" s="177"/>
      <c r="K123" s="149">
        <f t="shared" si="117"/>
        <v>0</v>
      </c>
      <c r="L123" s="178"/>
      <c r="M123" s="177"/>
      <c r="N123" s="149">
        <f t="shared" si="118"/>
        <v>0</v>
      </c>
      <c r="O123" s="178"/>
      <c r="P123" s="177"/>
      <c r="Q123" s="149">
        <f t="shared" si="119"/>
        <v>0</v>
      </c>
      <c r="R123" s="178"/>
      <c r="S123" s="177"/>
      <c r="T123" s="149">
        <f t="shared" si="120"/>
        <v>0</v>
      </c>
      <c r="U123" s="178"/>
      <c r="V123" s="177"/>
      <c r="W123" s="149">
        <f t="shared" si="121"/>
        <v>0</v>
      </c>
      <c r="X123" s="197"/>
      <c r="Y123" s="177"/>
      <c r="Z123" s="149">
        <f t="shared" si="122"/>
        <v>0</v>
      </c>
      <c r="AA123" s="178"/>
      <c r="AB123" s="177"/>
      <c r="AC123" s="149">
        <f t="shared" si="123"/>
        <v>0</v>
      </c>
      <c r="AD123" s="178"/>
      <c r="AE123" s="177"/>
      <c r="AF123" s="149">
        <f t="shared" si="124"/>
        <v>0</v>
      </c>
      <c r="AG123" s="178"/>
      <c r="AH123" s="177"/>
      <c r="AI123" s="149">
        <f t="shared" si="125"/>
        <v>0</v>
      </c>
      <c r="AJ123" s="178"/>
      <c r="AK123" s="177"/>
      <c r="AL123" s="149">
        <f t="shared" si="126"/>
        <v>0</v>
      </c>
      <c r="AM123" s="178"/>
      <c r="AN123" s="172"/>
      <c r="AO123" s="153" t="s">
        <v>37</v>
      </c>
    </row>
    <row r="124" spans="1:41" ht="15" hidden="1" customHeight="1">
      <c r="A124" s="543"/>
      <c r="B124" s="545"/>
      <c r="C124" s="735"/>
      <c r="D124" s="549"/>
      <c r="E124" s="551"/>
      <c r="F124" s="165" t="s">
        <v>38</v>
      </c>
      <c r="G124" s="177"/>
      <c r="H124" s="149">
        <f t="shared" si="116"/>
        <v>0</v>
      </c>
      <c r="I124" s="178"/>
      <c r="J124" s="177"/>
      <c r="K124" s="149">
        <f t="shared" si="117"/>
        <v>0</v>
      </c>
      <c r="L124" s="178"/>
      <c r="M124" s="177"/>
      <c r="N124" s="149">
        <f t="shared" si="118"/>
        <v>0</v>
      </c>
      <c r="O124" s="178"/>
      <c r="P124" s="177"/>
      <c r="Q124" s="149">
        <f t="shared" si="119"/>
        <v>0</v>
      </c>
      <c r="R124" s="178"/>
      <c r="S124" s="177">
        <v>250000</v>
      </c>
      <c r="T124" s="149">
        <f t="shared" si="120"/>
        <v>107350</v>
      </c>
      <c r="U124" s="178">
        <v>142650</v>
      </c>
      <c r="V124" s="177"/>
      <c r="W124" s="149">
        <f t="shared" si="121"/>
        <v>0</v>
      </c>
      <c r="X124" s="197"/>
      <c r="Y124" s="177"/>
      <c r="Z124" s="149">
        <f t="shared" si="122"/>
        <v>0</v>
      </c>
      <c r="AA124" s="178"/>
      <c r="AB124" s="177"/>
      <c r="AC124" s="149">
        <f t="shared" si="123"/>
        <v>0</v>
      </c>
      <c r="AD124" s="178"/>
      <c r="AE124" s="177"/>
      <c r="AF124" s="149">
        <f t="shared" si="124"/>
        <v>0</v>
      </c>
      <c r="AG124" s="178"/>
      <c r="AH124" s="177"/>
      <c r="AI124" s="149">
        <f t="shared" si="125"/>
        <v>0</v>
      </c>
      <c r="AJ124" s="178"/>
      <c r="AK124" s="177"/>
      <c r="AL124" s="149">
        <f t="shared" si="126"/>
        <v>0</v>
      </c>
      <c r="AM124" s="178"/>
      <c r="AN124" s="172"/>
      <c r="AO124" s="152">
        <f>SUM(I119:I127,L119:L127,O119:O127,R119:R127,U119:U127,X119:X127,AA119:AA127,AD119:AD127,AG119:AG127)</f>
        <v>342650</v>
      </c>
    </row>
    <row r="125" spans="1:41" ht="15" hidden="1" customHeight="1">
      <c r="A125" s="543"/>
      <c r="B125" s="545"/>
      <c r="C125" s="735"/>
      <c r="D125" s="549"/>
      <c r="E125" s="551"/>
      <c r="F125" s="165" t="s">
        <v>39</v>
      </c>
      <c r="G125" s="177"/>
      <c r="H125" s="149">
        <f t="shared" si="116"/>
        <v>0</v>
      </c>
      <c r="I125" s="178"/>
      <c r="J125" s="177"/>
      <c r="K125" s="149">
        <f t="shared" si="117"/>
        <v>0</v>
      </c>
      <c r="L125" s="178"/>
      <c r="M125" s="177"/>
      <c r="N125" s="149">
        <f t="shared" si="118"/>
        <v>0</v>
      </c>
      <c r="O125" s="178"/>
      <c r="P125" s="177"/>
      <c r="Q125" s="149">
        <f t="shared" si="119"/>
        <v>0</v>
      </c>
      <c r="R125" s="178"/>
      <c r="S125" s="177"/>
      <c r="T125" s="149">
        <f t="shared" si="120"/>
        <v>0</v>
      </c>
      <c r="U125" s="178"/>
      <c r="V125" s="177"/>
      <c r="W125" s="149">
        <f t="shared" si="121"/>
        <v>0</v>
      </c>
      <c r="X125" s="197"/>
      <c r="Y125" s="177"/>
      <c r="Z125" s="149">
        <f t="shared" si="122"/>
        <v>0</v>
      </c>
      <c r="AA125" s="178"/>
      <c r="AB125" s="177"/>
      <c r="AC125" s="149">
        <f t="shared" si="123"/>
        <v>0</v>
      </c>
      <c r="AD125" s="178"/>
      <c r="AE125" s="177"/>
      <c r="AF125" s="149">
        <f t="shared" si="124"/>
        <v>0</v>
      </c>
      <c r="AG125" s="178"/>
      <c r="AH125" s="177"/>
      <c r="AI125" s="149">
        <f t="shared" si="125"/>
        <v>0</v>
      </c>
      <c r="AJ125" s="178"/>
      <c r="AK125" s="177"/>
      <c r="AL125" s="149">
        <f t="shared" si="126"/>
        <v>0</v>
      </c>
      <c r="AM125" s="178"/>
      <c r="AN125" s="172"/>
      <c r="AO125" s="153" t="s">
        <v>40</v>
      </c>
    </row>
    <row r="126" spans="1:41" ht="15" hidden="1" customHeight="1">
      <c r="A126" s="543"/>
      <c r="B126" s="545"/>
      <c r="C126" s="735"/>
      <c r="D126" s="549"/>
      <c r="E126" s="551"/>
      <c r="F126" s="165" t="s">
        <v>41</v>
      </c>
      <c r="G126" s="177"/>
      <c r="H126" s="149">
        <f t="shared" si="116"/>
        <v>0</v>
      </c>
      <c r="I126" s="178"/>
      <c r="J126" s="177"/>
      <c r="K126" s="149">
        <f t="shared" si="117"/>
        <v>0</v>
      </c>
      <c r="L126" s="178"/>
      <c r="M126" s="177"/>
      <c r="N126" s="149">
        <f t="shared" si="118"/>
        <v>0</v>
      </c>
      <c r="O126" s="178"/>
      <c r="P126" s="177"/>
      <c r="Q126" s="149">
        <f t="shared" si="119"/>
        <v>0</v>
      </c>
      <c r="R126" s="178"/>
      <c r="S126" s="177"/>
      <c r="T126" s="149">
        <f t="shared" si="120"/>
        <v>0</v>
      </c>
      <c r="U126" s="178"/>
      <c r="V126" s="177"/>
      <c r="W126" s="149">
        <f t="shared" si="121"/>
        <v>0</v>
      </c>
      <c r="X126" s="197"/>
      <c r="Y126" s="177"/>
      <c r="Z126" s="149">
        <f t="shared" si="122"/>
        <v>0</v>
      </c>
      <c r="AA126" s="178"/>
      <c r="AB126" s="177"/>
      <c r="AC126" s="149">
        <f t="shared" si="123"/>
        <v>0</v>
      </c>
      <c r="AD126" s="178"/>
      <c r="AE126" s="177"/>
      <c r="AF126" s="149">
        <f t="shared" si="124"/>
        <v>0</v>
      </c>
      <c r="AG126" s="178"/>
      <c r="AH126" s="177"/>
      <c r="AI126" s="149">
        <f t="shared" si="125"/>
        <v>0</v>
      </c>
      <c r="AJ126" s="178"/>
      <c r="AK126" s="177"/>
      <c r="AL126" s="149">
        <f t="shared" si="126"/>
        <v>0</v>
      </c>
      <c r="AM126" s="178"/>
      <c r="AN126" s="172"/>
      <c r="AO126" s="154">
        <f>AO124/AO120</f>
        <v>0.76144444444444448</v>
      </c>
    </row>
    <row r="127" spans="1:41" ht="15" hidden="1" customHeight="1">
      <c r="A127" s="544"/>
      <c r="B127" s="546"/>
      <c r="C127" s="736"/>
      <c r="D127" s="550"/>
      <c r="E127" s="552"/>
      <c r="F127" s="166" t="s">
        <v>42</v>
      </c>
      <c r="G127" s="179"/>
      <c r="H127" s="155">
        <f t="shared" si="116"/>
        <v>0</v>
      </c>
      <c r="I127" s="180"/>
      <c r="J127" s="179"/>
      <c r="K127" s="155">
        <f t="shared" si="117"/>
        <v>0</v>
      </c>
      <c r="L127" s="180"/>
      <c r="M127" s="179"/>
      <c r="N127" s="155">
        <f t="shared" si="118"/>
        <v>0</v>
      </c>
      <c r="O127" s="180"/>
      <c r="P127" s="179"/>
      <c r="Q127" s="155">
        <f t="shared" si="119"/>
        <v>0</v>
      </c>
      <c r="R127" s="180"/>
      <c r="S127" s="179"/>
      <c r="T127" s="155">
        <f t="shared" si="120"/>
        <v>0</v>
      </c>
      <c r="U127" s="180"/>
      <c r="V127" s="179"/>
      <c r="W127" s="155">
        <f t="shared" si="121"/>
        <v>0</v>
      </c>
      <c r="X127" s="198"/>
      <c r="Y127" s="179"/>
      <c r="Z127" s="155">
        <f t="shared" si="122"/>
        <v>0</v>
      </c>
      <c r="AA127" s="180"/>
      <c r="AB127" s="179"/>
      <c r="AC127" s="155">
        <f t="shared" si="123"/>
        <v>0</v>
      </c>
      <c r="AD127" s="180"/>
      <c r="AE127" s="179"/>
      <c r="AF127" s="155">
        <f t="shared" si="124"/>
        <v>0</v>
      </c>
      <c r="AG127" s="180"/>
      <c r="AH127" s="179"/>
      <c r="AI127" s="155">
        <f t="shared" si="125"/>
        <v>0</v>
      </c>
      <c r="AJ127" s="180"/>
      <c r="AK127" s="179"/>
      <c r="AL127" s="155">
        <f t="shared" si="126"/>
        <v>0</v>
      </c>
      <c r="AM127" s="180"/>
      <c r="AN127" s="173"/>
      <c r="AO127" s="156"/>
    </row>
    <row r="128" spans="1:41" ht="15" customHeight="1">
      <c r="A128" s="573" t="s">
        <v>21</v>
      </c>
      <c r="B128" s="451" t="s">
        <v>17</v>
      </c>
      <c r="C128" s="451" t="s">
        <v>18</v>
      </c>
      <c r="D128" s="451" t="s">
        <v>139</v>
      </c>
      <c r="E128" s="451" t="s">
        <v>20</v>
      </c>
      <c r="F128" s="560" t="s">
        <v>22</v>
      </c>
      <c r="G128" s="511" t="s">
        <v>23</v>
      </c>
      <c r="H128" s="440" t="s">
        <v>24</v>
      </c>
      <c r="I128" s="444" t="s">
        <v>25</v>
      </c>
      <c r="J128" s="511" t="s">
        <v>23</v>
      </c>
      <c r="K128" s="440" t="s">
        <v>24</v>
      </c>
      <c r="L128" s="444" t="s">
        <v>25</v>
      </c>
      <c r="M128" s="511" t="s">
        <v>23</v>
      </c>
      <c r="N128" s="440" t="s">
        <v>24</v>
      </c>
      <c r="O128" s="444" t="s">
        <v>25</v>
      </c>
      <c r="P128" s="511" t="s">
        <v>23</v>
      </c>
      <c r="Q128" s="440" t="s">
        <v>24</v>
      </c>
      <c r="R128" s="444" t="s">
        <v>25</v>
      </c>
      <c r="S128" s="511" t="s">
        <v>23</v>
      </c>
      <c r="T128" s="440" t="s">
        <v>24</v>
      </c>
      <c r="U128" s="444" t="s">
        <v>25</v>
      </c>
      <c r="V128" s="511" t="s">
        <v>23</v>
      </c>
      <c r="W128" s="440" t="s">
        <v>24</v>
      </c>
      <c r="X128" s="522" t="s">
        <v>25</v>
      </c>
      <c r="Y128" s="511" t="s">
        <v>23</v>
      </c>
      <c r="Z128" s="440" t="s">
        <v>24</v>
      </c>
      <c r="AA128" s="444" t="s">
        <v>25</v>
      </c>
      <c r="AB128" s="511" t="s">
        <v>23</v>
      </c>
      <c r="AC128" s="440" t="s">
        <v>24</v>
      </c>
      <c r="AD128" s="444" t="s">
        <v>25</v>
      </c>
      <c r="AE128" s="511" t="s">
        <v>23</v>
      </c>
      <c r="AF128" s="440" t="s">
        <v>24</v>
      </c>
      <c r="AG128" s="444" t="s">
        <v>25</v>
      </c>
      <c r="AH128" s="511" t="s">
        <v>23</v>
      </c>
      <c r="AI128" s="440" t="s">
        <v>24</v>
      </c>
      <c r="AJ128" s="444" t="s">
        <v>25</v>
      </c>
      <c r="AK128" s="511" t="s">
        <v>23</v>
      </c>
      <c r="AL128" s="440" t="s">
        <v>24</v>
      </c>
      <c r="AM128" s="444" t="s">
        <v>25</v>
      </c>
      <c r="AN128" s="443" t="s">
        <v>23</v>
      </c>
      <c r="AO128" s="630" t="s">
        <v>26</v>
      </c>
    </row>
    <row r="129" spans="1:41" ht="15" customHeight="1">
      <c r="A129" s="574"/>
      <c r="B129" s="562"/>
      <c r="C129" s="562"/>
      <c r="D129" s="562"/>
      <c r="E129" s="562"/>
      <c r="F129" s="561"/>
      <c r="G129" s="541"/>
      <c r="H129" s="542"/>
      <c r="I129" s="538"/>
      <c r="J129" s="541"/>
      <c r="K129" s="542"/>
      <c r="L129" s="538"/>
      <c r="M129" s="541"/>
      <c r="N129" s="542"/>
      <c r="O129" s="538"/>
      <c r="P129" s="541"/>
      <c r="Q129" s="542"/>
      <c r="R129" s="538"/>
      <c r="S129" s="541"/>
      <c r="T129" s="542"/>
      <c r="U129" s="538"/>
      <c r="V129" s="541"/>
      <c r="W129" s="542"/>
      <c r="X129" s="632"/>
      <c r="Y129" s="541"/>
      <c r="Z129" s="542"/>
      <c r="AA129" s="538"/>
      <c r="AB129" s="541"/>
      <c r="AC129" s="542"/>
      <c r="AD129" s="538"/>
      <c r="AE129" s="541"/>
      <c r="AF129" s="542"/>
      <c r="AG129" s="538"/>
      <c r="AH129" s="541"/>
      <c r="AI129" s="542"/>
      <c r="AJ129" s="538"/>
      <c r="AK129" s="541"/>
      <c r="AL129" s="542"/>
      <c r="AM129" s="538"/>
      <c r="AN129" s="570"/>
      <c r="AO129" s="631"/>
    </row>
    <row r="130" spans="1:41" ht="15" customHeight="1">
      <c r="A130" s="543" t="s">
        <v>202</v>
      </c>
      <c r="B130" s="545" t="s">
        <v>212</v>
      </c>
      <c r="C130" s="547">
        <v>1879</v>
      </c>
      <c r="D130" s="549" t="s">
        <v>213</v>
      </c>
      <c r="E130" s="551" t="s">
        <v>214</v>
      </c>
      <c r="F130" s="165" t="s">
        <v>30</v>
      </c>
      <c r="G130" s="177"/>
      <c r="H130" s="149">
        <f t="shared" ref="H130:H138" si="127">G130-I130</f>
        <v>0</v>
      </c>
      <c r="I130" s="178"/>
      <c r="J130" s="177"/>
      <c r="K130" s="149">
        <f t="shared" ref="K130:K138" si="128">J130-L130</f>
        <v>0</v>
      </c>
      <c r="L130" s="178"/>
      <c r="M130" s="177"/>
      <c r="N130" s="149">
        <f t="shared" ref="N130:N138" si="129">M130-O130</f>
        <v>0</v>
      </c>
      <c r="O130" s="178"/>
      <c r="P130" s="177"/>
      <c r="Q130" s="149">
        <f t="shared" ref="Q130:Q138" si="130">P130-R130</f>
        <v>0</v>
      </c>
      <c r="R130" s="178"/>
      <c r="S130" s="177"/>
      <c r="T130" s="149">
        <f t="shared" ref="T130:T138" si="131">S130-U130</f>
        <v>0</v>
      </c>
      <c r="U130" s="178"/>
      <c r="V130" s="177"/>
      <c r="W130" s="149">
        <f t="shared" ref="W130:W138" si="132">V130-X130</f>
        <v>0</v>
      </c>
      <c r="X130" s="197"/>
      <c r="Y130" s="177"/>
      <c r="Z130" s="149">
        <f t="shared" ref="Z130:Z138" si="133">Y130-AA130</f>
        <v>0</v>
      </c>
      <c r="AA130" s="178"/>
      <c r="AB130" s="177"/>
      <c r="AC130" s="149">
        <f t="shared" ref="AC130:AC138" si="134">AB130-AD130</f>
        <v>0</v>
      </c>
      <c r="AD130" s="178"/>
      <c r="AE130" s="177"/>
      <c r="AF130" s="149">
        <f t="shared" ref="AF130:AF138" si="135">AE130-AG130</f>
        <v>0</v>
      </c>
      <c r="AG130" s="178"/>
      <c r="AH130" s="177"/>
      <c r="AI130" s="149">
        <f t="shared" ref="AI130:AI138" si="136">AH130-AJ130</f>
        <v>0</v>
      </c>
      <c r="AJ130" s="178"/>
      <c r="AK130" s="177"/>
      <c r="AL130" s="149">
        <f t="shared" ref="AL130:AL138" si="137">AK130-AM130</f>
        <v>0</v>
      </c>
      <c r="AM130" s="178"/>
      <c r="AN130" s="172"/>
      <c r="AO130" s="151" t="s">
        <v>31</v>
      </c>
    </row>
    <row r="131" spans="1:41">
      <c r="A131" s="543"/>
      <c r="B131" s="545"/>
      <c r="C131" s="547"/>
      <c r="D131" s="549"/>
      <c r="E131" s="551"/>
      <c r="F131" s="165" t="s">
        <v>32</v>
      </c>
      <c r="G131" s="177"/>
      <c r="H131" s="149">
        <f t="shared" si="127"/>
        <v>0</v>
      </c>
      <c r="I131" s="178"/>
      <c r="J131" s="177"/>
      <c r="K131" s="149">
        <f t="shared" si="128"/>
        <v>0</v>
      </c>
      <c r="L131" s="178"/>
      <c r="M131" s="177"/>
      <c r="N131" s="149">
        <f t="shared" si="129"/>
        <v>0</v>
      </c>
      <c r="O131" s="178"/>
      <c r="P131" s="177"/>
      <c r="Q131" s="149">
        <f t="shared" si="130"/>
        <v>0</v>
      </c>
      <c r="R131" s="178"/>
      <c r="S131" s="177"/>
      <c r="T131" s="149">
        <f t="shared" si="131"/>
        <v>0</v>
      </c>
      <c r="U131" s="178"/>
      <c r="V131" s="177"/>
      <c r="W131" s="149">
        <f t="shared" si="132"/>
        <v>0</v>
      </c>
      <c r="X131" s="197"/>
      <c r="Y131" s="177"/>
      <c r="Z131" s="149">
        <f t="shared" si="133"/>
        <v>0</v>
      </c>
      <c r="AA131" s="178"/>
      <c r="AB131" s="177"/>
      <c r="AC131" s="149">
        <f t="shared" si="134"/>
        <v>0</v>
      </c>
      <c r="AD131" s="178"/>
      <c r="AE131" s="177"/>
      <c r="AF131" s="149">
        <f t="shared" si="135"/>
        <v>0</v>
      </c>
      <c r="AG131" s="178"/>
      <c r="AH131" s="177"/>
      <c r="AI131" s="149">
        <f t="shared" si="136"/>
        <v>0</v>
      </c>
      <c r="AJ131" s="178"/>
      <c r="AK131" s="177"/>
      <c r="AL131" s="149">
        <f t="shared" si="137"/>
        <v>0</v>
      </c>
      <c r="AM131" s="178"/>
      <c r="AN131" s="172"/>
      <c r="AO131" s="152">
        <f>SUM(G130:G138,J130:J138,M130:M138,P130:P138,S130:S138,V130:V138,Y130:Y138,AB130:AB138,AE130:AE138)</f>
        <v>16525000</v>
      </c>
    </row>
    <row r="132" spans="1:41">
      <c r="A132" s="543"/>
      <c r="B132" s="545"/>
      <c r="C132" s="547"/>
      <c r="D132" s="549"/>
      <c r="E132" s="551"/>
      <c r="F132" s="165" t="s">
        <v>33</v>
      </c>
      <c r="G132" s="177">
        <v>350000</v>
      </c>
      <c r="H132" s="149">
        <f t="shared" si="127"/>
        <v>0</v>
      </c>
      <c r="I132" s="178">
        <v>350000</v>
      </c>
      <c r="J132" s="177"/>
      <c r="K132" s="149">
        <f t="shared" si="128"/>
        <v>0</v>
      </c>
      <c r="L132" s="178"/>
      <c r="M132" s="177"/>
      <c r="N132" s="149">
        <f t="shared" si="129"/>
        <v>0</v>
      </c>
      <c r="O132" s="178"/>
      <c r="P132" s="177"/>
      <c r="Q132" s="149">
        <f t="shared" si="130"/>
        <v>0</v>
      </c>
      <c r="R132" s="178"/>
      <c r="S132" s="177"/>
      <c r="T132" s="149">
        <f t="shared" si="131"/>
        <v>0</v>
      </c>
      <c r="U132" s="178"/>
      <c r="V132" s="177"/>
      <c r="W132" s="149">
        <f t="shared" si="132"/>
        <v>0</v>
      </c>
      <c r="X132" s="197"/>
      <c r="Y132" s="177"/>
      <c r="Z132" s="149">
        <f t="shared" si="133"/>
        <v>0</v>
      </c>
      <c r="AA132" s="178"/>
      <c r="AB132" s="177"/>
      <c r="AC132" s="149">
        <f t="shared" si="134"/>
        <v>0</v>
      </c>
      <c r="AD132" s="178"/>
      <c r="AE132" s="177"/>
      <c r="AF132" s="149">
        <f t="shared" si="135"/>
        <v>0</v>
      </c>
      <c r="AG132" s="178"/>
      <c r="AH132" s="177"/>
      <c r="AI132" s="149">
        <f t="shared" si="136"/>
        <v>0</v>
      </c>
      <c r="AJ132" s="178"/>
      <c r="AK132" s="177"/>
      <c r="AL132" s="149">
        <f t="shared" si="137"/>
        <v>0</v>
      </c>
      <c r="AM132" s="178"/>
      <c r="AN132" s="172"/>
      <c r="AO132" s="153" t="s">
        <v>34</v>
      </c>
    </row>
    <row r="133" spans="1:41">
      <c r="A133" s="543"/>
      <c r="B133" s="545"/>
      <c r="C133" s="547"/>
      <c r="D133" s="549"/>
      <c r="E133" s="551"/>
      <c r="F133" s="165" t="s">
        <v>35</v>
      </c>
      <c r="G133" s="177"/>
      <c r="H133" s="149">
        <f t="shared" si="127"/>
        <v>0</v>
      </c>
      <c r="I133" s="178"/>
      <c r="J133" s="177"/>
      <c r="K133" s="149">
        <f t="shared" si="128"/>
        <v>0</v>
      </c>
      <c r="L133" s="178"/>
      <c r="M133" s="177">
        <v>5050000</v>
      </c>
      <c r="N133" s="149">
        <f t="shared" si="129"/>
        <v>0</v>
      </c>
      <c r="O133" s="178">
        <v>5050000</v>
      </c>
      <c r="P133" s="177"/>
      <c r="Q133" s="149">
        <f t="shared" si="130"/>
        <v>0</v>
      </c>
      <c r="R133" s="178"/>
      <c r="S133" s="177"/>
      <c r="T133" s="149">
        <f t="shared" si="131"/>
        <v>0</v>
      </c>
      <c r="U133" s="178"/>
      <c r="V133" s="177"/>
      <c r="W133" s="149">
        <f t="shared" si="132"/>
        <v>0</v>
      </c>
      <c r="X133" s="197"/>
      <c r="Y133" s="177"/>
      <c r="Z133" s="149">
        <f t="shared" si="133"/>
        <v>0</v>
      </c>
      <c r="AA133" s="178"/>
      <c r="AB133" s="177"/>
      <c r="AC133" s="149">
        <f t="shared" si="134"/>
        <v>0</v>
      </c>
      <c r="AD133" s="178"/>
      <c r="AE133" s="177"/>
      <c r="AF133" s="149">
        <f t="shared" si="135"/>
        <v>0</v>
      </c>
      <c r="AG133" s="178"/>
      <c r="AH133" s="177"/>
      <c r="AI133" s="149">
        <f t="shared" si="136"/>
        <v>0</v>
      </c>
      <c r="AJ133" s="178"/>
      <c r="AK133" s="177"/>
      <c r="AL133" s="149">
        <f t="shared" si="137"/>
        <v>0</v>
      </c>
      <c r="AM133" s="178"/>
      <c r="AN133" s="172"/>
      <c r="AO133" s="152">
        <f>SUM(H130:H138,K130:K138,N130:N138,Q130:Q138,T130:T138,W130:W138,Z130:Z138,AC130:AC138,AF130:AF138)</f>
        <v>9150000</v>
      </c>
    </row>
    <row r="134" spans="1:41">
      <c r="A134" s="543"/>
      <c r="B134" s="545"/>
      <c r="C134" s="547"/>
      <c r="D134" s="549"/>
      <c r="E134" s="551"/>
      <c r="F134" s="165" t="s">
        <v>36</v>
      </c>
      <c r="G134" s="177"/>
      <c r="H134" s="149">
        <f t="shared" si="127"/>
        <v>0</v>
      </c>
      <c r="I134" s="178"/>
      <c r="J134" s="177"/>
      <c r="K134" s="149">
        <f t="shared" si="128"/>
        <v>0</v>
      </c>
      <c r="L134" s="178"/>
      <c r="M134" s="177">
        <v>1975000</v>
      </c>
      <c r="N134" s="149">
        <f t="shared" si="129"/>
        <v>0</v>
      </c>
      <c r="O134" s="178">
        <v>1975000</v>
      </c>
      <c r="P134" s="177"/>
      <c r="Q134" s="149">
        <f t="shared" si="130"/>
        <v>0</v>
      </c>
      <c r="R134" s="178"/>
      <c r="S134" s="177"/>
      <c r="T134" s="149">
        <f t="shared" si="131"/>
        <v>0</v>
      </c>
      <c r="U134" s="178"/>
      <c r="V134" s="177"/>
      <c r="W134" s="149">
        <f t="shared" si="132"/>
        <v>0</v>
      </c>
      <c r="X134" s="197"/>
      <c r="Y134" s="177"/>
      <c r="Z134" s="149">
        <f t="shared" si="133"/>
        <v>0</v>
      </c>
      <c r="AA134" s="178"/>
      <c r="AB134" s="177"/>
      <c r="AC134" s="149">
        <f t="shared" si="134"/>
        <v>0</v>
      </c>
      <c r="AD134" s="178"/>
      <c r="AE134" s="177"/>
      <c r="AF134" s="149">
        <f t="shared" si="135"/>
        <v>0</v>
      </c>
      <c r="AG134" s="178"/>
      <c r="AH134" s="177"/>
      <c r="AI134" s="149">
        <f t="shared" si="136"/>
        <v>0</v>
      </c>
      <c r="AJ134" s="178"/>
      <c r="AK134" s="177"/>
      <c r="AL134" s="149">
        <f t="shared" si="137"/>
        <v>0</v>
      </c>
      <c r="AM134" s="178"/>
      <c r="AN134" s="172"/>
      <c r="AO134" s="153" t="s">
        <v>37</v>
      </c>
    </row>
    <row r="135" spans="1:41">
      <c r="A135" s="543"/>
      <c r="B135" s="545"/>
      <c r="C135" s="547"/>
      <c r="D135" s="549"/>
      <c r="E135" s="551"/>
      <c r="F135" s="165" t="s">
        <v>38</v>
      </c>
      <c r="G135" s="177"/>
      <c r="H135" s="149">
        <f t="shared" si="127"/>
        <v>0</v>
      </c>
      <c r="I135" s="178"/>
      <c r="J135" s="177"/>
      <c r="K135" s="149">
        <f t="shared" si="128"/>
        <v>0</v>
      </c>
      <c r="L135" s="178"/>
      <c r="M135" s="177"/>
      <c r="N135" s="149">
        <f t="shared" si="129"/>
        <v>0</v>
      </c>
      <c r="O135" s="178"/>
      <c r="P135" s="177"/>
      <c r="Q135" s="149">
        <f t="shared" si="130"/>
        <v>0</v>
      </c>
      <c r="R135" s="178"/>
      <c r="S135" s="177"/>
      <c r="T135" s="149">
        <f t="shared" si="131"/>
        <v>0</v>
      </c>
      <c r="U135" s="178"/>
      <c r="V135" s="177"/>
      <c r="W135" s="149">
        <f t="shared" si="132"/>
        <v>0</v>
      </c>
      <c r="X135" s="197"/>
      <c r="Y135" s="177"/>
      <c r="Z135" s="149">
        <f t="shared" si="133"/>
        <v>0</v>
      </c>
      <c r="AA135" s="178"/>
      <c r="AB135" s="177"/>
      <c r="AC135" s="149">
        <f t="shared" si="134"/>
        <v>0</v>
      </c>
      <c r="AD135" s="178"/>
      <c r="AE135" s="177">
        <v>9150000</v>
      </c>
      <c r="AF135" s="149">
        <f t="shared" si="135"/>
        <v>9150000</v>
      </c>
      <c r="AG135" s="178"/>
      <c r="AH135" s="177"/>
      <c r="AI135" s="149">
        <f t="shared" si="136"/>
        <v>0</v>
      </c>
      <c r="AJ135" s="178"/>
      <c r="AK135" s="177"/>
      <c r="AL135" s="149">
        <f t="shared" si="137"/>
        <v>0</v>
      </c>
      <c r="AM135" s="178"/>
      <c r="AN135" s="172"/>
      <c r="AO135" s="152">
        <f>SUM(I130:I138,L130:L138,O130:O138,R130:R138,U130:U138,X130:X138,AA130:AA138,AD130:AD138,AG130:AG138)</f>
        <v>7375000</v>
      </c>
    </row>
    <row r="136" spans="1:41">
      <c r="A136" s="543"/>
      <c r="B136" s="545"/>
      <c r="C136" s="547"/>
      <c r="D136" s="549"/>
      <c r="E136" s="551"/>
      <c r="F136" s="165" t="s">
        <v>39</v>
      </c>
      <c r="G136" s="177"/>
      <c r="H136" s="149">
        <f t="shared" si="127"/>
        <v>0</v>
      </c>
      <c r="I136" s="178"/>
      <c r="J136" s="177"/>
      <c r="K136" s="149">
        <f t="shared" si="128"/>
        <v>0</v>
      </c>
      <c r="L136" s="178"/>
      <c r="M136" s="177"/>
      <c r="N136" s="149">
        <f t="shared" si="129"/>
        <v>0</v>
      </c>
      <c r="O136" s="178"/>
      <c r="P136" s="177"/>
      <c r="Q136" s="149">
        <f t="shared" si="130"/>
        <v>0</v>
      </c>
      <c r="R136" s="178"/>
      <c r="S136" s="177"/>
      <c r="T136" s="149">
        <f t="shared" si="131"/>
        <v>0</v>
      </c>
      <c r="U136" s="178"/>
      <c r="V136" s="177"/>
      <c r="W136" s="149">
        <f t="shared" si="132"/>
        <v>0</v>
      </c>
      <c r="X136" s="197"/>
      <c r="Y136" s="177"/>
      <c r="Z136" s="149">
        <f t="shared" si="133"/>
        <v>0</v>
      </c>
      <c r="AA136" s="178"/>
      <c r="AB136" s="177"/>
      <c r="AC136" s="149">
        <f t="shared" si="134"/>
        <v>0</v>
      </c>
      <c r="AD136" s="178"/>
      <c r="AE136" s="177"/>
      <c r="AF136" s="149">
        <f t="shared" si="135"/>
        <v>0</v>
      </c>
      <c r="AG136" s="178"/>
      <c r="AH136" s="177"/>
      <c r="AI136" s="149">
        <f t="shared" si="136"/>
        <v>0</v>
      </c>
      <c r="AJ136" s="178"/>
      <c r="AK136" s="177"/>
      <c r="AL136" s="149">
        <f t="shared" si="137"/>
        <v>0</v>
      </c>
      <c r="AM136" s="178"/>
      <c r="AN136" s="172"/>
      <c r="AO136" s="153" t="s">
        <v>40</v>
      </c>
    </row>
    <row r="137" spans="1:41">
      <c r="A137" s="543"/>
      <c r="B137" s="545"/>
      <c r="C137" s="547"/>
      <c r="D137" s="549"/>
      <c r="E137" s="551"/>
      <c r="F137" s="165" t="s">
        <v>41</v>
      </c>
      <c r="G137" s="177"/>
      <c r="H137" s="149">
        <f t="shared" si="127"/>
        <v>0</v>
      </c>
      <c r="I137" s="178"/>
      <c r="J137" s="177"/>
      <c r="K137" s="149">
        <f t="shared" si="128"/>
        <v>0</v>
      </c>
      <c r="L137" s="178"/>
      <c r="M137" s="177"/>
      <c r="N137" s="149">
        <f t="shared" si="129"/>
        <v>0</v>
      </c>
      <c r="O137" s="178"/>
      <c r="P137" s="177"/>
      <c r="Q137" s="149">
        <f t="shared" si="130"/>
        <v>0</v>
      </c>
      <c r="R137" s="178"/>
      <c r="S137" s="177"/>
      <c r="T137" s="149">
        <f t="shared" si="131"/>
        <v>0</v>
      </c>
      <c r="U137" s="178"/>
      <c r="V137" s="177"/>
      <c r="W137" s="149">
        <f t="shared" si="132"/>
        <v>0</v>
      </c>
      <c r="X137" s="197"/>
      <c r="Y137" s="177"/>
      <c r="Z137" s="149">
        <f t="shared" si="133"/>
        <v>0</v>
      </c>
      <c r="AA137" s="178"/>
      <c r="AB137" s="177"/>
      <c r="AC137" s="149">
        <f t="shared" si="134"/>
        <v>0</v>
      </c>
      <c r="AD137" s="178"/>
      <c r="AE137" s="177"/>
      <c r="AF137" s="149">
        <f t="shared" si="135"/>
        <v>0</v>
      </c>
      <c r="AG137" s="178"/>
      <c r="AH137" s="177"/>
      <c r="AI137" s="149">
        <f t="shared" si="136"/>
        <v>0</v>
      </c>
      <c r="AJ137" s="178"/>
      <c r="AK137" s="177"/>
      <c r="AL137" s="149">
        <f t="shared" si="137"/>
        <v>0</v>
      </c>
      <c r="AM137" s="178"/>
      <c r="AN137" s="172"/>
      <c r="AO137" s="154">
        <f>AO135/AO131</f>
        <v>0.44629349470499241</v>
      </c>
    </row>
    <row r="138" spans="1:41" ht="15.75" customHeight="1">
      <c r="A138" s="544"/>
      <c r="B138" s="546"/>
      <c r="C138" s="548"/>
      <c r="D138" s="550"/>
      <c r="E138" s="552"/>
      <c r="F138" s="166" t="s">
        <v>42</v>
      </c>
      <c r="G138" s="179"/>
      <c r="H138" s="155">
        <f t="shared" si="127"/>
        <v>0</v>
      </c>
      <c r="I138" s="180"/>
      <c r="J138" s="179"/>
      <c r="K138" s="155">
        <f t="shared" si="128"/>
        <v>0</v>
      </c>
      <c r="L138" s="180"/>
      <c r="M138" s="179"/>
      <c r="N138" s="155">
        <f t="shared" si="129"/>
        <v>0</v>
      </c>
      <c r="O138" s="180"/>
      <c r="P138" s="179"/>
      <c r="Q138" s="155">
        <f t="shared" si="130"/>
        <v>0</v>
      </c>
      <c r="R138" s="180"/>
      <c r="S138" s="179"/>
      <c r="T138" s="155">
        <f t="shared" si="131"/>
        <v>0</v>
      </c>
      <c r="U138" s="180"/>
      <c r="V138" s="179"/>
      <c r="W138" s="155">
        <f t="shared" si="132"/>
        <v>0</v>
      </c>
      <c r="X138" s="198"/>
      <c r="Y138" s="179"/>
      <c r="Z138" s="155">
        <f t="shared" si="133"/>
        <v>0</v>
      </c>
      <c r="AA138" s="180"/>
      <c r="AB138" s="179"/>
      <c r="AC138" s="155">
        <f t="shared" si="134"/>
        <v>0</v>
      </c>
      <c r="AD138" s="180"/>
      <c r="AE138" s="179"/>
      <c r="AF138" s="155">
        <f t="shared" si="135"/>
        <v>0</v>
      </c>
      <c r="AG138" s="180"/>
      <c r="AH138" s="179"/>
      <c r="AI138" s="155">
        <f t="shared" si="136"/>
        <v>0</v>
      </c>
      <c r="AJ138" s="180"/>
      <c r="AK138" s="179"/>
      <c r="AL138" s="155">
        <f t="shared" si="137"/>
        <v>0</v>
      </c>
      <c r="AM138" s="180"/>
      <c r="AN138" s="173"/>
      <c r="AO138" s="156"/>
    </row>
    <row r="139" spans="1:41" ht="15" hidden="1" customHeight="1">
      <c r="A139" s="653" t="s">
        <v>21</v>
      </c>
      <c r="B139" s="450" t="s">
        <v>17</v>
      </c>
      <c r="C139" s="450" t="s">
        <v>18</v>
      </c>
      <c r="D139" s="450" t="s">
        <v>139</v>
      </c>
      <c r="E139" s="450" t="s">
        <v>20</v>
      </c>
      <c r="F139" s="686" t="s">
        <v>22</v>
      </c>
      <c r="G139" s="576" t="s">
        <v>23</v>
      </c>
      <c r="H139" s="452" t="s">
        <v>24</v>
      </c>
      <c r="I139" s="577" t="s">
        <v>25</v>
      </c>
      <c r="J139" s="576" t="s">
        <v>23</v>
      </c>
      <c r="K139" s="452" t="s">
        <v>24</v>
      </c>
      <c r="L139" s="577" t="s">
        <v>25</v>
      </c>
      <c r="M139" s="576" t="s">
        <v>23</v>
      </c>
      <c r="N139" s="452" t="s">
        <v>24</v>
      </c>
      <c r="O139" s="577" t="s">
        <v>25</v>
      </c>
      <c r="P139" s="576" t="s">
        <v>23</v>
      </c>
      <c r="Q139" s="452" t="s">
        <v>24</v>
      </c>
      <c r="R139" s="577" t="s">
        <v>25</v>
      </c>
      <c r="S139" s="576" t="s">
        <v>23</v>
      </c>
      <c r="T139" s="452" t="s">
        <v>24</v>
      </c>
      <c r="U139" s="577" t="s">
        <v>25</v>
      </c>
      <c r="V139" s="576" t="s">
        <v>23</v>
      </c>
      <c r="W139" s="452" t="s">
        <v>24</v>
      </c>
      <c r="X139" s="676" t="s">
        <v>25</v>
      </c>
      <c r="Y139" s="576" t="s">
        <v>23</v>
      </c>
      <c r="Z139" s="452" t="s">
        <v>24</v>
      </c>
      <c r="AA139" s="577" t="s">
        <v>25</v>
      </c>
      <c r="AB139" s="576" t="s">
        <v>23</v>
      </c>
      <c r="AC139" s="452" t="s">
        <v>24</v>
      </c>
      <c r="AD139" s="577" t="s">
        <v>25</v>
      </c>
      <c r="AE139" s="576" t="s">
        <v>23</v>
      </c>
      <c r="AF139" s="452" t="s">
        <v>24</v>
      </c>
      <c r="AG139" s="577" t="s">
        <v>25</v>
      </c>
      <c r="AH139" s="576" t="s">
        <v>23</v>
      </c>
      <c r="AI139" s="452" t="s">
        <v>24</v>
      </c>
      <c r="AJ139" s="577" t="s">
        <v>25</v>
      </c>
      <c r="AK139" s="576" t="s">
        <v>23</v>
      </c>
      <c r="AL139" s="452" t="s">
        <v>24</v>
      </c>
      <c r="AM139" s="577" t="s">
        <v>25</v>
      </c>
      <c r="AN139" s="685" t="s">
        <v>23</v>
      </c>
      <c r="AO139" s="655" t="s">
        <v>26</v>
      </c>
    </row>
    <row r="140" spans="1:41" ht="15" hidden="1" customHeight="1">
      <c r="A140" s="574"/>
      <c r="B140" s="562"/>
      <c r="C140" s="562"/>
      <c r="D140" s="562"/>
      <c r="E140" s="562"/>
      <c r="F140" s="561"/>
      <c r="G140" s="541"/>
      <c r="H140" s="542"/>
      <c r="I140" s="538"/>
      <c r="J140" s="541"/>
      <c r="K140" s="542"/>
      <c r="L140" s="538"/>
      <c r="M140" s="541"/>
      <c r="N140" s="542"/>
      <c r="O140" s="538"/>
      <c r="P140" s="541"/>
      <c r="Q140" s="542"/>
      <c r="R140" s="538"/>
      <c r="S140" s="541"/>
      <c r="T140" s="542"/>
      <c r="U140" s="538"/>
      <c r="V140" s="541"/>
      <c r="W140" s="542"/>
      <c r="X140" s="632"/>
      <c r="Y140" s="541"/>
      <c r="Z140" s="542"/>
      <c r="AA140" s="538"/>
      <c r="AB140" s="541"/>
      <c r="AC140" s="542"/>
      <c r="AD140" s="538"/>
      <c r="AE140" s="541"/>
      <c r="AF140" s="542"/>
      <c r="AG140" s="538"/>
      <c r="AH140" s="541"/>
      <c r="AI140" s="542"/>
      <c r="AJ140" s="538"/>
      <c r="AK140" s="541"/>
      <c r="AL140" s="542"/>
      <c r="AM140" s="538"/>
      <c r="AN140" s="570"/>
      <c r="AO140" s="631"/>
    </row>
    <row r="141" spans="1:41" ht="15" hidden="1" customHeight="1">
      <c r="A141" s="543" t="s">
        <v>202</v>
      </c>
      <c r="B141" s="545" t="s">
        <v>215</v>
      </c>
      <c r="C141" s="547">
        <v>1493</v>
      </c>
      <c r="D141" s="549" t="s">
        <v>216</v>
      </c>
      <c r="E141" s="551" t="s">
        <v>217</v>
      </c>
      <c r="F141" s="165" t="s">
        <v>30</v>
      </c>
      <c r="G141" s="177"/>
      <c r="H141" s="149">
        <f t="shared" ref="H141:H149" si="138">G141-I141</f>
        <v>0</v>
      </c>
      <c r="I141" s="178"/>
      <c r="J141" s="177"/>
      <c r="K141" s="149">
        <f t="shared" ref="K141:K149" si="139">J141-L141</f>
        <v>0</v>
      </c>
      <c r="L141" s="178"/>
      <c r="M141" s="177"/>
      <c r="N141" s="149">
        <f t="shared" ref="N141:N149" si="140">M141-O141</f>
        <v>0</v>
      </c>
      <c r="O141" s="178"/>
      <c r="P141" s="177"/>
      <c r="Q141" s="149">
        <f t="shared" ref="Q141:Q149" si="141">P141-R141</f>
        <v>0</v>
      </c>
      <c r="R141" s="178"/>
      <c r="S141" s="177"/>
      <c r="T141" s="149">
        <f t="shared" ref="T141:T149" si="142">S141-U141</f>
        <v>0</v>
      </c>
      <c r="U141" s="178"/>
      <c r="V141" s="177"/>
      <c r="W141" s="149">
        <f t="shared" ref="W141:W149" si="143">V141-X141</f>
        <v>0</v>
      </c>
      <c r="X141" s="197"/>
      <c r="Y141" s="177"/>
      <c r="Z141" s="149">
        <f t="shared" ref="Z141:Z149" si="144">Y141-AA141</f>
        <v>0</v>
      </c>
      <c r="AA141" s="178"/>
      <c r="AB141" s="177"/>
      <c r="AC141" s="149">
        <f t="shared" ref="AC141:AC149" si="145">AB141-AD141</f>
        <v>0</v>
      </c>
      <c r="AD141" s="178"/>
      <c r="AE141" s="177"/>
      <c r="AF141" s="149">
        <f t="shared" ref="AF141:AF149" si="146">AE141-AG141</f>
        <v>0</v>
      </c>
      <c r="AG141" s="178"/>
      <c r="AH141" s="177"/>
      <c r="AI141" s="149">
        <f t="shared" ref="AI141:AI149" si="147">AH141-AJ141</f>
        <v>0</v>
      </c>
      <c r="AJ141" s="178"/>
      <c r="AK141" s="177"/>
      <c r="AL141" s="149">
        <f t="shared" ref="AL141:AL149" si="148">AK141-AM141</f>
        <v>0</v>
      </c>
      <c r="AM141" s="178"/>
      <c r="AN141" s="172"/>
      <c r="AO141" s="151" t="s">
        <v>31</v>
      </c>
    </row>
    <row r="142" spans="1:41" ht="15" hidden="1" customHeight="1">
      <c r="A142" s="543"/>
      <c r="B142" s="545"/>
      <c r="C142" s="547"/>
      <c r="D142" s="549"/>
      <c r="E142" s="551"/>
      <c r="F142" s="165" t="s">
        <v>32</v>
      </c>
      <c r="G142" s="177"/>
      <c r="H142" s="149">
        <f t="shared" si="138"/>
        <v>0</v>
      </c>
      <c r="I142" s="178"/>
      <c r="J142" s="177"/>
      <c r="K142" s="149">
        <f t="shared" si="139"/>
        <v>0</v>
      </c>
      <c r="L142" s="178"/>
      <c r="M142" s="177"/>
      <c r="N142" s="149">
        <f t="shared" si="140"/>
        <v>0</v>
      </c>
      <c r="O142" s="178"/>
      <c r="P142" s="177"/>
      <c r="Q142" s="149">
        <f t="shared" si="141"/>
        <v>0</v>
      </c>
      <c r="R142" s="178"/>
      <c r="S142" s="177"/>
      <c r="T142" s="149">
        <f t="shared" si="142"/>
        <v>0</v>
      </c>
      <c r="U142" s="178"/>
      <c r="V142" s="177"/>
      <c r="W142" s="149">
        <f t="shared" si="143"/>
        <v>0</v>
      </c>
      <c r="X142" s="197"/>
      <c r="Y142" s="177"/>
      <c r="Z142" s="149">
        <f t="shared" si="144"/>
        <v>0</v>
      </c>
      <c r="AA142" s="178"/>
      <c r="AB142" s="177"/>
      <c r="AC142" s="149">
        <f t="shared" si="145"/>
        <v>0</v>
      </c>
      <c r="AD142" s="178"/>
      <c r="AE142" s="177"/>
      <c r="AF142" s="149">
        <f t="shared" si="146"/>
        <v>0</v>
      </c>
      <c r="AG142" s="178"/>
      <c r="AH142" s="177"/>
      <c r="AI142" s="149">
        <f t="shared" si="147"/>
        <v>0</v>
      </c>
      <c r="AJ142" s="178"/>
      <c r="AK142" s="177"/>
      <c r="AL142" s="149">
        <f t="shared" si="148"/>
        <v>0</v>
      </c>
      <c r="AM142" s="178"/>
      <c r="AN142" s="172"/>
      <c r="AO142" s="152">
        <f>SUM(G141:G149,J141:J149,M141:M149,P141:P149,S141:S149,V141:V149,Y141:Y149,AB141:AB149,AE141:AE149)</f>
        <v>20000</v>
      </c>
    </row>
    <row r="143" spans="1:41" ht="15" hidden="1" customHeight="1">
      <c r="A143" s="543"/>
      <c r="B143" s="545"/>
      <c r="C143" s="547"/>
      <c r="D143" s="549"/>
      <c r="E143" s="551"/>
      <c r="F143" s="165" t="s">
        <v>33</v>
      </c>
      <c r="G143" s="177">
        <v>20000</v>
      </c>
      <c r="H143" s="149">
        <f t="shared" si="138"/>
        <v>-4571</v>
      </c>
      <c r="I143" s="178">
        <v>24571</v>
      </c>
      <c r="J143" s="177"/>
      <c r="K143" s="149">
        <f t="shared" si="139"/>
        <v>0</v>
      </c>
      <c r="L143" s="178"/>
      <c r="M143" s="177"/>
      <c r="N143" s="149">
        <f t="shared" si="140"/>
        <v>0</v>
      </c>
      <c r="O143" s="178"/>
      <c r="P143" s="177"/>
      <c r="Q143" s="149">
        <f t="shared" si="141"/>
        <v>0</v>
      </c>
      <c r="R143" s="178"/>
      <c r="S143" s="177"/>
      <c r="T143" s="149">
        <f t="shared" si="142"/>
        <v>0</v>
      </c>
      <c r="U143" s="178"/>
      <c r="V143" s="177"/>
      <c r="W143" s="149">
        <f t="shared" si="143"/>
        <v>0</v>
      </c>
      <c r="X143" s="197"/>
      <c r="Y143" s="177"/>
      <c r="Z143" s="149">
        <f t="shared" si="144"/>
        <v>0</v>
      </c>
      <c r="AA143" s="178"/>
      <c r="AB143" s="177"/>
      <c r="AC143" s="149">
        <f t="shared" si="145"/>
        <v>0</v>
      </c>
      <c r="AD143" s="178"/>
      <c r="AE143" s="177"/>
      <c r="AF143" s="149">
        <f t="shared" si="146"/>
        <v>0</v>
      </c>
      <c r="AG143" s="178"/>
      <c r="AH143" s="177"/>
      <c r="AI143" s="149">
        <f t="shared" si="147"/>
        <v>0</v>
      </c>
      <c r="AJ143" s="178"/>
      <c r="AK143" s="177"/>
      <c r="AL143" s="149">
        <f t="shared" si="148"/>
        <v>0</v>
      </c>
      <c r="AM143" s="178"/>
      <c r="AN143" s="172"/>
      <c r="AO143" s="153" t="s">
        <v>34</v>
      </c>
    </row>
    <row r="144" spans="1:41" ht="15" hidden="1" customHeight="1">
      <c r="A144" s="543"/>
      <c r="B144" s="545"/>
      <c r="C144" s="547"/>
      <c r="D144" s="549"/>
      <c r="E144" s="551"/>
      <c r="F144" s="165" t="s">
        <v>35</v>
      </c>
      <c r="G144" s="177"/>
      <c r="H144" s="149">
        <f t="shared" si="138"/>
        <v>0</v>
      </c>
      <c r="I144" s="178"/>
      <c r="J144" s="177"/>
      <c r="K144" s="149">
        <f t="shared" si="139"/>
        <v>0</v>
      </c>
      <c r="L144" s="178"/>
      <c r="M144" s="177"/>
      <c r="N144" s="149">
        <f t="shared" si="140"/>
        <v>0</v>
      </c>
      <c r="O144" s="178"/>
      <c r="P144" s="177"/>
      <c r="Q144" s="149">
        <f t="shared" si="141"/>
        <v>0</v>
      </c>
      <c r="R144" s="178"/>
      <c r="S144" s="177"/>
      <c r="T144" s="149">
        <f t="shared" si="142"/>
        <v>0</v>
      </c>
      <c r="U144" s="178"/>
      <c r="V144" s="177"/>
      <c r="W144" s="149">
        <f t="shared" si="143"/>
        <v>0</v>
      </c>
      <c r="X144" s="197"/>
      <c r="Y144" s="177"/>
      <c r="Z144" s="149">
        <f t="shared" si="144"/>
        <v>0</v>
      </c>
      <c r="AA144" s="178"/>
      <c r="AB144" s="177"/>
      <c r="AC144" s="149">
        <f t="shared" si="145"/>
        <v>0</v>
      </c>
      <c r="AD144" s="178"/>
      <c r="AE144" s="177"/>
      <c r="AF144" s="149">
        <f t="shared" si="146"/>
        <v>0</v>
      </c>
      <c r="AG144" s="178"/>
      <c r="AH144" s="177"/>
      <c r="AI144" s="149">
        <f t="shared" si="147"/>
        <v>0</v>
      </c>
      <c r="AJ144" s="178"/>
      <c r="AK144" s="177"/>
      <c r="AL144" s="149">
        <f t="shared" si="148"/>
        <v>0</v>
      </c>
      <c r="AM144" s="178"/>
      <c r="AN144" s="172"/>
      <c r="AO144" s="152">
        <f>SUM(H141:H149,K141:K149,N141:N149,Q141:Q149,T141:T149,W141:W149,Z141:Z149,AC141:AC149,Z141:Z149,AF141:AF149)</f>
        <v>-4571</v>
      </c>
    </row>
    <row r="145" spans="1:41" ht="15" hidden="1" customHeight="1">
      <c r="A145" s="543"/>
      <c r="B145" s="545"/>
      <c r="C145" s="547"/>
      <c r="D145" s="549"/>
      <c r="E145" s="551"/>
      <c r="F145" s="165" t="s">
        <v>36</v>
      </c>
      <c r="G145" s="177"/>
      <c r="H145" s="149">
        <f t="shared" si="138"/>
        <v>0</v>
      </c>
      <c r="I145" s="178"/>
      <c r="J145" s="177"/>
      <c r="K145" s="149">
        <f t="shared" si="139"/>
        <v>0</v>
      </c>
      <c r="L145" s="178"/>
      <c r="M145" s="177"/>
      <c r="N145" s="149">
        <f t="shared" si="140"/>
        <v>0</v>
      </c>
      <c r="O145" s="178"/>
      <c r="P145" s="177"/>
      <c r="Q145" s="149">
        <f t="shared" si="141"/>
        <v>0</v>
      </c>
      <c r="R145" s="178"/>
      <c r="S145" s="177"/>
      <c r="T145" s="149">
        <f t="shared" si="142"/>
        <v>0</v>
      </c>
      <c r="U145" s="178"/>
      <c r="V145" s="177"/>
      <c r="W145" s="149">
        <f t="shared" si="143"/>
        <v>0</v>
      </c>
      <c r="X145" s="197"/>
      <c r="Y145" s="177"/>
      <c r="Z145" s="149">
        <f t="shared" si="144"/>
        <v>0</v>
      </c>
      <c r="AA145" s="178"/>
      <c r="AB145" s="177"/>
      <c r="AC145" s="149">
        <f t="shared" si="145"/>
        <v>0</v>
      </c>
      <c r="AD145" s="178"/>
      <c r="AE145" s="177"/>
      <c r="AF145" s="149">
        <f t="shared" si="146"/>
        <v>0</v>
      </c>
      <c r="AG145" s="178"/>
      <c r="AH145" s="177"/>
      <c r="AI145" s="149">
        <f t="shared" si="147"/>
        <v>0</v>
      </c>
      <c r="AJ145" s="178"/>
      <c r="AK145" s="177"/>
      <c r="AL145" s="149">
        <f t="shared" si="148"/>
        <v>0</v>
      </c>
      <c r="AM145" s="178"/>
      <c r="AN145" s="172"/>
      <c r="AO145" s="153" t="s">
        <v>37</v>
      </c>
    </row>
    <row r="146" spans="1:41" ht="15" hidden="1" customHeight="1">
      <c r="A146" s="543"/>
      <c r="B146" s="545"/>
      <c r="C146" s="547"/>
      <c r="D146" s="549"/>
      <c r="E146" s="551"/>
      <c r="F146" s="165" t="s">
        <v>38</v>
      </c>
      <c r="G146" s="177"/>
      <c r="H146" s="149">
        <f t="shared" si="138"/>
        <v>0</v>
      </c>
      <c r="I146" s="178"/>
      <c r="J146" s="177"/>
      <c r="K146" s="149">
        <f t="shared" si="139"/>
        <v>0</v>
      </c>
      <c r="L146" s="178"/>
      <c r="M146" s="177"/>
      <c r="N146" s="149">
        <f t="shared" si="140"/>
        <v>0</v>
      </c>
      <c r="O146" s="178"/>
      <c r="P146" s="177"/>
      <c r="Q146" s="149">
        <f t="shared" si="141"/>
        <v>0</v>
      </c>
      <c r="R146" s="178"/>
      <c r="S146" s="177"/>
      <c r="T146" s="149">
        <f t="shared" si="142"/>
        <v>0</v>
      </c>
      <c r="U146" s="178"/>
      <c r="V146" s="177"/>
      <c r="W146" s="149">
        <f t="shared" si="143"/>
        <v>0</v>
      </c>
      <c r="X146" s="197"/>
      <c r="Y146" s="177"/>
      <c r="Z146" s="149">
        <f t="shared" si="144"/>
        <v>0</v>
      </c>
      <c r="AA146" s="178"/>
      <c r="AB146" s="177"/>
      <c r="AC146" s="149">
        <f t="shared" si="145"/>
        <v>0</v>
      </c>
      <c r="AD146" s="178"/>
      <c r="AE146" s="177"/>
      <c r="AF146" s="149">
        <f t="shared" si="146"/>
        <v>0</v>
      </c>
      <c r="AG146" s="178"/>
      <c r="AH146" s="177"/>
      <c r="AI146" s="149">
        <f t="shared" si="147"/>
        <v>0</v>
      </c>
      <c r="AJ146" s="178"/>
      <c r="AK146" s="177"/>
      <c r="AL146" s="149">
        <f t="shared" si="148"/>
        <v>0</v>
      </c>
      <c r="AM146" s="178"/>
      <c r="AN146" s="172"/>
      <c r="AO146" s="152">
        <f>SUM(I141:I149,L141:L149,O141:O149,R141:R149,U141:U149,X141:X149,AA141:AA149,AD141:AD149,AG141:AG149)</f>
        <v>24571</v>
      </c>
    </row>
    <row r="147" spans="1:41" ht="15" hidden="1" customHeight="1">
      <c r="A147" s="543"/>
      <c r="B147" s="545"/>
      <c r="C147" s="547"/>
      <c r="D147" s="549"/>
      <c r="E147" s="551"/>
      <c r="F147" s="165" t="s">
        <v>39</v>
      </c>
      <c r="G147" s="177"/>
      <c r="H147" s="149">
        <f t="shared" si="138"/>
        <v>0</v>
      </c>
      <c r="I147" s="178"/>
      <c r="J147" s="177"/>
      <c r="K147" s="149">
        <f t="shared" si="139"/>
        <v>0</v>
      </c>
      <c r="L147" s="178"/>
      <c r="M147" s="177"/>
      <c r="N147" s="149">
        <f t="shared" si="140"/>
        <v>0</v>
      </c>
      <c r="O147" s="178"/>
      <c r="P147" s="177"/>
      <c r="Q147" s="149">
        <f t="shared" si="141"/>
        <v>0</v>
      </c>
      <c r="R147" s="178"/>
      <c r="S147" s="177"/>
      <c r="T147" s="149">
        <f t="shared" si="142"/>
        <v>0</v>
      </c>
      <c r="U147" s="178"/>
      <c r="V147" s="177"/>
      <c r="W147" s="149">
        <f t="shared" si="143"/>
        <v>0</v>
      </c>
      <c r="X147" s="197"/>
      <c r="Y147" s="177"/>
      <c r="Z147" s="149">
        <f t="shared" si="144"/>
        <v>0</v>
      </c>
      <c r="AA147" s="178"/>
      <c r="AB147" s="177"/>
      <c r="AC147" s="149">
        <f t="shared" si="145"/>
        <v>0</v>
      </c>
      <c r="AD147" s="178"/>
      <c r="AE147" s="177"/>
      <c r="AF147" s="149">
        <f t="shared" si="146"/>
        <v>0</v>
      </c>
      <c r="AG147" s="178"/>
      <c r="AH147" s="177"/>
      <c r="AI147" s="149">
        <f t="shared" si="147"/>
        <v>0</v>
      </c>
      <c r="AJ147" s="178"/>
      <c r="AK147" s="177"/>
      <c r="AL147" s="149">
        <f t="shared" si="148"/>
        <v>0</v>
      </c>
      <c r="AM147" s="178"/>
      <c r="AN147" s="172"/>
      <c r="AO147" s="153" t="s">
        <v>40</v>
      </c>
    </row>
    <row r="148" spans="1:41" ht="15" hidden="1" customHeight="1">
      <c r="A148" s="543"/>
      <c r="B148" s="545"/>
      <c r="C148" s="547"/>
      <c r="D148" s="549"/>
      <c r="E148" s="551"/>
      <c r="F148" s="165" t="s">
        <v>41</v>
      </c>
      <c r="G148" s="177"/>
      <c r="H148" s="149">
        <f t="shared" si="138"/>
        <v>0</v>
      </c>
      <c r="I148" s="178"/>
      <c r="J148" s="177"/>
      <c r="K148" s="149">
        <f t="shared" si="139"/>
        <v>0</v>
      </c>
      <c r="L148" s="178"/>
      <c r="M148" s="177"/>
      <c r="N148" s="149">
        <f t="shared" si="140"/>
        <v>0</v>
      </c>
      <c r="O148" s="178"/>
      <c r="P148" s="177"/>
      <c r="Q148" s="149">
        <f t="shared" si="141"/>
        <v>0</v>
      </c>
      <c r="R148" s="178"/>
      <c r="S148" s="177"/>
      <c r="T148" s="149">
        <f t="shared" si="142"/>
        <v>0</v>
      </c>
      <c r="U148" s="178"/>
      <c r="V148" s="177"/>
      <c r="W148" s="149">
        <f t="shared" si="143"/>
        <v>0</v>
      </c>
      <c r="X148" s="197"/>
      <c r="Y148" s="177"/>
      <c r="Z148" s="149">
        <f t="shared" si="144"/>
        <v>0</v>
      </c>
      <c r="AA148" s="178"/>
      <c r="AB148" s="177"/>
      <c r="AC148" s="149">
        <f t="shared" si="145"/>
        <v>0</v>
      </c>
      <c r="AD148" s="178"/>
      <c r="AE148" s="177"/>
      <c r="AF148" s="149">
        <f t="shared" si="146"/>
        <v>0</v>
      </c>
      <c r="AG148" s="178"/>
      <c r="AH148" s="177"/>
      <c r="AI148" s="149">
        <f t="shared" si="147"/>
        <v>0</v>
      </c>
      <c r="AJ148" s="178"/>
      <c r="AK148" s="177"/>
      <c r="AL148" s="149">
        <f t="shared" si="148"/>
        <v>0</v>
      </c>
      <c r="AM148" s="178"/>
      <c r="AN148" s="172"/>
      <c r="AO148" s="154">
        <f>AO146/AO142</f>
        <v>1.22855</v>
      </c>
    </row>
    <row r="149" spans="1:41" ht="15" hidden="1" customHeight="1">
      <c r="A149" s="543"/>
      <c r="B149" s="545"/>
      <c r="C149" s="547"/>
      <c r="D149" s="549"/>
      <c r="E149" s="551"/>
      <c r="F149" s="165" t="s">
        <v>42</v>
      </c>
      <c r="G149" s="177"/>
      <c r="H149" s="149">
        <f t="shared" si="138"/>
        <v>0</v>
      </c>
      <c r="I149" s="178"/>
      <c r="J149" s="177"/>
      <c r="K149" s="149">
        <f t="shared" si="139"/>
        <v>0</v>
      </c>
      <c r="L149" s="178"/>
      <c r="M149" s="177"/>
      <c r="N149" s="149">
        <f t="shared" si="140"/>
        <v>0</v>
      </c>
      <c r="O149" s="178"/>
      <c r="P149" s="177"/>
      <c r="Q149" s="149">
        <f t="shared" si="141"/>
        <v>0</v>
      </c>
      <c r="R149" s="178"/>
      <c r="S149" s="177"/>
      <c r="T149" s="149">
        <f t="shared" si="142"/>
        <v>0</v>
      </c>
      <c r="U149" s="178"/>
      <c r="V149" s="177"/>
      <c r="W149" s="149">
        <f t="shared" si="143"/>
        <v>0</v>
      </c>
      <c r="X149" s="197"/>
      <c r="Y149" s="177"/>
      <c r="Z149" s="149">
        <f t="shared" si="144"/>
        <v>0</v>
      </c>
      <c r="AA149" s="178"/>
      <c r="AB149" s="177"/>
      <c r="AC149" s="149">
        <f t="shared" si="145"/>
        <v>0</v>
      </c>
      <c r="AD149" s="178"/>
      <c r="AE149" s="177"/>
      <c r="AF149" s="149">
        <f t="shared" si="146"/>
        <v>0</v>
      </c>
      <c r="AG149" s="178"/>
      <c r="AH149" s="177"/>
      <c r="AI149" s="149">
        <f t="shared" si="147"/>
        <v>0</v>
      </c>
      <c r="AJ149" s="178"/>
      <c r="AK149" s="177"/>
      <c r="AL149" s="149">
        <f t="shared" si="148"/>
        <v>0</v>
      </c>
      <c r="AM149" s="178"/>
      <c r="AN149" s="172"/>
      <c r="AO149" s="152"/>
    </row>
    <row r="150" spans="1:41" ht="15" hidden="1" customHeight="1">
      <c r="A150" s="574" t="s">
        <v>21</v>
      </c>
      <c r="B150" s="562" t="s">
        <v>17</v>
      </c>
      <c r="C150" s="562" t="s">
        <v>18</v>
      </c>
      <c r="D150" s="562" t="s">
        <v>139</v>
      </c>
      <c r="E150" s="562" t="s">
        <v>20</v>
      </c>
      <c r="F150" s="561" t="s">
        <v>22</v>
      </c>
      <c r="G150" s="541" t="s">
        <v>23</v>
      </c>
      <c r="H150" s="542" t="s">
        <v>24</v>
      </c>
      <c r="I150" s="538" t="s">
        <v>25</v>
      </c>
      <c r="J150" s="541" t="s">
        <v>23</v>
      </c>
      <c r="K150" s="542" t="s">
        <v>24</v>
      </c>
      <c r="L150" s="538" t="s">
        <v>25</v>
      </c>
      <c r="M150" s="541" t="s">
        <v>23</v>
      </c>
      <c r="N150" s="542" t="s">
        <v>24</v>
      </c>
      <c r="O150" s="538" t="s">
        <v>25</v>
      </c>
      <c r="P150" s="541" t="s">
        <v>23</v>
      </c>
      <c r="Q150" s="542" t="s">
        <v>24</v>
      </c>
      <c r="R150" s="538" t="s">
        <v>25</v>
      </c>
      <c r="S150" s="541" t="s">
        <v>23</v>
      </c>
      <c r="T150" s="542" t="s">
        <v>24</v>
      </c>
      <c r="U150" s="538" t="s">
        <v>25</v>
      </c>
      <c r="V150" s="541" t="s">
        <v>23</v>
      </c>
      <c r="W150" s="542" t="s">
        <v>24</v>
      </c>
      <c r="X150" s="632" t="s">
        <v>25</v>
      </c>
      <c r="Y150" s="541" t="s">
        <v>23</v>
      </c>
      <c r="Z150" s="542" t="s">
        <v>24</v>
      </c>
      <c r="AA150" s="538" t="s">
        <v>25</v>
      </c>
      <c r="AB150" s="541" t="s">
        <v>23</v>
      </c>
      <c r="AC150" s="542" t="s">
        <v>24</v>
      </c>
      <c r="AD150" s="538" t="s">
        <v>25</v>
      </c>
      <c r="AE150" s="541" t="s">
        <v>23</v>
      </c>
      <c r="AF150" s="542" t="s">
        <v>24</v>
      </c>
      <c r="AG150" s="538" t="s">
        <v>25</v>
      </c>
      <c r="AH150" s="541" t="s">
        <v>23</v>
      </c>
      <c r="AI150" s="542" t="s">
        <v>24</v>
      </c>
      <c r="AJ150" s="538" t="s">
        <v>25</v>
      </c>
      <c r="AK150" s="541" t="s">
        <v>23</v>
      </c>
      <c r="AL150" s="542" t="s">
        <v>24</v>
      </c>
      <c r="AM150" s="538" t="s">
        <v>25</v>
      </c>
      <c r="AN150" s="570" t="s">
        <v>23</v>
      </c>
      <c r="AO150" s="631" t="s">
        <v>26</v>
      </c>
    </row>
    <row r="151" spans="1:41" ht="15" hidden="1" customHeight="1">
      <c r="A151" s="574"/>
      <c r="B151" s="562"/>
      <c r="C151" s="562"/>
      <c r="D151" s="562"/>
      <c r="E151" s="562"/>
      <c r="F151" s="561"/>
      <c r="G151" s="541"/>
      <c r="H151" s="542"/>
      <c r="I151" s="538"/>
      <c r="J151" s="541"/>
      <c r="K151" s="542"/>
      <c r="L151" s="538"/>
      <c r="M151" s="541"/>
      <c r="N151" s="542"/>
      <c r="O151" s="538"/>
      <c r="P151" s="541"/>
      <c r="Q151" s="542"/>
      <c r="R151" s="538"/>
      <c r="S151" s="541"/>
      <c r="T151" s="542"/>
      <c r="U151" s="538"/>
      <c r="V151" s="541"/>
      <c r="W151" s="542"/>
      <c r="X151" s="632"/>
      <c r="Y151" s="541"/>
      <c r="Z151" s="542"/>
      <c r="AA151" s="538"/>
      <c r="AB151" s="541"/>
      <c r="AC151" s="542"/>
      <c r="AD151" s="538"/>
      <c r="AE151" s="541"/>
      <c r="AF151" s="542"/>
      <c r="AG151" s="538"/>
      <c r="AH151" s="541"/>
      <c r="AI151" s="542"/>
      <c r="AJ151" s="538"/>
      <c r="AK151" s="541"/>
      <c r="AL151" s="542"/>
      <c r="AM151" s="538"/>
      <c r="AN151" s="570"/>
      <c r="AO151" s="631"/>
    </row>
    <row r="152" spans="1:41" ht="15" hidden="1" customHeight="1">
      <c r="A152" s="543" t="s">
        <v>218</v>
      </c>
      <c r="B152" s="545" t="s">
        <v>219</v>
      </c>
      <c r="C152" s="547">
        <v>1623</v>
      </c>
      <c r="D152" s="549" t="s">
        <v>220</v>
      </c>
      <c r="E152" s="551" t="s">
        <v>221</v>
      </c>
      <c r="F152" s="165" t="s">
        <v>30</v>
      </c>
      <c r="G152" s="177"/>
      <c r="H152" s="149">
        <f t="shared" ref="H152:H160" si="149">G152-I152</f>
        <v>0</v>
      </c>
      <c r="I152" s="178"/>
      <c r="J152" s="177"/>
      <c r="K152" s="149">
        <f t="shared" ref="K152:K160" si="150">J152-L152</f>
        <v>0</v>
      </c>
      <c r="L152" s="178"/>
      <c r="M152" s="177"/>
      <c r="N152" s="149">
        <f t="shared" ref="N152:N160" si="151">M152-O152</f>
        <v>0</v>
      </c>
      <c r="O152" s="178"/>
      <c r="P152" s="177"/>
      <c r="Q152" s="149">
        <f t="shared" ref="Q152:Q160" si="152">P152-R152</f>
        <v>0</v>
      </c>
      <c r="R152" s="178"/>
      <c r="S152" s="177"/>
      <c r="T152" s="149">
        <f t="shared" ref="T152:T160" si="153">S152-U152</f>
        <v>0</v>
      </c>
      <c r="U152" s="178"/>
      <c r="V152" s="177"/>
      <c r="W152" s="149">
        <f t="shared" ref="W152:W160" si="154">V152-X152</f>
        <v>0</v>
      </c>
      <c r="X152" s="197"/>
      <c r="Y152" s="177"/>
      <c r="Z152" s="149">
        <f t="shared" ref="Z152:Z160" si="155">Y152-AA152</f>
        <v>0</v>
      </c>
      <c r="AA152" s="178"/>
      <c r="AB152" s="177"/>
      <c r="AC152" s="149">
        <f t="shared" ref="AC152:AC160" si="156">AB152-AD152</f>
        <v>0</v>
      </c>
      <c r="AD152" s="178"/>
      <c r="AE152" s="177"/>
      <c r="AF152" s="149">
        <f t="shared" ref="AF152:AF160" si="157">AE152-AG152</f>
        <v>0</v>
      </c>
      <c r="AG152" s="178"/>
      <c r="AH152" s="177"/>
      <c r="AI152" s="149">
        <f t="shared" ref="AI152:AI160" si="158">AH152-AJ152</f>
        <v>0</v>
      </c>
      <c r="AJ152" s="178"/>
      <c r="AK152" s="177"/>
      <c r="AL152" s="149">
        <f t="shared" ref="AL152:AL160" si="159">AK152-AM152</f>
        <v>0</v>
      </c>
      <c r="AM152" s="178"/>
      <c r="AN152" s="172"/>
      <c r="AO152" s="151" t="s">
        <v>31</v>
      </c>
    </row>
    <row r="153" spans="1:41" ht="15" hidden="1" customHeight="1">
      <c r="A153" s="543"/>
      <c r="B153" s="545"/>
      <c r="C153" s="547"/>
      <c r="D153" s="549"/>
      <c r="E153" s="551"/>
      <c r="F153" s="165" t="s">
        <v>32</v>
      </c>
      <c r="G153" s="177"/>
      <c r="H153" s="149">
        <f t="shared" si="149"/>
        <v>0</v>
      </c>
      <c r="I153" s="178"/>
      <c r="J153" s="177"/>
      <c r="K153" s="149">
        <f t="shared" si="150"/>
        <v>0</v>
      </c>
      <c r="L153" s="178"/>
      <c r="M153" s="177"/>
      <c r="N153" s="149">
        <f t="shared" si="151"/>
        <v>0</v>
      </c>
      <c r="O153" s="178"/>
      <c r="P153" s="177"/>
      <c r="Q153" s="149">
        <f t="shared" si="152"/>
        <v>0</v>
      </c>
      <c r="R153" s="178"/>
      <c r="S153" s="177"/>
      <c r="T153" s="149">
        <f t="shared" si="153"/>
        <v>0</v>
      </c>
      <c r="U153" s="178"/>
      <c r="V153" s="177"/>
      <c r="W153" s="149">
        <f t="shared" si="154"/>
        <v>0</v>
      </c>
      <c r="X153" s="197"/>
      <c r="Y153" s="177"/>
      <c r="Z153" s="149">
        <f t="shared" si="155"/>
        <v>0</v>
      </c>
      <c r="AA153" s="178"/>
      <c r="AB153" s="177"/>
      <c r="AC153" s="149">
        <f t="shared" si="156"/>
        <v>0</v>
      </c>
      <c r="AD153" s="178"/>
      <c r="AE153" s="177"/>
      <c r="AF153" s="149">
        <f t="shared" si="157"/>
        <v>0</v>
      </c>
      <c r="AG153" s="178"/>
      <c r="AH153" s="177"/>
      <c r="AI153" s="149">
        <f t="shared" si="158"/>
        <v>0</v>
      </c>
      <c r="AJ153" s="178"/>
      <c r="AK153" s="177"/>
      <c r="AL153" s="149">
        <f t="shared" si="159"/>
        <v>0</v>
      </c>
      <c r="AM153" s="178"/>
      <c r="AN153" s="172"/>
      <c r="AO153" s="152">
        <f>SUM(G152:G160,J152:J160,M152:M160,P152:P160,S152:S160,V152:V160,Y152:Y160,AB152:AB160,AE152:AE160)</f>
        <v>200000</v>
      </c>
    </row>
    <row r="154" spans="1:41" ht="15" hidden="1" customHeight="1">
      <c r="A154" s="543"/>
      <c r="B154" s="545"/>
      <c r="C154" s="547"/>
      <c r="D154" s="549"/>
      <c r="E154" s="551"/>
      <c r="F154" s="165" t="s">
        <v>33</v>
      </c>
      <c r="G154" s="177"/>
      <c r="H154" s="149">
        <f t="shared" si="149"/>
        <v>0</v>
      </c>
      <c r="I154" s="178"/>
      <c r="J154" s="177"/>
      <c r="K154" s="149">
        <f t="shared" si="150"/>
        <v>0</v>
      </c>
      <c r="L154" s="178"/>
      <c r="M154" s="177"/>
      <c r="N154" s="149">
        <f t="shared" si="151"/>
        <v>0</v>
      </c>
      <c r="O154" s="178"/>
      <c r="P154" s="177"/>
      <c r="Q154" s="149">
        <f t="shared" si="152"/>
        <v>0</v>
      </c>
      <c r="R154" s="178"/>
      <c r="S154" s="177"/>
      <c r="T154" s="149">
        <f t="shared" si="153"/>
        <v>0</v>
      </c>
      <c r="U154" s="178"/>
      <c r="V154" s="177"/>
      <c r="W154" s="149">
        <f t="shared" si="154"/>
        <v>0</v>
      </c>
      <c r="X154" s="197"/>
      <c r="Y154" s="177"/>
      <c r="Z154" s="149">
        <f t="shared" si="155"/>
        <v>0</v>
      </c>
      <c r="AA154" s="178"/>
      <c r="AB154" s="177"/>
      <c r="AC154" s="149">
        <f t="shared" si="156"/>
        <v>0</v>
      </c>
      <c r="AD154" s="178"/>
      <c r="AE154" s="177"/>
      <c r="AF154" s="149">
        <f t="shared" si="157"/>
        <v>0</v>
      </c>
      <c r="AG154" s="178"/>
      <c r="AH154" s="177"/>
      <c r="AI154" s="149">
        <f t="shared" si="158"/>
        <v>0</v>
      </c>
      <c r="AJ154" s="178"/>
      <c r="AK154" s="177"/>
      <c r="AL154" s="149">
        <f t="shared" si="159"/>
        <v>0</v>
      </c>
      <c r="AM154" s="178"/>
      <c r="AN154" s="172"/>
      <c r="AO154" s="153" t="s">
        <v>34</v>
      </c>
    </row>
    <row r="155" spans="1:41" ht="15" hidden="1" customHeight="1">
      <c r="A155" s="543"/>
      <c r="B155" s="545"/>
      <c r="C155" s="547"/>
      <c r="D155" s="549"/>
      <c r="E155" s="551"/>
      <c r="F155" s="165" t="s">
        <v>35</v>
      </c>
      <c r="G155" s="177"/>
      <c r="H155" s="149">
        <f t="shared" si="149"/>
        <v>0</v>
      </c>
      <c r="I155" s="178"/>
      <c r="J155" s="177"/>
      <c r="K155" s="149">
        <f t="shared" si="150"/>
        <v>0</v>
      </c>
      <c r="L155" s="178"/>
      <c r="M155" s="177"/>
      <c r="N155" s="149">
        <f t="shared" si="151"/>
        <v>0</v>
      </c>
      <c r="O155" s="178"/>
      <c r="P155" s="177"/>
      <c r="Q155" s="149">
        <f t="shared" si="152"/>
        <v>0</v>
      </c>
      <c r="R155" s="178"/>
      <c r="S155" s="177"/>
      <c r="T155" s="149">
        <f t="shared" si="153"/>
        <v>0</v>
      </c>
      <c r="U155" s="178"/>
      <c r="V155" s="177"/>
      <c r="W155" s="149">
        <f t="shared" si="154"/>
        <v>0</v>
      </c>
      <c r="X155" s="197"/>
      <c r="Y155" s="177"/>
      <c r="Z155" s="149">
        <f t="shared" si="155"/>
        <v>0</v>
      </c>
      <c r="AA155" s="178"/>
      <c r="AB155" s="177"/>
      <c r="AC155" s="149">
        <f t="shared" si="156"/>
        <v>0</v>
      </c>
      <c r="AD155" s="178"/>
      <c r="AE155" s="177"/>
      <c r="AF155" s="149">
        <f t="shared" si="157"/>
        <v>0</v>
      </c>
      <c r="AG155" s="178"/>
      <c r="AH155" s="177"/>
      <c r="AI155" s="149">
        <f t="shared" si="158"/>
        <v>0</v>
      </c>
      <c r="AJ155" s="178"/>
      <c r="AK155" s="177"/>
      <c r="AL155" s="149">
        <f t="shared" si="159"/>
        <v>0</v>
      </c>
      <c r="AM155" s="178"/>
      <c r="AN155" s="172"/>
      <c r="AO155" s="152">
        <f>SUM(H152:H160,K152:K160,N152:N160,Q152:Q160,T152:T160,W152:W160,Z152:Z160,AC152:AC160,Z152:Z160,AF152:AF160)</f>
        <v>29280</v>
      </c>
    </row>
    <row r="156" spans="1:41" ht="15" hidden="1" customHeight="1">
      <c r="A156" s="543"/>
      <c r="B156" s="545"/>
      <c r="C156" s="547"/>
      <c r="D156" s="549"/>
      <c r="E156" s="551"/>
      <c r="F156" s="165" t="s">
        <v>36</v>
      </c>
      <c r="G156" s="177"/>
      <c r="H156" s="149">
        <f t="shared" si="149"/>
        <v>0</v>
      </c>
      <c r="I156" s="178"/>
      <c r="J156" s="177"/>
      <c r="K156" s="149">
        <f t="shared" si="150"/>
        <v>0</v>
      </c>
      <c r="L156" s="178"/>
      <c r="M156" s="177"/>
      <c r="N156" s="149">
        <f t="shared" si="151"/>
        <v>0</v>
      </c>
      <c r="O156" s="178"/>
      <c r="P156" s="177"/>
      <c r="Q156" s="149">
        <f t="shared" si="152"/>
        <v>0</v>
      </c>
      <c r="R156" s="178"/>
      <c r="S156" s="177"/>
      <c r="T156" s="149">
        <f t="shared" si="153"/>
        <v>0</v>
      </c>
      <c r="U156" s="178"/>
      <c r="V156" s="177"/>
      <c r="W156" s="149">
        <f t="shared" si="154"/>
        <v>0</v>
      </c>
      <c r="X156" s="197"/>
      <c r="Y156" s="177"/>
      <c r="Z156" s="149">
        <f t="shared" si="155"/>
        <v>0</v>
      </c>
      <c r="AA156" s="178"/>
      <c r="AB156" s="177"/>
      <c r="AC156" s="149">
        <f t="shared" si="156"/>
        <v>0</v>
      </c>
      <c r="AD156" s="178"/>
      <c r="AE156" s="177"/>
      <c r="AF156" s="149">
        <f t="shared" si="157"/>
        <v>0</v>
      </c>
      <c r="AG156" s="178"/>
      <c r="AH156" s="177"/>
      <c r="AI156" s="149">
        <f t="shared" si="158"/>
        <v>0</v>
      </c>
      <c r="AJ156" s="178"/>
      <c r="AK156" s="177"/>
      <c r="AL156" s="149">
        <f t="shared" si="159"/>
        <v>0</v>
      </c>
      <c r="AM156" s="178"/>
      <c r="AN156" s="172"/>
      <c r="AO156" s="153" t="s">
        <v>37</v>
      </c>
    </row>
    <row r="157" spans="1:41" ht="15" hidden="1" customHeight="1">
      <c r="A157" s="543"/>
      <c r="B157" s="545"/>
      <c r="C157" s="547"/>
      <c r="D157" s="549"/>
      <c r="E157" s="551"/>
      <c r="F157" s="165" t="s">
        <v>38</v>
      </c>
      <c r="G157" s="177"/>
      <c r="H157" s="149">
        <f t="shared" si="149"/>
        <v>0</v>
      </c>
      <c r="I157" s="178"/>
      <c r="J157" s="177">
        <v>100000</v>
      </c>
      <c r="K157" s="149">
        <f t="shared" si="150"/>
        <v>0</v>
      </c>
      <c r="L157" s="178">
        <v>100000</v>
      </c>
      <c r="M157" s="177">
        <v>100000</v>
      </c>
      <c r="N157" s="149">
        <f t="shared" si="151"/>
        <v>29280</v>
      </c>
      <c r="O157" s="178">
        <v>70720</v>
      </c>
      <c r="P157" s="177"/>
      <c r="Q157" s="149">
        <f t="shared" si="152"/>
        <v>0</v>
      </c>
      <c r="R157" s="178"/>
      <c r="S157" s="177"/>
      <c r="T157" s="149">
        <f t="shared" si="153"/>
        <v>0</v>
      </c>
      <c r="U157" s="178"/>
      <c r="V157" s="177"/>
      <c r="W157" s="149">
        <f t="shared" si="154"/>
        <v>0</v>
      </c>
      <c r="X157" s="197"/>
      <c r="Y157" s="177"/>
      <c r="Z157" s="149">
        <f t="shared" si="155"/>
        <v>0</v>
      </c>
      <c r="AA157" s="178"/>
      <c r="AB157" s="177"/>
      <c r="AC157" s="149">
        <f t="shared" si="156"/>
        <v>0</v>
      </c>
      <c r="AD157" s="178"/>
      <c r="AE157" s="177"/>
      <c r="AF157" s="149">
        <f t="shared" si="157"/>
        <v>0</v>
      </c>
      <c r="AG157" s="178"/>
      <c r="AH157" s="177"/>
      <c r="AI157" s="149">
        <f t="shared" si="158"/>
        <v>0</v>
      </c>
      <c r="AJ157" s="178"/>
      <c r="AK157" s="177"/>
      <c r="AL157" s="149">
        <f t="shared" si="159"/>
        <v>0</v>
      </c>
      <c r="AM157" s="178"/>
      <c r="AN157" s="172"/>
      <c r="AO157" s="152">
        <f>SUM(I152:I160,L152:L160,O152:O160,R152:R160,U152:U160,X152:X160,AA152:AA160,AD152:AD160,AG152:AG160)</f>
        <v>170720</v>
      </c>
    </row>
    <row r="158" spans="1:41" ht="15" hidden="1" customHeight="1">
      <c r="A158" s="543"/>
      <c r="B158" s="545"/>
      <c r="C158" s="547"/>
      <c r="D158" s="549"/>
      <c r="E158" s="551"/>
      <c r="F158" s="165" t="s">
        <v>39</v>
      </c>
      <c r="G158" s="177"/>
      <c r="H158" s="149">
        <f t="shared" si="149"/>
        <v>0</v>
      </c>
      <c r="I158" s="178"/>
      <c r="J158" s="177"/>
      <c r="K158" s="149">
        <f t="shared" si="150"/>
        <v>0</v>
      </c>
      <c r="L158" s="178"/>
      <c r="M158" s="177"/>
      <c r="N158" s="149">
        <f t="shared" si="151"/>
        <v>0</v>
      </c>
      <c r="O158" s="178"/>
      <c r="P158" s="177"/>
      <c r="Q158" s="149">
        <f t="shared" si="152"/>
        <v>0</v>
      </c>
      <c r="R158" s="178"/>
      <c r="S158" s="177"/>
      <c r="T158" s="149">
        <f t="shared" si="153"/>
        <v>0</v>
      </c>
      <c r="U158" s="178"/>
      <c r="V158" s="177"/>
      <c r="W158" s="149">
        <f t="shared" si="154"/>
        <v>0</v>
      </c>
      <c r="X158" s="197"/>
      <c r="Y158" s="177"/>
      <c r="Z158" s="149">
        <f t="shared" si="155"/>
        <v>0</v>
      </c>
      <c r="AA158" s="178"/>
      <c r="AB158" s="177"/>
      <c r="AC158" s="149">
        <f t="shared" si="156"/>
        <v>0</v>
      </c>
      <c r="AD158" s="178"/>
      <c r="AE158" s="177"/>
      <c r="AF158" s="149">
        <f t="shared" si="157"/>
        <v>0</v>
      </c>
      <c r="AG158" s="178"/>
      <c r="AH158" s="177"/>
      <c r="AI158" s="149">
        <f t="shared" si="158"/>
        <v>0</v>
      </c>
      <c r="AJ158" s="178"/>
      <c r="AK158" s="177"/>
      <c r="AL158" s="149">
        <f t="shared" si="159"/>
        <v>0</v>
      </c>
      <c r="AM158" s="178"/>
      <c r="AN158" s="172"/>
      <c r="AO158" s="153" t="s">
        <v>40</v>
      </c>
    </row>
    <row r="159" spans="1:41" ht="15" hidden="1" customHeight="1">
      <c r="A159" s="543"/>
      <c r="B159" s="545"/>
      <c r="C159" s="547"/>
      <c r="D159" s="549"/>
      <c r="E159" s="551"/>
      <c r="F159" s="165" t="s">
        <v>41</v>
      </c>
      <c r="G159" s="177"/>
      <c r="H159" s="149">
        <f t="shared" si="149"/>
        <v>0</v>
      </c>
      <c r="I159" s="178"/>
      <c r="J159" s="177"/>
      <c r="K159" s="149">
        <f t="shared" si="150"/>
        <v>0</v>
      </c>
      <c r="L159" s="178"/>
      <c r="M159" s="177"/>
      <c r="N159" s="149">
        <f t="shared" si="151"/>
        <v>0</v>
      </c>
      <c r="O159" s="178"/>
      <c r="P159" s="177"/>
      <c r="Q159" s="149">
        <f t="shared" si="152"/>
        <v>0</v>
      </c>
      <c r="R159" s="178"/>
      <c r="S159" s="177"/>
      <c r="T159" s="149">
        <f t="shared" si="153"/>
        <v>0</v>
      </c>
      <c r="U159" s="178"/>
      <c r="V159" s="177"/>
      <c r="W159" s="149">
        <f t="shared" si="154"/>
        <v>0</v>
      </c>
      <c r="X159" s="197"/>
      <c r="Y159" s="177"/>
      <c r="Z159" s="149">
        <f t="shared" si="155"/>
        <v>0</v>
      </c>
      <c r="AA159" s="178"/>
      <c r="AB159" s="177"/>
      <c r="AC159" s="149">
        <f t="shared" si="156"/>
        <v>0</v>
      </c>
      <c r="AD159" s="178"/>
      <c r="AE159" s="177"/>
      <c r="AF159" s="149">
        <f t="shared" si="157"/>
        <v>0</v>
      </c>
      <c r="AG159" s="178"/>
      <c r="AH159" s="177"/>
      <c r="AI159" s="149">
        <f t="shared" si="158"/>
        <v>0</v>
      </c>
      <c r="AJ159" s="178"/>
      <c r="AK159" s="177"/>
      <c r="AL159" s="149">
        <f t="shared" si="159"/>
        <v>0</v>
      </c>
      <c r="AM159" s="178"/>
      <c r="AN159" s="172"/>
      <c r="AO159" s="154">
        <f>AO157/AO153</f>
        <v>0.85360000000000003</v>
      </c>
    </row>
    <row r="160" spans="1:41" ht="15" hidden="1" customHeight="1">
      <c r="A160" s="565"/>
      <c r="B160" s="566"/>
      <c r="C160" s="567"/>
      <c r="D160" s="568"/>
      <c r="E160" s="569"/>
      <c r="F160" s="167" t="s">
        <v>42</v>
      </c>
      <c r="G160" s="181"/>
      <c r="H160" s="150">
        <f t="shared" si="149"/>
        <v>0</v>
      </c>
      <c r="I160" s="182"/>
      <c r="J160" s="181"/>
      <c r="K160" s="150">
        <f t="shared" si="150"/>
        <v>0</v>
      </c>
      <c r="L160" s="182"/>
      <c r="M160" s="181"/>
      <c r="N160" s="150">
        <f t="shared" si="151"/>
        <v>0</v>
      </c>
      <c r="O160" s="182"/>
      <c r="P160" s="181"/>
      <c r="Q160" s="150">
        <f t="shared" si="152"/>
        <v>0</v>
      </c>
      <c r="R160" s="182"/>
      <c r="S160" s="181"/>
      <c r="T160" s="150">
        <f t="shared" si="153"/>
        <v>0</v>
      </c>
      <c r="U160" s="182"/>
      <c r="V160" s="181"/>
      <c r="W160" s="150">
        <f t="shared" si="154"/>
        <v>0</v>
      </c>
      <c r="X160" s="199"/>
      <c r="Y160" s="181"/>
      <c r="Z160" s="150">
        <f t="shared" si="155"/>
        <v>0</v>
      </c>
      <c r="AA160" s="182"/>
      <c r="AB160" s="181"/>
      <c r="AC160" s="150">
        <f t="shared" si="156"/>
        <v>0</v>
      </c>
      <c r="AD160" s="182"/>
      <c r="AE160" s="181"/>
      <c r="AF160" s="150">
        <f t="shared" si="157"/>
        <v>0</v>
      </c>
      <c r="AG160" s="182"/>
      <c r="AH160" s="181"/>
      <c r="AI160" s="150">
        <f t="shared" si="158"/>
        <v>0</v>
      </c>
      <c r="AJ160" s="182"/>
      <c r="AK160" s="181"/>
      <c r="AL160" s="150">
        <f t="shared" si="159"/>
        <v>0</v>
      </c>
      <c r="AM160" s="182"/>
      <c r="AN160" s="174"/>
      <c r="AO160" s="158"/>
    </row>
    <row r="161" spans="1:41" ht="15" customHeight="1">
      <c r="A161" s="573" t="s">
        <v>21</v>
      </c>
      <c r="B161" s="451" t="s">
        <v>17</v>
      </c>
      <c r="C161" s="451" t="s">
        <v>18</v>
      </c>
      <c r="D161" s="451" t="s">
        <v>139</v>
      </c>
      <c r="E161" s="451" t="s">
        <v>20</v>
      </c>
      <c r="F161" s="560" t="s">
        <v>22</v>
      </c>
      <c r="G161" s="511" t="s">
        <v>23</v>
      </c>
      <c r="H161" s="440" t="s">
        <v>24</v>
      </c>
      <c r="I161" s="444" t="s">
        <v>25</v>
      </c>
      <c r="J161" s="511" t="s">
        <v>23</v>
      </c>
      <c r="K161" s="440" t="s">
        <v>24</v>
      </c>
      <c r="L161" s="444" t="s">
        <v>25</v>
      </c>
      <c r="M161" s="511" t="s">
        <v>23</v>
      </c>
      <c r="N161" s="440" t="s">
        <v>24</v>
      </c>
      <c r="O161" s="444" t="s">
        <v>25</v>
      </c>
      <c r="P161" s="511" t="s">
        <v>23</v>
      </c>
      <c r="Q161" s="440" t="s">
        <v>24</v>
      </c>
      <c r="R161" s="444" t="s">
        <v>25</v>
      </c>
      <c r="S161" s="511" t="s">
        <v>23</v>
      </c>
      <c r="T161" s="440" t="s">
        <v>24</v>
      </c>
      <c r="U161" s="444" t="s">
        <v>25</v>
      </c>
      <c r="V161" s="511" t="s">
        <v>23</v>
      </c>
      <c r="W161" s="440" t="s">
        <v>24</v>
      </c>
      <c r="X161" s="522" t="s">
        <v>25</v>
      </c>
      <c r="Y161" s="511" t="s">
        <v>23</v>
      </c>
      <c r="Z161" s="440" t="s">
        <v>24</v>
      </c>
      <c r="AA161" s="444" t="s">
        <v>25</v>
      </c>
      <c r="AB161" s="511" t="s">
        <v>23</v>
      </c>
      <c r="AC161" s="440" t="s">
        <v>24</v>
      </c>
      <c r="AD161" s="444" t="s">
        <v>25</v>
      </c>
      <c r="AE161" s="511" t="s">
        <v>23</v>
      </c>
      <c r="AF161" s="440" t="s">
        <v>24</v>
      </c>
      <c r="AG161" s="444" t="s">
        <v>25</v>
      </c>
      <c r="AH161" s="511" t="s">
        <v>23</v>
      </c>
      <c r="AI161" s="440" t="s">
        <v>24</v>
      </c>
      <c r="AJ161" s="444" t="s">
        <v>25</v>
      </c>
      <c r="AK161" s="511" t="s">
        <v>23</v>
      </c>
      <c r="AL161" s="440" t="s">
        <v>24</v>
      </c>
      <c r="AM161" s="444" t="s">
        <v>25</v>
      </c>
      <c r="AN161" s="443" t="s">
        <v>23</v>
      </c>
      <c r="AO161" s="630" t="s">
        <v>26</v>
      </c>
    </row>
    <row r="162" spans="1:41" ht="15" customHeight="1">
      <c r="A162" s="574"/>
      <c r="B162" s="562"/>
      <c r="C162" s="562"/>
      <c r="D162" s="562"/>
      <c r="E162" s="562"/>
      <c r="F162" s="561"/>
      <c r="G162" s="541"/>
      <c r="H162" s="542"/>
      <c r="I162" s="538"/>
      <c r="J162" s="541"/>
      <c r="K162" s="542"/>
      <c r="L162" s="538"/>
      <c r="M162" s="541"/>
      <c r="N162" s="542"/>
      <c r="O162" s="538"/>
      <c r="P162" s="541"/>
      <c r="Q162" s="542"/>
      <c r="R162" s="538"/>
      <c r="S162" s="541"/>
      <c r="T162" s="542"/>
      <c r="U162" s="538"/>
      <c r="V162" s="541"/>
      <c r="W162" s="542"/>
      <c r="X162" s="632"/>
      <c r="Y162" s="541"/>
      <c r="Z162" s="542"/>
      <c r="AA162" s="538"/>
      <c r="AB162" s="541"/>
      <c r="AC162" s="542"/>
      <c r="AD162" s="538"/>
      <c r="AE162" s="541"/>
      <c r="AF162" s="542"/>
      <c r="AG162" s="538"/>
      <c r="AH162" s="541"/>
      <c r="AI162" s="542"/>
      <c r="AJ162" s="538"/>
      <c r="AK162" s="541"/>
      <c r="AL162" s="542"/>
      <c r="AM162" s="538"/>
      <c r="AN162" s="570"/>
      <c r="AO162" s="631"/>
    </row>
    <row r="163" spans="1:41" ht="15" customHeight="1">
      <c r="A163" s="543" t="s">
        <v>202</v>
      </c>
      <c r="B163" s="545" t="s">
        <v>222</v>
      </c>
      <c r="C163" s="547">
        <v>2214</v>
      </c>
      <c r="D163" s="549" t="s">
        <v>223</v>
      </c>
      <c r="E163" s="551" t="s">
        <v>224</v>
      </c>
      <c r="F163" s="165" t="s">
        <v>30</v>
      </c>
      <c r="G163" s="177"/>
      <c r="H163" s="149">
        <f t="shared" ref="H163:H171" si="160">G163-I163</f>
        <v>0</v>
      </c>
      <c r="I163" s="178"/>
      <c r="J163" s="177"/>
      <c r="K163" s="149">
        <f t="shared" ref="K163:K171" si="161">J163-L163</f>
        <v>0</v>
      </c>
      <c r="L163" s="178"/>
      <c r="M163" s="177"/>
      <c r="N163" s="149">
        <f t="shared" ref="N163:N171" si="162">M163-O163</f>
        <v>0</v>
      </c>
      <c r="O163" s="178"/>
      <c r="P163" s="177"/>
      <c r="Q163" s="149">
        <f t="shared" ref="Q163:Q171" si="163">P163-R163</f>
        <v>0</v>
      </c>
      <c r="R163" s="178"/>
      <c r="S163" s="177"/>
      <c r="T163" s="149">
        <f t="shared" ref="T163:T171" si="164">S163-U163</f>
        <v>0</v>
      </c>
      <c r="U163" s="178"/>
      <c r="V163" s="177"/>
      <c r="W163" s="149">
        <f t="shared" ref="W163:W171" si="165">V163-X163</f>
        <v>0</v>
      </c>
      <c r="X163" s="197"/>
      <c r="Y163" s="177"/>
      <c r="Z163" s="149">
        <f t="shared" ref="Z163:Z171" si="166">Y163-AA163</f>
        <v>0</v>
      </c>
      <c r="AA163" s="178"/>
      <c r="AB163" s="177"/>
      <c r="AC163" s="149">
        <f t="shared" ref="AC163:AC171" si="167">AB163-AD163</f>
        <v>0</v>
      </c>
      <c r="AD163" s="178"/>
      <c r="AE163" s="177"/>
      <c r="AF163" s="149">
        <f t="shared" ref="AF163:AF171" si="168">AE163-AG163</f>
        <v>0</v>
      </c>
      <c r="AG163" s="178"/>
      <c r="AH163" s="177"/>
      <c r="AI163" s="149">
        <f t="shared" ref="AI163:AI171" si="169">AH163-AJ163</f>
        <v>0</v>
      </c>
      <c r="AJ163" s="178"/>
      <c r="AK163" s="177"/>
      <c r="AL163" s="149">
        <f t="shared" ref="AL163:AL171" si="170">AK163-AM163</f>
        <v>0</v>
      </c>
      <c r="AM163" s="178"/>
      <c r="AN163" s="172"/>
      <c r="AO163" s="151" t="s">
        <v>31</v>
      </c>
    </row>
    <row r="164" spans="1:41">
      <c r="A164" s="543"/>
      <c r="B164" s="545"/>
      <c r="C164" s="547"/>
      <c r="D164" s="549"/>
      <c r="E164" s="551"/>
      <c r="F164" s="165" t="s">
        <v>32</v>
      </c>
      <c r="G164" s="177">
        <v>900000</v>
      </c>
      <c r="H164" s="149">
        <f t="shared" si="160"/>
        <v>0</v>
      </c>
      <c r="I164" s="178">
        <v>900000</v>
      </c>
      <c r="J164" s="177"/>
      <c r="K164" s="149">
        <f t="shared" si="161"/>
        <v>0</v>
      </c>
      <c r="L164" s="178"/>
      <c r="M164" s="177"/>
      <c r="N164" s="149">
        <f t="shared" si="162"/>
        <v>0</v>
      </c>
      <c r="O164" s="178"/>
      <c r="P164" s="177"/>
      <c r="Q164" s="149">
        <f t="shared" si="163"/>
        <v>0</v>
      </c>
      <c r="R164" s="178"/>
      <c r="S164" s="177"/>
      <c r="T164" s="149">
        <f t="shared" si="164"/>
        <v>0</v>
      </c>
      <c r="U164" s="178"/>
      <c r="V164" s="177"/>
      <c r="W164" s="149">
        <f t="shared" si="165"/>
        <v>0</v>
      </c>
      <c r="X164" s="197"/>
      <c r="Y164" s="177"/>
      <c r="Z164" s="149">
        <f t="shared" si="166"/>
        <v>0</v>
      </c>
      <c r="AA164" s="178"/>
      <c r="AB164" s="177"/>
      <c r="AC164" s="149">
        <f t="shared" si="167"/>
        <v>0</v>
      </c>
      <c r="AD164" s="178"/>
      <c r="AE164" s="177"/>
      <c r="AF164" s="149">
        <f t="shared" si="168"/>
        <v>0</v>
      </c>
      <c r="AG164" s="178"/>
      <c r="AH164" s="177"/>
      <c r="AI164" s="149">
        <f t="shared" si="169"/>
        <v>0</v>
      </c>
      <c r="AJ164" s="178"/>
      <c r="AK164" s="177"/>
      <c r="AL164" s="149">
        <f t="shared" si="170"/>
        <v>0</v>
      </c>
      <c r="AM164" s="178"/>
      <c r="AN164" s="172"/>
      <c r="AO164" s="152">
        <f>SUM(G163:G171,J163:J171,M163:M171,P163:P171,S163:S171,V163:V171,Y163:Y171,AB163:AB171,AE163:AE171)</f>
        <v>21640000</v>
      </c>
    </row>
    <row r="165" spans="1:41">
      <c r="A165" s="543"/>
      <c r="B165" s="545"/>
      <c r="C165" s="547"/>
      <c r="D165" s="549"/>
      <c r="E165" s="551"/>
      <c r="F165" s="165" t="s">
        <v>33</v>
      </c>
      <c r="G165" s="177">
        <v>960000</v>
      </c>
      <c r="H165" s="149">
        <f t="shared" si="160"/>
        <v>0</v>
      </c>
      <c r="I165" s="178">
        <v>960000</v>
      </c>
      <c r="J165" s="177"/>
      <c r="K165" s="149">
        <f t="shared" si="161"/>
        <v>0</v>
      </c>
      <c r="L165" s="178"/>
      <c r="M165" s="177"/>
      <c r="N165" s="149">
        <f t="shared" si="162"/>
        <v>0</v>
      </c>
      <c r="O165" s="178"/>
      <c r="P165" s="177"/>
      <c r="Q165" s="149">
        <f t="shared" si="163"/>
        <v>0</v>
      </c>
      <c r="R165" s="178"/>
      <c r="S165" s="177"/>
      <c r="T165" s="149">
        <f t="shared" si="164"/>
        <v>0</v>
      </c>
      <c r="U165" s="178"/>
      <c r="V165" s="177"/>
      <c r="W165" s="149">
        <f t="shared" si="165"/>
        <v>0</v>
      </c>
      <c r="X165" s="197"/>
      <c r="Y165" s="177"/>
      <c r="Z165" s="149">
        <f t="shared" si="166"/>
        <v>0</v>
      </c>
      <c r="AA165" s="178"/>
      <c r="AB165" s="177"/>
      <c r="AC165" s="149">
        <f t="shared" si="167"/>
        <v>0</v>
      </c>
      <c r="AD165" s="178"/>
      <c r="AE165" s="177"/>
      <c r="AF165" s="149">
        <f t="shared" si="168"/>
        <v>0</v>
      </c>
      <c r="AG165" s="178"/>
      <c r="AH165" s="177"/>
      <c r="AI165" s="149">
        <f t="shared" si="169"/>
        <v>0</v>
      </c>
      <c r="AJ165" s="178"/>
      <c r="AK165" s="177"/>
      <c r="AL165" s="149">
        <f t="shared" si="170"/>
        <v>0</v>
      </c>
      <c r="AM165" s="178"/>
      <c r="AN165" s="172"/>
      <c r="AO165" s="153" t="s">
        <v>34</v>
      </c>
    </row>
    <row r="166" spans="1:41">
      <c r="A166" s="543"/>
      <c r="B166" s="545"/>
      <c r="C166" s="547"/>
      <c r="D166" s="549"/>
      <c r="E166" s="551"/>
      <c r="F166" s="165" t="s">
        <v>35</v>
      </c>
      <c r="G166" s="177"/>
      <c r="H166" s="149">
        <f t="shared" si="160"/>
        <v>0</v>
      </c>
      <c r="I166" s="178"/>
      <c r="J166" s="177"/>
      <c r="K166" s="149">
        <f t="shared" si="161"/>
        <v>0</v>
      </c>
      <c r="L166" s="178"/>
      <c r="M166" s="177">
        <v>1780000</v>
      </c>
      <c r="N166" s="149">
        <f t="shared" si="162"/>
        <v>0</v>
      </c>
      <c r="O166" s="178">
        <v>1780000</v>
      </c>
      <c r="P166" s="177"/>
      <c r="Q166" s="149">
        <f t="shared" si="163"/>
        <v>0</v>
      </c>
      <c r="R166" s="178"/>
      <c r="S166" s="177"/>
      <c r="T166" s="149">
        <f t="shared" si="164"/>
        <v>0</v>
      </c>
      <c r="U166" s="178"/>
      <c r="V166" s="177"/>
      <c r="W166" s="149">
        <f t="shared" si="165"/>
        <v>0</v>
      </c>
      <c r="X166" s="178"/>
      <c r="Y166" s="177">
        <v>1220000</v>
      </c>
      <c r="Z166" s="149">
        <f t="shared" si="166"/>
        <v>1220000</v>
      </c>
      <c r="AA166" s="178"/>
      <c r="AB166" s="177"/>
      <c r="AC166" s="149">
        <f t="shared" si="167"/>
        <v>0</v>
      </c>
      <c r="AD166" s="178"/>
      <c r="AE166" s="177"/>
      <c r="AF166" s="149">
        <f t="shared" si="168"/>
        <v>0</v>
      </c>
      <c r="AG166" s="178"/>
      <c r="AH166" s="177"/>
      <c r="AI166" s="149">
        <f t="shared" si="169"/>
        <v>0</v>
      </c>
      <c r="AJ166" s="178"/>
      <c r="AK166" s="177"/>
      <c r="AL166" s="149">
        <f t="shared" si="170"/>
        <v>0</v>
      </c>
      <c r="AM166" s="178"/>
      <c r="AN166" s="172"/>
      <c r="AO166" s="152">
        <f>SUM(H163:H171,K163:K171,N163:N171,Q163:Q171,T163:T171,W163:W171,Z163:Z171,AC163:AC171,AF163:AF171)</f>
        <v>12000000</v>
      </c>
    </row>
    <row r="167" spans="1:41">
      <c r="A167" s="543"/>
      <c r="B167" s="545"/>
      <c r="C167" s="547"/>
      <c r="D167" s="549"/>
      <c r="E167" s="551"/>
      <c r="F167" s="165" t="s">
        <v>36</v>
      </c>
      <c r="G167" s="177"/>
      <c r="H167" s="149">
        <f t="shared" si="160"/>
        <v>0</v>
      </c>
      <c r="I167" s="178"/>
      <c r="J167" s="177"/>
      <c r="K167" s="149">
        <f t="shared" si="161"/>
        <v>0</v>
      </c>
      <c r="L167" s="178"/>
      <c r="M167" s="177">
        <v>6000000</v>
      </c>
      <c r="N167" s="149">
        <f t="shared" si="162"/>
        <v>0</v>
      </c>
      <c r="O167" s="178">
        <v>6000000</v>
      </c>
      <c r="P167" s="177"/>
      <c r="Q167" s="149">
        <f t="shared" si="163"/>
        <v>0</v>
      </c>
      <c r="R167" s="178"/>
      <c r="S167" s="177"/>
      <c r="T167" s="149">
        <f t="shared" si="164"/>
        <v>0</v>
      </c>
      <c r="U167" s="178"/>
      <c r="V167" s="177"/>
      <c r="W167" s="149">
        <f t="shared" si="165"/>
        <v>0</v>
      </c>
      <c r="X167" s="197"/>
      <c r="Y167" s="177"/>
      <c r="Z167" s="149">
        <f t="shared" si="166"/>
        <v>0</v>
      </c>
      <c r="AA167" s="178"/>
      <c r="AB167" s="177"/>
      <c r="AC167" s="149">
        <f t="shared" si="167"/>
        <v>0</v>
      </c>
      <c r="AD167" s="178"/>
      <c r="AE167" s="177"/>
      <c r="AF167" s="149">
        <f t="shared" si="168"/>
        <v>0</v>
      </c>
      <c r="AG167" s="178"/>
      <c r="AH167" s="177"/>
      <c r="AI167" s="149">
        <f t="shared" si="169"/>
        <v>0</v>
      </c>
      <c r="AJ167" s="178"/>
      <c r="AK167" s="177"/>
      <c r="AL167" s="149">
        <f t="shared" si="170"/>
        <v>0</v>
      </c>
      <c r="AM167" s="178"/>
      <c r="AN167" s="172"/>
      <c r="AO167" s="153" t="s">
        <v>37</v>
      </c>
    </row>
    <row r="168" spans="1:41">
      <c r="A168" s="543"/>
      <c r="B168" s="545"/>
      <c r="C168" s="547"/>
      <c r="D168" s="549"/>
      <c r="E168" s="551"/>
      <c r="F168" s="165" t="s">
        <v>38</v>
      </c>
      <c r="G168" s="177"/>
      <c r="H168" s="149">
        <f t="shared" si="160"/>
        <v>0</v>
      </c>
      <c r="I168" s="178"/>
      <c r="J168" s="177"/>
      <c r="K168" s="149">
        <f t="shared" si="161"/>
        <v>0</v>
      </c>
      <c r="L168" s="178"/>
      <c r="M168" s="177"/>
      <c r="N168" s="149">
        <f t="shared" si="162"/>
        <v>0</v>
      </c>
      <c r="O168" s="178"/>
      <c r="P168" s="177"/>
      <c r="Q168" s="149">
        <f t="shared" si="163"/>
        <v>0</v>
      </c>
      <c r="R168" s="178"/>
      <c r="S168" s="177"/>
      <c r="T168" s="149">
        <f t="shared" si="164"/>
        <v>0</v>
      </c>
      <c r="U168" s="178"/>
      <c r="V168" s="177"/>
      <c r="W168" s="149">
        <f t="shared" si="165"/>
        <v>0</v>
      </c>
      <c r="X168" s="197"/>
      <c r="Y168" s="177"/>
      <c r="Z168" s="149">
        <f t="shared" si="166"/>
        <v>0</v>
      </c>
      <c r="AA168" s="178"/>
      <c r="AB168" s="177"/>
      <c r="AC168" s="149">
        <f t="shared" si="167"/>
        <v>0</v>
      </c>
      <c r="AD168" s="178"/>
      <c r="AE168" s="177">
        <v>10780000</v>
      </c>
      <c r="AF168" s="149">
        <f t="shared" si="168"/>
        <v>10780000</v>
      </c>
      <c r="AG168" s="178"/>
      <c r="AH168" s="177"/>
      <c r="AI168" s="149">
        <f t="shared" si="169"/>
        <v>0</v>
      </c>
      <c r="AJ168" s="178"/>
      <c r="AK168" s="177"/>
      <c r="AL168" s="149">
        <f t="shared" si="170"/>
        <v>0</v>
      </c>
      <c r="AM168" s="178"/>
      <c r="AN168" s="172"/>
      <c r="AO168" s="152">
        <f>SUM(I163:I171,L163:L171,O163:O171,R163:R171,U163:U171,X163:X171,AA163:AA171,AD163:AD171,AG163:AG171)</f>
        <v>9640000</v>
      </c>
    </row>
    <row r="169" spans="1:41">
      <c r="A169" s="543"/>
      <c r="B169" s="545"/>
      <c r="C169" s="547"/>
      <c r="D169" s="549"/>
      <c r="E169" s="551"/>
      <c r="F169" s="165" t="s">
        <v>39</v>
      </c>
      <c r="G169" s="177"/>
      <c r="H169" s="149">
        <f t="shared" si="160"/>
        <v>0</v>
      </c>
      <c r="I169" s="178"/>
      <c r="J169" s="177"/>
      <c r="K169" s="149">
        <f t="shared" si="161"/>
        <v>0</v>
      </c>
      <c r="L169" s="178"/>
      <c r="M169" s="177"/>
      <c r="N169" s="149">
        <f t="shared" si="162"/>
        <v>0</v>
      </c>
      <c r="O169" s="178"/>
      <c r="P169" s="177"/>
      <c r="Q169" s="149">
        <f t="shared" si="163"/>
        <v>0</v>
      </c>
      <c r="R169" s="178"/>
      <c r="S169" s="177"/>
      <c r="T169" s="149">
        <f t="shared" si="164"/>
        <v>0</v>
      </c>
      <c r="U169" s="178"/>
      <c r="V169" s="177"/>
      <c r="W169" s="149">
        <f t="shared" si="165"/>
        <v>0</v>
      </c>
      <c r="X169" s="197"/>
      <c r="Y169" s="177"/>
      <c r="Z169" s="149">
        <f t="shared" si="166"/>
        <v>0</v>
      </c>
      <c r="AA169" s="178"/>
      <c r="AB169" s="177"/>
      <c r="AC169" s="149">
        <f t="shared" si="167"/>
        <v>0</v>
      </c>
      <c r="AD169" s="178"/>
      <c r="AE169" s="177"/>
      <c r="AF169" s="149">
        <f t="shared" si="168"/>
        <v>0</v>
      </c>
      <c r="AG169" s="178"/>
      <c r="AH169" s="177"/>
      <c r="AI169" s="149">
        <f t="shared" si="169"/>
        <v>0</v>
      </c>
      <c r="AJ169" s="178"/>
      <c r="AK169" s="177"/>
      <c r="AL169" s="149">
        <f t="shared" si="170"/>
        <v>0</v>
      </c>
      <c r="AM169" s="178"/>
      <c r="AN169" s="172"/>
      <c r="AO169" s="153" t="s">
        <v>40</v>
      </c>
    </row>
    <row r="170" spans="1:41">
      <c r="A170" s="543"/>
      <c r="B170" s="545"/>
      <c r="C170" s="547"/>
      <c r="D170" s="549"/>
      <c r="E170" s="551"/>
      <c r="F170" s="165" t="s">
        <v>41</v>
      </c>
      <c r="G170" s="177"/>
      <c r="H170" s="149">
        <f t="shared" si="160"/>
        <v>0</v>
      </c>
      <c r="I170" s="178"/>
      <c r="J170" s="177"/>
      <c r="K170" s="149">
        <f t="shared" si="161"/>
        <v>0</v>
      </c>
      <c r="L170" s="178"/>
      <c r="M170" s="177"/>
      <c r="N170" s="149">
        <f t="shared" si="162"/>
        <v>0</v>
      </c>
      <c r="O170" s="178"/>
      <c r="P170" s="177"/>
      <c r="Q170" s="149">
        <f t="shared" si="163"/>
        <v>0</v>
      </c>
      <c r="R170" s="178"/>
      <c r="S170" s="177"/>
      <c r="T170" s="149">
        <f t="shared" si="164"/>
        <v>0</v>
      </c>
      <c r="U170" s="178"/>
      <c r="V170" s="177"/>
      <c r="W170" s="149">
        <f t="shared" si="165"/>
        <v>0</v>
      </c>
      <c r="X170" s="197"/>
      <c r="Y170" s="177"/>
      <c r="Z170" s="149">
        <f t="shared" si="166"/>
        <v>0</v>
      </c>
      <c r="AA170" s="178"/>
      <c r="AB170" s="177"/>
      <c r="AC170" s="149">
        <f t="shared" si="167"/>
        <v>0</v>
      </c>
      <c r="AD170" s="178"/>
      <c r="AE170" s="177"/>
      <c r="AF170" s="149">
        <f t="shared" si="168"/>
        <v>0</v>
      </c>
      <c r="AG170" s="178"/>
      <c r="AH170" s="177"/>
      <c r="AI170" s="149">
        <f t="shared" si="169"/>
        <v>0</v>
      </c>
      <c r="AJ170" s="178"/>
      <c r="AK170" s="177"/>
      <c r="AL170" s="149">
        <f t="shared" si="170"/>
        <v>0</v>
      </c>
      <c r="AM170" s="178"/>
      <c r="AN170" s="172"/>
      <c r="AO170" s="154">
        <f>AO168/AO164</f>
        <v>0.44547134935304988</v>
      </c>
    </row>
    <row r="171" spans="1:41">
      <c r="A171" s="544"/>
      <c r="B171" s="546"/>
      <c r="C171" s="548"/>
      <c r="D171" s="550"/>
      <c r="E171" s="552"/>
      <c r="F171" s="166" t="s">
        <v>42</v>
      </c>
      <c r="G171" s="179"/>
      <c r="H171" s="155">
        <f t="shared" si="160"/>
        <v>0</v>
      </c>
      <c r="I171" s="180"/>
      <c r="J171" s="179"/>
      <c r="K171" s="155">
        <f t="shared" si="161"/>
        <v>0</v>
      </c>
      <c r="L171" s="180"/>
      <c r="M171" s="179"/>
      <c r="N171" s="155">
        <f t="shared" si="162"/>
        <v>0</v>
      </c>
      <c r="O171" s="180"/>
      <c r="P171" s="179"/>
      <c r="Q171" s="155">
        <f t="shared" si="163"/>
        <v>0</v>
      </c>
      <c r="R171" s="180"/>
      <c r="S171" s="179"/>
      <c r="T171" s="155">
        <f t="shared" si="164"/>
        <v>0</v>
      </c>
      <c r="U171" s="180"/>
      <c r="V171" s="179"/>
      <c r="W171" s="155">
        <f t="shared" si="165"/>
        <v>0</v>
      </c>
      <c r="X171" s="198"/>
      <c r="Y171" s="179"/>
      <c r="Z171" s="155">
        <f t="shared" si="166"/>
        <v>0</v>
      </c>
      <c r="AA171" s="180"/>
      <c r="AB171" s="179"/>
      <c r="AC171" s="155">
        <f t="shared" si="167"/>
        <v>0</v>
      </c>
      <c r="AD171" s="180"/>
      <c r="AE171" s="179"/>
      <c r="AF171" s="155">
        <f t="shared" si="168"/>
        <v>0</v>
      </c>
      <c r="AG171" s="180"/>
      <c r="AH171" s="179"/>
      <c r="AI171" s="155">
        <f t="shared" si="169"/>
        <v>0</v>
      </c>
      <c r="AJ171" s="180"/>
      <c r="AK171" s="179"/>
      <c r="AL171" s="155">
        <f t="shared" si="170"/>
        <v>0</v>
      </c>
      <c r="AM171" s="180"/>
      <c r="AN171" s="173"/>
      <c r="AO171" s="156"/>
    </row>
    <row r="172" spans="1:41" ht="15" customHeight="1">
      <c r="A172" s="573" t="s">
        <v>21</v>
      </c>
      <c r="B172" s="451" t="s">
        <v>17</v>
      </c>
      <c r="C172" s="451" t="s">
        <v>18</v>
      </c>
      <c r="D172" s="451" t="s">
        <v>139</v>
      </c>
      <c r="E172" s="451" t="s">
        <v>20</v>
      </c>
      <c r="F172" s="560" t="s">
        <v>22</v>
      </c>
      <c r="G172" s="511" t="s">
        <v>23</v>
      </c>
      <c r="H172" s="440" t="s">
        <v>24</v>
      </c>
      <c r="I172" s="444" t="s">
        <v>25</v>
      </c>
      <c r="J172" s="511" t="s">
        <v>23</v>
      </c>
      <c r="K172" s="440" t="s">
        <v>24</v>
      </c>
      <c r="L172" s="444" t="s">
        <v>25</v>
      </c>
      <c r="M172" s="511" t="s">
        <v>23</v>
      </c>
      <c r="N172" s="440" t="s">
        <v>24</v>
      </c>
      <c r="O172" s="444" t="s">
        <v>25</v>
      </c>
      <c r="P172" s="511" t="s">
        <v>23</v>
      </c>
      <c r="Q172" s="440" t="s">
        <v>24</v>
      </c>
      <c r="R172" s="444" t="s">
        <v>25</v>
      </c>
      <c r="S172" s="511" t="s">
        <v>23</v>
      </c>
      <c r="T172" s="440" t="s">
        <v>24</v>
      </c>
      <c r="U172" s="444" t="s">
        <v>25</v>
      </c>
      <c r="V172" s="511" t="s">
        <v>23</v>
      </c>
      <c r="W172" s="440" t="s">
        <v>24</v>
      </c>
      <c r="X172" s="522" t="s">
        <v>25</v>
      </c>
      <c r="Y172" s="511" t="s">
        <v>23</v>
      </c>
      <c r="Z172" s="440" t="s">
        <v>24</v>
      </c>
      <c r="AA172" s="444" t="s">
        <v>25</v>
      </c>
      <c r="AB172" s="511" t="s">
        <v>23</v>
      </c>
      <c r="AC172" s="440" t="s">
        <v>24</v>
      </c>
      <c r="AD172" s="444" t="s">
        <v>25</v>
      </c>
      <c r="AE172" s="511" t="s">
        <v>23</v>
      </c>
      <c r="AF172" s="440" t="s">
        <v>24</v>
      </c>
      <c r="AG172" s="444" t="s">
        <v>25</v>
      </c>
      <c r="AH172" s="511" t="s">
        <v>23</v>
      </c>
      <c r="AI172" s="440" t="s">
        <v>24</v>
      </c>
      <c r="AJ172" s="444" t="s">
        <v>25</v>
      </c>
      <c r="AK172" s="511" t="s">
        <v>23</v>
      </c>
      <c r="AL172" s="440" t="s">
        <v>24</v>
      </c>
      <c r="AM172" s="444" t="s">
        <v>25</v>
      </c>
      <c r="AN172" s="443" t="s">
        <v>23</v>
      </c>
      <c r="AO172" s="630" t="s">
        <v>26</v>
      </c>
    </row>
    <row r="173" spans="1:41" ht="15" customHeight="1">
      <c r="A173" s="574"/>
      <c r="B173" s="562"/>
      <c r="C173" s="562"/>
      <c r="D173" s="562"/>
      <c r="E173" s="562"/>
      <c r="F173" s="561"/>
      <c r="G173" s="541"/>
      <c r="H173" s="542"/>
      <c r="I173" s="538"/>
      <c r="J173" s="541"/>
      <c r="K173" s="542"/>
      <c r="L173" s="538"/>
      <c r="M173" s="541"/>
      <c r="N173" s="542"/>
      <c r="O173" s="538"/>
      <c r="P173" s="541"/>
      <c r="Q173" s="542"/>
      <c r="R173" s="538"/>
      <c r="S173" s="541"/>
      <c r="T173" s="542"/>
      <c r="U173" s="538"/>
      <c r="V173" s="541"/>
      <c r="W173" s="542"/>
      <c r="X173" s="632"/>
      <c r="Y173" s="541"/>
      <c r="Z173" s="542"/>
      <c r="AA173" s="538"/>
      <c r="AB173" s="541"/>
      <c r="AC173" s="542"/>
      <c r="AD173" s="538"/>
      <c r="AE173" s="541"/>
      <c r="AF173" s="542"/>
      <c r="AG173" s="538"/>
      <c r="AH173" s="541"/>
      <c r="AI173" s="542"/>
      <c r="AJ173" s="538"/>
      <c r="AK173" s="541"/>
      <c r="AL173" s="542"/>
      <c r="AM173" s="538"/>
      <c r="AN173" s="570"/>
      <c r="AO173" s="631"/>
    </row>
    <row r="174" spans="1:41" ht="15" customHeight="1">
      <c r="A174" s="543" t="s">
        <v>202</v>
      </c>
      <c r="B174" s="545" t="s">
        <v>225</v>
      </c>
      <c r="C174" s="547">
        <v>213</v>
      </c>
      <c r="D174" s="549" t="s">
        <v>226</v>
      </c>
      <c r="E174" s="551" t="s">
        <v>227</v>
      </c>
      <c r="F174" s="165" t="s">
        <v>30</v>
      </c>
      <c r="G174" s="177"/>
      <c r="H174" s="149">
        <f t="shared" ref="H174:H182" si="171">G174-I174</f>
        <v>0</v>
      </c>
      <c r="I174" s="178"/>
      <c r="J174" s="177"/>
      <c r="K174" s="149">
        <f t="shared" ref="K174:K182" si="172">J174-L174</f>
        <v>0</v>
      </c>
      <c r="L174" s="178"/>
      <c r="M174" s="177"/>
      <c r="N174" s="149">
        <f t="shared" ref="N174:N182" si="173">M174-O174</f>
        <v>0</v>
      </c>
      <c r="O174" s="178"/>
      <c r="P174" s="177"/>
      <c r="Q174" s="149">
        <f t="shared" ref="Q174:Q182" si="174">P174-R174</f>
        <v>0</v>
      </c>
      <c r="R174" s="178"/>
      <c r="S174" s="177"/>
      <c r="T174" s="149">
        <f t="shared" ref="T174:T182" si="175">S174-U174</f>
        <v>0</v>
      </c>
      <c r="U174" s="178"/>
      <c r="V174" s="177"/>
      <c r="W174" s="149">
        <f t="shared" ref="W174:W182" si="176">V174-X174</f>
        <v>0</v>
      </c>
      <c r="X174" s="197"/>
      <c r="Y174" s="177"/>
      <c r="Z174" s="149">
        <f t="shared" ref="Z174:Z182" si="177">Y174-AA174</f>
        <v>0</v>
      </c>
      <c r="AA174" s="178"/>
      <c r="AB174" s="177"/>
      <c r="AC174" s="149">
        <f t="shared" ref="AC174:AC182" si="178">AB174-AD174</f>
        <v>0</v>
      </c>
      <c r="AD174" s="178"/>
      <c r="AE174" s="177"/>
      <c r="AF174" s="149">
        <f t="shared" ref="AF174:AF182" si="179">AE174-AG174</f>
        <v>0</v>
      </c>
      <c r="AG174" s="178"/>
      <c r="AH174" s="177"/>
      <c r="AI174" s="149">
        <f t="shared" ref="AI174:AI182" si="180">AH174-AJ174</f>
        <v>0</v>
      </c>
      <c r="AJ174" s="178"/>
      <c r="AK174" s="177"/>
      <c r="AL174" s="149">
        <f t="shared" ref="AL174:AL182" si="181">AK174-AM174</f>
        <v>0</v>
      </c>
      <c r="AM174" s="178"/>
      <c r="AN174" s="172"/>
      <c r="AO174" s="151" t="s">
        <v>31</v>
      </c>
    </row>
    <row r="175" spans="1:41">
      <c r="A175" s="543"/>
      <c r="B175" s="545"/>
      <c r="C175" s="547"/>
      <c r="D175" s="549"/>
      <c r="E175" s="551"/>
      <c r="F175" s="165" t="s">
        <v>32</v>
      </c>
      <c r="G175" s="177">
        <v>400000</v>
      </c>
      <c r="H175" s="149">
        <f t="shared" si="171"/>
        <v>0</v>
      </c>
      <c r="I175" s="178">
        <v>400000</v>
      </c>
      <c r="J175" s="177"/>
      <c r="K175" s="149">
        <f t="shared" si="172"/>
        <v>0</v>
      </c>
      <c r="L175" s="178"/>
      <c r="M175" s="177"/>
      <c r="N175" s="149">
        <f t="shared" si="173"/>
        <v>0</v>
      </c>
      <c r="O175" s="178"/>
      <c r="P175" s="177"/>
      <c r="Q175" s="149">
        <f t="shared" si="174"/>
        <v>0</v>
      </c>
      <c r="R175" s="178"/>
      <c r="S175" s="177"/>
      <c r="T175" s="149">
        <f t="shared" si="175"/>
        <v>0</v>
      </c>
      <c r="U175" s="178"/>
      <c r="V175" s="177"/>
      <c r="W175" s="149">
        <f t="shared" si="176"/>
        <v>0</v>
      </c>
      <c r="X175" s="197"/>
      <c r="Y175" s="177"/>
      <c r="Z175" s="149">
        <f t="shared" si="177"/>
        <v>0</v>
      </c>
      <c r="AA175" s="178"/>
      <c r="AB175" s="177"/>
      <c r="AC175" s="149">
        <f t="shared" si="178"/>
        <v>0</v>
      </c>
      <c r="AD175" s="178"/>
      <c r="AE175" s="177"/>
      <c r="AF175" s="149">
        <f t="shared" si="179"/>
        <v>0</v>
      </c>
      <c r="AG175" s="178"/>
      <c r="AH175" s="177"/>
      <c r="AI175" s="149">
        <f t="shared" si="180"/>
        <v>0</v>
      </c>
      <c r="AJ175" s="178"/>
      <c r="AK175" s="177"/>
      <c r="AL175" s="149">
        <f t="shared" si="181"/>
        <v>0</v>
      </c>
      <c r="AM175" s="178"/>
      <c r="AN175" s="172"/>
      <c r="AO175" s="152">
        <f>SUM(G174:G182,J174:J182,M174:M182,P174:P182,S174:S182,V174:V182,Y174:Y182,AB174:AB182,AE174:AE182)</f>
        <v>4591000</v>
      </c>
    </row>
    <row r="176" spans="1:41">
      <c r="A176" s="543"/>
      <c r="B176" s="545"/>
      <c r="C176" s="547"/>
      <c r="D176" s="549"/>
      <c r="E176" s="551"/>
      <c r="F176" s="165" t="s">
        <v>33</v>
      </c>
      <c r="G176" s="177"/>
      <c r="H176" s="149">
        <f t="shared" si="171"/>
        <v>0</v>
      </c>
      <c r="I176" s="178"/>
      <c r="J176" s="177"/>
      <c r="K176" s="149">
        <f t="shared" si="172"/>
        <v>0</v>
      </c>
      <c r="L176" s="178"/>
      <c r="M176" s="177"/>
      <c r="N176" s="149">
        <f t="shared" si="173"/>
        <v>0</v>
      </c>
      <c r="O176" s="178"/>
      <c r="P176" s="177">
        <v>650000</v>
      </c>
      <c r="Q176" s="149">
        <f t="shared" si="174"/>
        <v>0</v>
      </c>
      <c r="R176" s="178">
        <v>650000</v>
      </c>
      <c r="S176" s="177"/>
      <c r="T176" s="149">
        <f t="shared" si="175"/>
        <v>0</v>
      </c>
      <c r="U176" s="178"/>
      <c r="V176" s="177"/>
      <c r="W176" s="149">
        <f t="shared" si="176"/>
        <v>0</v>
      </c>
      <c r="X176" s="197"/>
      <c r="Y176" s="177"/>
      <c r="Z176" s="149">
        <f t="shared" si="177"/>
        <v>0</v>
      </c>
      <c r="AA176" s="178"/>
      <c r="AB176" s="177"/>
      <c r="AC176" s="149">
        <f t="shared" si="178"/>
        <v>0</v>
      </c>
      <c r="AD176" s="178"/>
      <c r="AE176" s="177"/>
      <c r="AF176" s="149">
        <f t="shared" si="179"/>
        <v>0</v>
      </c>
      <c r="AG176" s="178"/>
      <c r="AH176" s="177"/>
      <c r="AI176" s="149">
        <f t="shared" si="180"/>
        <v>0</v>
      </c>
      <c r="AJ176" s="178"/>
      <c r="AK176" s="177"/>
      <c r="AL176" s="149">
        <f t="shared" si="181"/>
        <v>0</v>
      </c>
      <c r="AM176" s="178"/>
      <c r="AN176" s="172"/>
      <c r="AO176" s="153" t="s">
        <v>34</v>
      </c>
    </row>
    <row r="177" spans="1:41">
      <c r="A177" s="543"/>
      <c r="B177" s="545"/>
      <c r="C177" s="547"/>
      <c r="D177" s="549"/>
      <c r="E177" s="551"/>
      <c r="F177" s="165" t="s">
        <v>35</v>
      </c>
      <c r="G177" s="177"/>
      <c r="H177" s="149">
        <f t="shared" si="171"/>
        <v>0</v>
      </c>
      <c r="I177" s="178"/>
      <c r="J177" s="177"/>
      <c r="K177" s="149">
        <f t="shared" si="172"/>
        <v>0</v>
      </c>
      <c r="L177" s="178"/>
      <c r="M177" s="177"/>
      <c r="N177" s="149">
        <f t="shared" si="173"/>
        <v>0</v>
      </c>
      <c r="O177" s="178"/>
      <c r="P177" s="177">
        <v>896000</v>
      </c>
      <c r="Q177" s="149">
        <f t="shared" si="174"/>
        <v>0</v>
      </c>
      <c r="R177" s="178">
        <v>896000</v>
      </c>
      <c r="S177" s="177"/>
      <c r="T177" s="149">
        <f t="shared" si="175"/>
        <v>0</v>
      </c>
      <c r="U177" s="178"/>
      <c r="V177" s="177"/>
      <c r="W177" s="149">
        <f t="shared" si="176"/>
        <v>0</v>
      </c>
      <c r="X177" s="197"/>
      <c r="Y177" s="177"/>
      <c r="Z177" s="149">
        <f t="shared" si="177"/>
        <v>0</v>
      </c>
      <c r="AA177" s="178"/>
      <c r="AB177" s="177"/>
      <c r="AC177" s="149">
        <f t="shared" si="178"/>
        <v>0</v>
      </c>
      <c r="AD177" s="178"/>
      <c r="AE177" s="177"/>
      <c r="AF177" s="149">
        <f t="shared" si="179"/>
        <v>0</v>
      </c>
      <c r="AG177" s="178"/>
      <c r="AH177" s="177"/>
      <c r="AI177" s="149">
        <f t="shared" si="180"/>
        <v>0</v>
      </c>
      <c r="AJ177" s="178"/>
      <c r="AK177" s="177"/>
      <c r="AL177" s="149">
        <f t="shared" si="181"/>
        <v>0</v>
      </c>
      <c r="AM177" s="178"/>
      <c r="AN177" s="172"/>
      <c r="AO177" s="152">
        <f>SUM(H174:H182,K174:K182,N174:N182,Q174:Q182,T174:T182,W174:W182,Z174:Z182,AC174:AC182,AF174:AF182)</f>
        <v>2081000</v>
      </c>
    </row>
    <row r="178" spans="1:41">
      <c r="A178" s="543"/>
      <c r="B178" s="545"/>
      <c r="C178" s="547"/>
      <c r="D178" s="549"/>
      <c r="E178" s="551"/>
      <c r="F178" s="165" t="s">
        <v>36</v>
      </c>
      <c r="G178" s="177"/>
      <c r="H178" s="149">
        <f t="shared" si="171"/>
        <v>0</v>
      </c>
      <c r="I178" s="178"/>
      <c r="J178" s="177"/>
      <c r="K178" s="149">
        <f t="shared" si="172"/>
        <v>0</v>
      </c>
      <c r="L178" s="178"/>
      <c r="M178" s="177"/>
      <c r="N178" s="149">
        <f t="shared" si="173"/>
        <v>0</v>
      </c>
      <c r="O178" s="178"/>
      <c r="P178" s="177"/>
      <c r="Q178" s="149">
        <f t="shared" si="174"/>
        <v>0</v>
      </c>
      <c r="R178" s="178"/>
      <c r="S178" s="177">
        <v>705000</v>
      </c>
      <c r="T178" s="149">
        <f t="shared" si="175"/>
        <v>141000</v>
      </c>
      <c r="U178" s="178">
        <v>564000</v>
      </c>
      <c r="V178" s="177"/>
      <c r="W178" s="149">
        <f t="shared" si="176"/>
        <v>0</v>
      </c>
      <c r="X178" s="197"/>
      <c r="Y178" s="177"/>
      <c r="Z178" s="149">
        <f t="shared" si="177"/>
        <v>0</v>
      </c>
      <c r="AA178" s="178"/>
      <c r="AB178" s="177"/>
      <c r="AC178" s="149">
        <f t="shared" si="178"/>
        <v>0</v>
      </c>
      <c r="AD178" s="178"/>
      <c r="AE178" s="177"/>
      <c r="AF178" s="149">
        <f t="shared" si="179"/>
        <v>0</v>
      </c>
      <c r="AG178" s="178"/>
      <c r="AH178" s="177"/>
      <c r="AI178" s="149">
        <f t="shared" si="180"/>
        <v>0</v>
      </c>
      <c r="AJ178" s="178"/>
      <c r="AK178" s="177"/>
      <c r="AL178" s="149">
        <f t="shared" si="181"/>
        <v>0</v>
      </c>
      <c r="AM178" s="178"/>
      <c r="AN178" s="172"/>
      <c r="AO178" s="153" t="s">
        <v>37</v>
      </c>
    </row>
    <row r="179" spans="1:41">
      <c r="A179" s="543"/>
      <c r="B179" s="545"/>
      <c r="C179" s="547"/>
      <c r="D179" s="549"/>
      <c r="E179" s="551"/>
      <c r="F179" s="165" t="s">
        <v>38</v>
      </c>
      <c r="G179" s="177"/>
      <c r="H179" s="149">
        <f t="shared" si="171"/>
        <v>0</v>
      </c>
      <c r="I179" s="178"/>
      <c r="J179" s="177"/>
      <c r="K179" s="149">
        <f t="shared" si="172"/>
        <v>0</v>
      </c>
      <c r="L179" s="178"/>
      <c r="M179" s="177"/>
      <c r="N179" s="149">
        <f t="shared" si="173"/>
        <v>0</v>
      </c>
      <c r="O179" s="178"/>
      <c r="P179" s="177"/>
      <c r="Q179" s="149">
        <f t="shared" si="174"/>
        <v>0</v>
      </c>
      <c r="R179" s="178"/>
      <c r="S179" s="177"/>
      <c r="T179" s="149">
        <f t="shared" si="175"/>
        <v>0</v>
      </c>
      <c r="U179" s="178"/>
      <c r="V179" s="177"/>
      <c r="W179" s="149">
        <f t="shared" si="176"/>
        <v>0</v>
      </c>
      <c r="X179" s="197"/>
      <c r="Y179" s="177"/>
      <c r="Z179" s="149">
        <f t="shared" si="177"/>
        <v>0</v>
      </c>
      <c r="AA179" s="178"/>
      <c r="AB179" s="177">
        <v>1940000</v>
      </c>
      <c r="AC179" s="149">
        <f t="shared" si="178"/>
        <v>1940000</v>
      </c>
      <c r="AD179" s="178"/>
      <c r="AE179" s="177"/>
      <c r="AF179" s="149">
        <f t="shared" si="179"/>
        <v>0</v>
      </c>
      <c r="AG179" s="178"/>
      <c r="AH179" s="177"/>
      <c r="AI179" s="149">
        <f t="shared" si="180"/>
        <v>0</v>
      </c>
      <c r="AJ179" s="178"/>
      <c r="AK179" s="177"/>
      <c r="AL179" s="149">
        <f t="shared" si="181"/>
        <v>0</v>
      </c>
      <c r="AM179" s="178"/>
      <c r="AN179" s="172"/>
      <c r="AO179" s="152">
        <f>SUM(I174:I182,L174:L182,O174:O182,R174:R182,U174:U182,X174:X182,AA174:AA182,AD174:AD182,AG174:AG182)</f>
        <v>2510000</v>
      </c>
    </row>
    <row r="180" spans="1:41">
      <c r="A180" s="543"/>
      <c r="B180" s="545"/>
      <c r="C180" s="547"/>
      <c r="D180" s="549"/>
      <c r="E180" s="551"/>
      <c r="F180" s="165" t="s">
        <v>39</v>
      </c>
      <c r="G180" s="177"/>
      <c r="H180" s="149">
        <f t="shared" si="171"/>
        <v>0</v>
      </c>
      <c r="I180" s="178"/>
      <c r="J180" s="177"/>
      <c r="K180" s="149">
        <f t="shared" si="172"/>
        <v>0</v>
      </c>
      <c r="L180" s="178"/>
      <c r="M180" s="177"/>
      <c r="N180" s="149">
        <f t="shared" si="173"/>
        <v>0</v>
      </c>
      <c r="O180" s="178"/>
      <c r="P180" s="177"/>
      <c r="Q180" s="149">
        <f t="shared" si="174"/>
        <v>0</v>
      </c>
      <c r="R180" s="178"/>
      <c r="S180" s="177"/>
      <c r="T180" s="149">
        <f t="shared" si="175"/>
        <v>0</v>
      </c>
      <c r="U180" s="178"/>
      <c r="V180" s="177"/>
      <c r="W180" s="149">
        <f t="shared" si="176"/>
        <v>0</v>
      </c>
      <c r="X180" s="197"/>
      <c r="Y180" s="177"/>
      <c r="Z180" s="149">
        <f t="shared" si="177"/>
        <v>0</v>
      </c>
      <c r="AA180" s="178"/>
      <c r="AB180" s="177"/>
      <c r="AC180" s="149">
        <f t="shared" si="178"/>
        <v>0</v>
      </c>
      <c r="AD180" s="178"/>
      <c r="AE180" s="177"/>
      <c r="AF180" s="149">
        <f t="shared" si="179"/>
        <v>0</v>
      </c>
      <c r="AG180" s="178"/>
      <c r="AH180" s="177"/>
      <c r="AI180" s="149">
        <f t="shared" si="180"/>
        <v>0</v>
      </c>
      <c r="AJ180" s="178"/>
      <c r="AK180" s="177"/>
      <c r="AL180" s="149">
        <f t="shared" si="181"/>
        <v>0</v>
      </c>
      <c r="AM180" s="178"/>
      <c r="AN180" s="172"/>
      <c r="AO180" s="153" t="s">
        <v>40</v>
      </c>
    </row>
    <row r="181" spans="1:41">
      <c r="A181" s="543"/>
      <c r="B181" s="545"/>
      <c r="C181" s="547"/>
      <c r="D181" s="549"/>
      <c r="E181" s="551"/>
      <c r="F181" s="165" t="s">
        <v>41</v>
      </c>
      <c r="G181" s="177"/>
      <c r="H181" s="149">
        <f t="shared" si="171"/>
        <v>0</v>
      </c>
      <c r="I181" s="178"/>
      <c r="J181" s="177"/>
      <c r="K181" s="149">
        <f t="shared" si="172"/>
        <v>0</v>
      </c>
      <c r="L181" s="178"/>
      <c r="M181" s="177"/>
      <c r="N181" s="149">
        <f t="shared" si="173"/>
        <v>0</v>
      </c>
      <c r="O181" s="178"/>
      <c r="P181" s="177"/>
      <c r="Q181" s="149">
        <f t="shared" si="174"/>
        <v>0</v>
      </c>
      <c r="R181" s="178"/>
      <c r="S181" s="177"/>
      <c r="T181" s="149">
        <f t="shared" si="175"/>
        <v>0</v>
      </c>
      <c r="U181" s="178"/>
      <c r="V181" s="177"/>
      <c r="W181" s="149">
        <f t="shared" si="176"/>
        <v>0</v>
      </c>
      <c r="X181" s="197"/>
      <c r="Y181" s="177"/>
      <c r="Z181" s="149">
        <f t="shared" si="177"/>
        <v>0</v>
      </c>
      <c r="AA181" s="178"/>
      <c r="AB181" s="177"/>
      <c r="AC181" s="149">
        <f t="shared" si="178"/>
        <v>0</v>
      </c>
      <c r="AD181" s="178"/>
      <c r="AE181" s="177"/>
      <c r="AF181" s="149">
        <f t="shared" si="179"/>
        <v>0</v>
      </c>
      <c r="AG181" s="178"/>
      <c r="AH181" s="177"/>
      <c r="AI181" s="149">
        <f t="shared" si="180"/>
        <v>0</v>
      </c>
      <c r="AJ181" s="178"/>
      <c r="AK181" s="177"/>
      <c r="AL181" s="149">
        <f t="shared" si="181"/>
        <v>0</v>
      </c>
      <c r="AM181" s="178"/>
      <c r="AN181" s="172"/>
      <c r="AO181" s="154">
        <f>AO179/AO175</f>
        <v>0.54672184709213678</v>
      </c>
    </row>
    <row r="182" spans="1:41" ht="15.75" customHeight="1">
      <c r="A182" s="544"/>
      <c r="B182" s="546"/>
      <c r="C182" s="548"/>
      <c r="D182" s="550"/>
      <c r="E182" s="552"/>
      <c r="F182" s="166" t="s">
        <v>42</v>
      </c>
      <c r="G182" s="179"/>
      <c r="H182" s="155">
        <f t="shared" si="171"/>
        <v>0</v>
      </c>
      <c r="I182" s="180"/>
      <c r="J182" s="179"/>
      <c r="K182" s="155">
        <f t="shared" si="172"/>
        <v>0</v>
      </c>
      <c r="L182" s="180"/>
      <c r="M182" s="179"/>
      <c r="N182" s="155">
        <f t="shared" si="173"/>
        <v>0</v>
      </c>
      <c r="O182" s="180"/>
      <c r="P182" s="179"/>
      <c r="Q182" s="155">
        <f t="shared" si="174"/>
        <v>0</v>
      </c>
      <c r="R182" s="180"/>
      <c r="S182" s="179"/>
      <c r="T182" s="155">
        <f t="shared" si="175"/>
        <v>0</v>
      </c>
      <c r="U182" s="180"/>
      <c r="V182" s="179"/>
      <c r="W182" s="155">
        <f t="shared" si="176"/>
        <v>0</v>
      </c>
      <c r="X182" s="198"/>
      <c r="Y182" s="179"/>
      <c r="Z182" s="155">
        <f t="shared" si="177"/>
        <v>0</v>
      </c>
      <c r="AA182" s="180"/>
      <c r="AB182" s="179"/>
      <c r="AC182" s="155">
        <f t="shared" si="178"/>
        <v>0</v>
      </c>
      <c r="AD182" s="180"/>
      <c r="AE182" s="179"/>
      <c r="AF182" s="155">
        <f t="shared" si="179"/>
        <v>0</v>
      </c>
      <c r="AG182" s="180"/>
      <c r="AH182" s="179"/>
      <c r="AI182" s="155">
        <f t="shared" si="180"/>
        <v>0</v>
      </c>
      <c r="AJ182" s="180"/>
      <c r="AK182" s="179"/>
      <c r="AL182" s="155">
        <f t="shared" si="181"/>
        <v>0</v>
      </c>
      <c r="AM182" s="180"/>
      <c r="AN182" s="173"/>
      <c r="AO182" s="156"/>
    </row>
    <row r="183" spans="1:41" ht="15" hidden="1" customHeight="1">
      <c r="A183" s="653" t="s">
        <v>21</v>
      </c>
      <c r="B183" s="450" t="s">
        <v>17</v>
      </c>
      <c r="C183" s="450" t="s">
        <v>18</v>
      </c>
      <c r="D183" s="450" t="s">
        <v>139</v>
      </c>
      <c r="E183" s="450" t="s">
        <v>20</v>
      </c>
      <c r="F183" s="686" t="s">
        <v>22</v>
      </c>
      <c r="G183" s="576" t="s">
        <v>23</v>
      </c>
      <c r="H183" s="452" t="s">
        <v>24</v>
      </c>
      <c r="I183" s="577" t="s">
        <v>25</v>
      </c>
      <c r="J183" s="576" t="s">
        <v>23</v>
      </c>
      <c r="K183" s="452" t="s">
        <v>24</v>
      </c>
      <c r="L183" s="577" t="s">
        <v>25</v>
      </c>
      <c r="M183" s="576" t="s">
        <v>23</v>
      </c>
      <c r="N183" s="452" t="s">
        <v>24</v>
      </c>
      <c r="O183" s="577" t="s">
        <v>25</v>
      </c>
      <c r="P183" s="576" t="s">
        <v>23</v>
      </c>
      <c r="Q183" s="452" t="s">
        <v>24</v>
      </c>
      <c r="R183" s="577" t="s">
        <v>25</v>
      </c>
      <c r="S183" s="576" t="s">
        <v>23</v>
      </c>
      <c r="T183" s="452" t="s">
        <v>24</v>
      </c>
      <c r="U183" s="577" t="s">
        <v>25</v>
      </c>
      <c r="V183" s="576" t="s">
        <v>23</v>
      </c>
      <c r="W183" s="452" t="s">
        <v>24</v>
      </c>
      <c r="X183" s="676" t="s">
        <v>25</v>
      </c>
      <c r="Y183" s="576" t="s">
        <v>23</v>
      </c>
      <c r="Z183" s="452" t="s">
        <v>24</v>
      </c>
      <c r="AA183" s="577" t="s">
        <v>25</v>
      </c>
      <c r="AB183" s="576" t="s">
        <v>23</v>
      </c>
      <c r="AC183" s="452" t="s">
        <v>24</v>
      </c>
      <c r="AD183" s="577" t="s">
        <v>25</v>
      </c>
      <c r="AE183" s="576" t="s">
        <v>23</v>
      </c>
      <c r="AF183" s="452" t="s">
        <v>24</v>
      </c>
      <c r="AG183" s="577" t="s">
        <v>25</v>
      </c>
      <c r="AH183" s="576" t="s">
        <v>23</v>
      </c>
      <c r="AI183" s="452" t="s">
        <v>24</v>
      </c>
      <c r="AJ183" s="577" t="s">
        <v>25</v>
      </c>
      <c r="AK183" s="576" t="s">
        <v>23</v>
      </c>
      <c r="AL183" s="452" t="s">
        <v>24</v>
      </c>
      <c r="AM183" s="577" t="s">
        <v>25</v>
      </c>
      <c r="AN183" s="685" t="s">
        <v>23</v>
      </c>
      <c r="AO183" s="655" t="s">
        <v>26</v>
      </c>
    </row>
    <row r="184" spans="1:41" ht="15" hidden="1" customHeight="1">
      <c r="A184" s="574"/>
      <c r="B184" s="562"/>
      <c r="C184" s="562"/>
      <c r="D184" s="562"/>
      <c r="E184" s="562"/>
      <c r="F184" s="561"/>
      <c r="G184" s="541"/>
      <c r="H184" s="542"/>
      <c r="I184" s="538"/>
      <c r="J184" s="541"/>
      <c r="K184" s="542"/>
      <c r="L184" s="538"/>
      <c r="M184" s="541"/>
      <c r="N184" s="542"/>
      <c r="O184" s="538"/>
      <c r="P184" s="541"/>
      <c r="Q184" s="542"/>
      <c r="R184" s="538"/>
      <c r="S184" s="541"/>
      <c r="T184" s="542"/>
      <c r="U184" s="538"/>
      <c r="V184" s="541"/>
      <c r="W184" s="542"/>
      <c r="X184" s="632"/>
      <c r="Y184" s="541"/>
      <c r="Z184" s="542"/>
      <c r="AA184" s="538"/>
      <c r="AB184" s="541"/>
      <c r="AC184" s="542"/>
      <c r="AD184" s="538"/>
      <c r="AE184" s="541"/>
      <c r="AF184" s="542"/>
      <c r="AG184" s="538"/>
      <c r="AH184" s="541"/>
      <c r="AI184" s="542"/>
      <c r="AJ184" s="538"/>
      <c r="AK184" s="541"/>
      <c r="AL184" s="542"/>
      <c r="AM184" s="538"/>
      <c r="AN184" s="570"/>
      <c r="AO184" s="631"/>
    </row>
    <row r="185" spans="1:41" ht="15" hidden="1" customHeight="1">
      <c r="A185" s="543" t="s">
        <v>202</v>
      </c>
      <c r="B185" s="545" t="s">
        <v>228</v>
      </c>
      <c r="C185" s="547">
        <v>1451</v>
      </c>
      <c r="D185" s="549" t="s">
        <v>229</v>
      </c>
      <c r="E185" s="551" t="s">
        <v>230</v>
      </c>
      <c r="F185" s="165" t="s">
        <v>30</v>
      </c>
      <c r="G185" s="177"/>
      <c r="H185" s="149">
        <f t="shared" ref="H185:H196" si="182">G185-I185</f>
        <v>0</v>
      </c>
      <c r="I185" s="178"/>
      <c r="J185" s="177"/>
      <c r="K185" s="149">
        <f t="shared" ref="K185:K196" si="183">J185-L185</f>
        <v>0</v>
      </c>
      <c r="L185" s="178"/>
      <c r="M185" s="177"/>
      <c r="N185" s="149">
        <f t="shared" ref="N185:N196" si="184">M185-O185</f>
        <v>0</v>
      </c>
      <c r="O185" s="178"/>
      <c r="P185" s="177"/>
      <c r="Q185" s="149">
        <f t="shared" ref="Q185:Q196" si="185">P185-R185</f>
        <v>0</v>
      </c>
      <c r="R185" s="178"/>
      <c r="S185" s="177"/>
      <c r="T185" s="149">
        <f t="shared" ref="T185:T196" si="186">S185-U185</f>
        <v>0</v>
      </c>
      <c r="U185" s="178"/>
      <c r="V185" s="177"/>
      <c r="W185" s="149">
        <f t="shared" ref="W185:W196" si="187">V185-X185</f>
        <v>0</v>
      </c>
      <c r="X185" s="197"/>
      <c r="Y185" s="177"/>
      <c r="Z185" s="149">
        <f t="shared" ref="Z185:Z196" si="188">Y185-AA185</f>
        <v>0</v>
      </c>
      <c r="AA185" s="178"/>
      <c r="AB185" s="177"/>
      <c r="AC185" s="149">
        <f t="shared" ref="AC185:AC196" si="189">AB185-AD185</f>
        <v>0</v>
      </c>
      <c r="AD185" s="178"/>
      <c r="AE185" s="177"/>
      <c r="AF185" s="149">
        <f t="shared" ref="AF185:AF196" si="190">AE185-AG185</f>
        <v>0</v>
      </c>
      <c r="AG185" s="178"/>
      <c r="AH185" s="177"/>
      <c r="AI185" s="149">
        <f t="shared" ref="AI185:AI196" si="191">AH185-AJ185</f>
        <v>0</v>
      </c>
      <c r="AJ185" s="178"/>
      <c r="AK185" s="177"/>
      <c r="AL185" s="149">
        <f t="shared" ref="AL185:AL196" si="192">AK185-AM185</f>
        <v>0</v>
      </c>
      <c r="AM185" s="178"/>
      <c r="AN185" s="172"/>
      <c r="AO185" s="151" t="s">
        <v>31</v>
      </c>
    </row>
    <row r="186" spans="1:41" ht="14.45" hidden="1" customHeight="1">
      <c r="A186" s="543"/>
      <c r="B186" s="545"/>
      <c r="C186" s="547"/>
      <c r="D186" s="549"/>
      <c r="E186" s="551"/>
      <c r="F186" s="165" t="s">
        <v>32</v>
      </c>
      <c r="G186" s="177"/>
      <c r="H186" s="149">
        <f t="shared" si="182"/>
        <v>0</v>
      </c>
      <c r="I186" s="178"/>
      <c r="J186" s="177"/>
      <c r="K186" s="149">
        <f t="shared" si="183"/>
        <v>0</v>
      </c>
      <c r="L186" s="178"/>
      <c r="M186" s="177"/>
      <c r="N186" s="149">
        <f t="shared" si="184"/>
        <v>0</v>
      </c>
      <c r="O186" s="178"/>
      <c r="P186" s="177"/>
      <c r="Q186" s="149">
        <f t="shared" si="185"/>
        <v>0</v>
      </c>
      <c r="R186" s="178"/>
      <c r="S186" s="177"/>
      <c r="T186" s="149">
        <f t="shared" si="186"/>
        <v>0</v>
      </c>
      <c r="U186" s="178"/>
      <c r="V186" s="177"/>
      <c r="W186" s="149">
        <f t="shared" si="187"/>
        <v>0</v>
      </c>
      <c r="X186" s="197"/>
      <c r="Y186" s="177"/>
      <c r="Z186" s="149">
        <f t="shared" si="188"/>
        <v>0</v>
      </c>
      <c r="AA186" s="178"/>
      <c r="AB186" s="177"/>
      <c r="AC186" s="149">
        <f t="shared" si="189"/>
        <v>0</v>
      </c>
      <c r="AD186" s="178"/>
      <c r="AE186" s="177"/>
      <c r="AF186" s="149">
        <f t="shared" si="190"/>
        <v>0</v>
      </c>
      <c r="AG186" s="178"/>
      <c r="AH186" s="177"/>
      <c r="AI186" s="149">
        <f t="shared" si="191"/>
        <v>0</v>
      </c>
      <c r="AJ186" s="178"/>
      <c r="AK186" s="177"/>
      <c r="AL186" s="149">
        <f t="shared" si="192"/>
        <v>0</v>
      </c>
      <c r="AM186" s="178"/>
      <c r="AN186" s="172"/>
      <c r="AO186" s="724" t="e">
        <f>SUM(G185:G196,J185:J196,M185:M196,P185:P196,S185:S196,AN185:AN196)+SUM(#REF!,#REF!,#REF!,#REF!,#REF!,#REF!,#REF!,#REF!,#REF!,#REF!,#REF!,#REF!,#REF!,#REF!,#REF!,#REF!,#REF!,#REF!,#REF!,#REF!)</f>
        <v>#REF!</v>
      </c>
    </row>
    <row r="187" spans="1:41" ht="14.45" hidden="1" customHeight="1">
      <c r="A187" s="543"/>
      <c r="B187" s="545"/>
      <c r="C187" s="547"/>
      <c r="D187" s="549"/>
      <c r="E187" s="551"/>
      <c r="F187" s="165" t="s">
        <v>33</v>
      </c>
      <c r="G187" s="177"/>
      <c r="H187" s="149">
        <f t="shared" si="182"/>
        <v>0</v>
      </c>
      <c r="I187" s="178"/>
      <c r="J187" s="177"/>
      <c r="K187" s="149">
        <f t="shared" si="183"/>
        <v>0</v>
      </c>
      <c r="L187" s="178"/>
      <c r="M187" s="177"/>
      <c r="N187" s="149">
        <f t="shared" si="184"/>
        <v>0</v>
      </c>
      <c r="O187" s="178"/>
      <c r="P187" s="177"/>
      <c r="Q187" s="149">
        <f t="shared" si="185"/>
        <v>0</v>
      </c>
      <c r="R187" s="178"/>
      <c r="S187" s="177"/>
      <c r="T187" s="149">
        <f t="shared" si="186"/>
        <v>0</v>
      </c>
      <c r="U187" s="178"/>
      <c r="V187" s="177"/>
      <c r="W187" s="149">
        <f t="shared" si="187"/>
        <v>0</v>
      </c>
      <c r="X187" s="197"/>
      <c r="Y187" s="177"/>
      <c r="Z187" s="149">
        <f t="shared" si="188"/>
        <v>0</v>
      </c>
      <c r="AA187" s="178"/>
      <c r="AB187" s="177"/>
      <c r="AC187" s="149">
        <f t="shared" si="189"/>
        <v>0</v>
      </c>
      <c r="AD187" s="178"/>
      <c r="AE187" s="177"/>
      <c r="AF187" s="149">
        <f t="shared" si="190"/>
        <v>0</v>
      </c>
      <c r="AG187" s="178"/>
      <c r="AH187" s="177"/>
      <c r="AI187" s="149">
        <f t="shared" si="191"/>
        <v>0</v>
      </c>
      <c r="AJ187" s="178"/>
      <c r="AK187" s="177"/>
      <c r="AL187" s="149">
        <f t="shared" si="192"/>
        <v>0</v>
      </c>
      <c r="AM187" s="178"/>
      <c r="AN187" s="172"/>
      <c r="AO187" s="724"/>
    </row>
    <row r="188" spans="1:41" ht="14.45" hidden="1" customHeight="1">
      <c r="A188" s="543"/>
      <c r="B188" s="545"/>
      <c r="C188" s="547"/>
      <c r="D188" s="549"/>
      <c r="E188" s="551"/>
      <c r="F188" s="165" t="s">
        <v>35</v>
      </c>
      <c r="G188" s="177"/>
      <c r="H188" s="149">
        <f t="shared" si="182"/>
        <v>0</v>
      </c>
      <c r="I188" s="178"/>
      <c r="J188" s="177"/>
      <c r="K188" s="149">
        <f t="shared" si="183"/>
        <v>0</v>
      </c>
      <c r="L188" s="178"/>
      <c r="M188" s="177"/>
      <c r="N188" s="149">
        <f t="shared" si="184"/>
        <v>0</v>
      </c>
      <c r="O188" s="178"/>
      <c r="P188" s="177"/>
      <c r="Q188" s="149">
        <f t="shared" si="185"/>
        <v>0</v>
      </c>
      <c r="R188" s="178"/>
      <c r="S188" s="177"/>
      <c r="T188" s="149">
        <f t="shared" si="186"/>
        <v>0</v>
      </c>
      <c r="U188" s="178"/>
      <c r="V188" s="177"/>
      <c r="W188" s="149">
        <f t="shared" si="187"/>
        <v>0</v>
      </c>
      <c r="X188" s="197"/>
      <c r="Y188" s="177"/>
      <c r="Z188" s="149">
        <f t="shared" si="188"/>
        <v>0</v>
      </c>
      <c r="AA188" s="178"/>
      <c r="AB188" s="177"/>
      <c r="AC188" s="149">
        <f t="shared" si="189"/>
        <v>0</v>
      </c>
      <c r="AD188" s="178"/>
      <c r="AE188" s="177"/>
      <c r="AF188" s="149">
        <f t="shared" si="190"/>
        <v>0</v>
      </c>
      <c r="AG188" s="178"/>
      <c r="AH188" s="177"/>
      <c r="AI188" s="149">
        <f t="shared" si="191"/>
        <v>0</v>
      </c>
      <c r="AJ188" s="178"/>
      <c r="AK188" s="177"/>
      <c r="AL188" s="149">
        <f t="shared" si="192"/>
        <v>0</v>
      </c>
      <c r="AM188" s="178"/>
      <c r="AN188" s="172"/>
      <c r="AO188" s="153" t="s">
        <v>34</v>
      </c>
    </row>
    <row r="189" spans="1:41" ht="14.45" hidden="1" customHeight="1">
      <c r="A189" s="543"/>
      <c r="B189" s="545"/>
      <c r="C189" s="547"/>
      <c r="D189" s="549"/>
      <c r="E189" s="551"/>
      <c r="F189" s="165" t="s">
        <v>36</v>
      </c>
      <c r="G189" s="177"/>
      <c r="H189" s="149">
        <f t="shared" si="182"/>
        <v>0</v>
      </c>
      <c r="I189" s="178"/>
      <c r="J189" s="177"/>
      <c r="K189" s="149">
        <f t="shared" si="183"/>
        <v>0</v>
      </c>
      <c r="L189" s="178"/>
      <c r="M189" s="177"/>
      <c r="N189" s="149">
        <f t="shared" si="184"/>
        <v>0</v>
      </c>
      <c r="O189" s="178"/>
      <c r="P189" s="177"/>
      <c r="Q189" s="149">
        <f t="shared" si="185"/>
        <v>0</v>
      </c>
      <c r="R189" s="178"/>
      <c r="S189" s="177"/>
      <c r="T189" s="149">
        <f t="shared" si="186"/>
        <v>0</v>
      </c>
      <c r="U189" s="178"/>
      <c r="V189" s="177"/>
      <c r="W189" s="149">
        <f t="shared" si="187"/>
        <v>0</v>
      </c>
      <c r="X189" s="197"/>
      <c r="Y189" s="177"/>
      <c r="Z189" s="149">
        <f t="shared" si="188"/>
        <v>0</v>
      </c>
      <c r="AA189" s="178"/>
      <c r="AB189" s="177"/>
      <c r="AC189" s="149">
        <f t="shared" si="189"/>
        <v>0</v>
      </c>
      <c r="AD189" s="178"/>
      <c r="AE189" s="177"/>
      <c r="AF189" s="149">
        <f t="shared" si="190"/>
        <v>0</v>
      </c>
      <c r="AG189" s="178"/>
      <c r="AH189" s="177"/>
      <c r="AI189" s="149">
        <f t="shared" si="191"/>
        <v>0</v>
      </c>
      <c r="AJ189" s="178"/>
      <c r="AK189" s="177"/>
      <c r="AL189" s="149">
        <f t="shared" si="192"/>
        <v>0</v>
      </c>
      <c r="AM189" s="178"/>
      <c r="AN189" s="172"/>
      <c r="AO189" s="724">
        <f>SUM(H185:H196,K185:K196,N185:N196,Q185:Q196,T185:T196)</f>
        <v>0</v>
      </c>
    </row>
    <row r="190" spans="1:41" ht="14.45" hidden="1" customHeight="1">
      <c r="A190" s="543"/>
      <c r="B190" s="545"/>
      <c r="C190" s="547"/>
      <c r="D190" s="549"/>
      <c r="E190" s="551"/>
      <c r="F190" s="165" t="s">
        <v>38</v>
      </c>
      <c r="G190" s="177"/>
      <c r="H190" s="149">
        <f t="shared" si="182"/>
        <v>0</v>
      </c>
      <c r="I190" s="178"/>
      <c r="J190" s="177"/>
      <c r="K190" s="149">
        <f t="shared" si="183"/>
        <v>0</v>
      </c>
      <c r="L190" s="178"/>
      <c r="M190" s="177"/>
      <c r="N190" s="149">
        <f t="shared" si="184"/>
        <v>0</v>
      </c>
      <c r="O190" s="178"/>
      <c r="P190" s="177"/>
      <c r="Q190" s="149">
        <f t="shared" si="185"/>
        <v>0</v>
      </c>
      <c r="R190" s="178"/>
      <c r="S190" s="177">
        <v>30400</v>
      </c>
      <c r="T190" s="149">
        <f t="shared" si="186"/>
        <v>0</v>
      </c>
      <c r="U190" s="178">
        <v>30400</v>
      </c>
      <c r="V190" s="177"/>
      <c r="W190" s="149">
        <f t="shared" si="187"/>
        <v>0</v>
      </c>
      <c r="X190" s="197"/>
      <c r="Y190" s="177"/>
      <c r="Z190" s="149">
        <f t="shared" si="188"/>
        <v>0</v>
      </c>
      <c r="AA190" s="178"/>
      <c r="AB190" s="177"/>
      <c r="AC190" s="149">
        <f t="shared" si="189"/>
        <v>0</v>
      </c>
      <c r="AD190" s="178"/>
      <c r="AE190" s="177"/>
      <c r="AF190" s="149">
        <f t="shared" si="190"/>
        <v>0</v>
      </c>
      <c r="AG190" s="178"/>
      <c r="AH190" s="177"/>
      <c r="AI190" s="149">
        <f t="shared" si="191"/>
        <v>0</v>
      </c>
      <c r="AJ190" s="178"/>
      <c r="AK190" s="177"/>
      <c r="AL190" s="149">
        <f t="shared" si="192"/>
        <v>0</v>
      </c>
      <c r="AM190" s="178"/>
      <c r="AN190" s="172"/>
      <c r="AO190" s="724"/>
    </row>
    <row r="191" spans="1:41" ht="14.45" hidden="1" customHeight="1">
      <c r="A191" s="543"/>
      <c r="B191" s="545"/>
      <c r="C191" s="547"/>
      <c r="D191" s="549"/>
      <c r="E191" s="551"/>
      <c r="F191" s="165" t="s">
        <v>39</v>
      </c>
      <c r="G191" s="177"/>
      <c r="H191" s="149">
        <f t="shared" si="182"/>
        <v>0</v>
      </c>
      <c r="I191" s="178"/>
      <c r="J191" s="177"/>
      <c r="K191" s="149">
        <f t="shared" si="183"/>
        <v>0</v>
      </c>
      <c r="L191" s="178"/>
      <c r="M191" s="177"/>
      <c r="N191" s="149">
        <f t="shared" si="184"/>
        <v>0</v>
      </c>
      <c r="O191" s="178"/>
      <c r="P191" s="177"/>
      <c r="Q191" s="149">
        <f t="shared" si="185"/>
        <v>0</v>
      </c>
      <c r="R191" s="178"/>
      <c r="S191" s="177"/>
      <c r="T191" s="149">
        <f t="shared" si="186"/>
        <v>0</v>
      </c>
      <c r="U191" s="178"/>
      <c r="V191" s="177"/>
      <c r="W191" s="149">
        <f t="shared" si="187"/>
        <v>0</v>
      </c>
      <c r="X191" s="197"/>
      <c r="Y191" s="177"/>
      <c r="Z191" s="149">
        <f t="shared" si="188"/>
        <v>0</v>
      </c>
      <c r="AA191" s="178"/>
      <c r="AB191" s="177"/>
      <c r="AC191" s="149">
        <f t="shared" si="189"/>
        <v>0</v>
      </c>
      <c r="AD191" s="178"/>
      <c r="AE191" s="177"/>
      <c r="AF191" s="149">
        <f t="shared" si="190"/>
        <v>0</v>
      </c>
      <c r="AG191" s="178"/>
      <c r="AH191" s="177"/>
      <c r="AI191" s="149">
        <f t="shared" si="191"/>
        <v>0</v>
      </c>
      <c r="AJ191" s="178"/>
      <c r="AK191" s="177"/>
      <c r="AL191" s="149">
        <f t="shared" si="192"/>
        <v>0</v>
      </c>
      <c r="AM191" s="178"/>
      <c r="AN191" s="172"/>
      <c r="AO191" s="153" t="s">
        <v>37</v>
      </c>
    </row>
    <row r="192" spans="1:41" ht="14.45" hidden="1" customHeight="1">
      <c r="A192" s="543"/>
      <c r="B192" s="545"/>
      <c r="C192" s="547"/>
      <c r="D192" s="549"/>
      <c r="E192" s="551"/>
      <c r="F192" s="165" t="s">
        <v>41</v>
      </c>
      <c r="G192" s="177"/>
      <c r="H192" s="149">
        <f t="shared" si="182"/>
        <v>0</v>
      </c>
      <c r="I192" s="178"/>
      <c r="J192" s="177"/>
      <c r="K192" s="149">
        <f t="shared" si="183"/>
        <v>0</v>
      </c>
      <c r="L192" s="178"/>
      <c r="M192" s="177"/>
      <c r="N192" s="149">
        <f t="shared" si="184"/>
        <v>0</v>
      </c>
      <c r="O192" s="178"/>
      <c r="P192" s="177"/>
      <c r="Q192" s="149">
        <f t="shared" si="185"/>
        <v>0</v>
      </c>
      <c r="R192" s="178"/>
      <c r="S192" s="177"/>
      <c r="T192" s="149">
        <f t="shared" si="186"/>
        <v>0</v>
      </c>
      <c r="U192" s="178"/>
      <c r="V192" s="177"/>
      <c r="W192" s="149">
        <f t="shared" si="187"/>
        <v>0</v>
      </c>
      <c r="X192" s="197"/>
      <c r="Y192" s="177"/>
      <c r="Z192" s="149">
        <f t="shared" si="188"/>
        <v>0</v>
      </c>
      <c r="AA192" s="178"/>
      <c r="AB192" s="177"/>
      <c r="AC192" s="149">
        <f t="shared" si="189"/>
        <v>0</v>
      </c>
      <c r="AD192" s="178"/>
      <c r="AE192" s="177"/>
      <c r="AF192" s="149">
        <f t="shared" si="190"/>
        <v>0</v>
      </c>
      <c r="AG192" s="178"/>
      <c r="AH192" s="177"/>
      <c r="AI192" s="149">
        <f t="shared" si="191"/>
        <v>0</v>
      </c>
      <c r="AJ192" s="178"/>
      <c r="AK192" s="177"/>
      <c r="AL192" s="149">
        <f t="shared" si="192"/>
        <v>0</v>
      </c>
      <c r="AM192" s="178"/>
      <c r="AN192" s="172"/>
      <c r="AO192" s="724" t="e">
        <f>SUM(I185:I196,L185:L196,O185:O196,R185:R196,U185:U196)+SUM(#REF!,#REF!,#REF!,#REF!,#REF!,#REF!,#REF!,#REF!,#REF!,#REF!,#REF!,#REF!,#REF!,#REF!,#REF!,#REF!,#REF!,#REF!)</f>
        <v>#REF!</v>
      </c>
    </row>
    <row r="193" spans="1:41" ht="14.45" hidden="1" customHeight="1">
      <c r="A193" s="543"/>
      <c r="B193" s="545"/>
      <c r="C193" s="547"/>
      <c r="D193" s="549"/>
      <c r="E193" s="551"/>
      <c r="F193" s="165" t="s">
        <v>42</v>
      </c>
      <c r="G193" s="177"/>
      <c r="H193" s="149">
        <f t="shared" si="182"/>
        <v>0</v>
      </c>
      <c r="I193" s="178"/>
      <c r="J193" s="177"/>
      <c r="K193" s="149">
        <f t="shared" si="183"/>
        <v>0</v>
      </c>
      <c r="L193" s="178"/>
      <c r="M193" s="177"/>
      <c r="N193" s="149">
        <f t="shared" si="184"/>
        <v>0</v>
      </c>
      <c r="O193" s="178"/>
      <c r="P193" s="177"/>
      <c r="Q193" s="149">
        <f t="shared" si="185"/>
        <v>0</v>
      </c>
      <c r="R193" s="178"/>
      <c r="S193" s="177"/>
      <c r="T193" s="149">
        <f t="shared" si="186"/>
        <v>0</v>
      </c>
      <c r="U193" s="178"/>
      <c r="V193" s="177"/>
      <c r="W193" s="149">
        <f t="shared" si="187"/>
        <v>0</v>
      </c>
      <c r="X193" s="197"/>
      <c r="Y193" s="177"/>
      <c r="Z193" s="149">
        <f t="shared" si="188"/>
        <v>0</v>
      </c>
      <c r="AA193" s="178"/>
      <c r="AB193" s="177"/>
      <c r="AC193" s="149">
        <f t="shared" si="189"/>
        <v>0</v>
      </c>
      <c r="AD193" s="178"/>
      <c r="AE193" s="177"/>
      <c r="AF193" s="149">
        <f t="shared" si="190"/>
        <v>0</v>
      </c>
      <c r="AG193" s="178"/>
      <c r="AH193" s="177"/>
      <c r="AI193" s="149">
        <f t="shared" si="191"/>
        <v>0</v>
      </c>
      <c r="AJ193" s="178"/>
      <c r="AK193" s="177"/>
      <c r="AL193" s="149">
        <f t="shared" si="192"/>
        <v>0</v>
      </c>
      <c r="AM193" s="178"/>
      <c r="AN193" s="172"/>
      <c r="AO193" s="724"/>
    </row>
    <row r="194" spans="1:41" ht="14.45" hidden="1" customHeight="1">
      <c r="A194" s="543"/>
      <c r="B194" s="545"/>
      <c r="C194" s="547"/>
      <c r="D194" s="549"/>
      <c r="E194" s="551"/>
      <c r="F194" s="165" t="s">
        <v>231</v>
      </c>
      <c r="G194" s="177"/>
      <c r="H194" s="149">
        <f t="shared" si="182"/>
        <v>0</v>
      </c>
      <c r="I194" s="178"/>
      <c r="J194" s="177"/>
      <c r="K194" s="149">
        <f t="shared" si="183"/>
        <v>0</v>
      </c>
      <c r="L194" s="178"/>
      <c r="M194" s="177"/>
      <c r="N194" s="149">
        <f t="shared" si="184"/>
        <v>0</v>
      </c>
      <c r="O194" s="178"/>
      <c r="P194" s="177"/>
      <c r="Q194" s="149">
        <f t="shared" si="185"/>
        <v>0</v>
      </c>
      <c r="R194" s="178"/>
      <c r="S194" s="177"/>
      <c r="T194" s="149">
        <f t="shared" si="186"/>
        <v>0</v>
      </c>
      <c r="U194" s="178"/>
      <c r="V194" s="177"/>
      <c r="W194" s="149">
        <f t="shared" si="187"/>
        <v>0</v>
      </c>
      <c r="X194" s="197"/>
      <c r="Y194" s="177"/>
      <c r="Z194" s="149">
        <f t="shared" si="188"/>
        <v>0</v>
      </c>
      <c r="AA194" s="178"/>
      <c r="AB194" s="177"/>
      <c r="AC194" s="149">
        <f t="shared" si="189"/>
        <v>0</v>
      </c>
      <c r="AD194" s="178"/>
      <c r="AE194" s="177"/>
      <c r="AF194" s="149">
        <f t="shared" si="190"/>
        <v>0</v>
      </c>
      <c r="AG194" s="178"/>
      <c r="AH194" s="177"/>
      <c r="AI194" s="149">
        <f t="shared" si="191"/>
        <v>0</v>
      </c>
      <c r="AJ194" s="178"/>
      <c r="AK194" s="177"/>
      <c r="AL194" s="149">
        <f t="shared" si="192"/>
        <v>0</v>
      </c>
      <c r="AM194" s="178"/>
      <c r="AN194" s="172"/>
      <c r="AO194" s="153" t="s">
        <v>40</v>
      </c>
    </row>
    <row r="195" spans="1:41" ht="14.45" hidden="1" customHeight="1">
      <c r="A195" s="543"/>
      <c r="B195" s="545"/>
      <c r="C195" s="547"/>
      <c r="D195" s="549"/>
      <c r="E195" s="551"/>
      <c r="F195" s="165" t="s">
        <v>232</v>
      </c>
      <c r="G195" s="177"/>
      <c r="H195" s="149">
        <f t="shared" si="182"/>
        <v>0</v>
      </c>
      <c r="I195" s="178"/>
      <c r="J195" s="177"/>
      <c r="K195" s="149">
        <f t="shared" si="183"/>
        <v>0</v>
      </c>
      <c r="L195" s="178"/>
      <c r="M195" s="177"/>
      <c r="N195" s="149">
        <f t="shared" si="184"/>
        <v>0</v>
      </c>
      <c r="O195" s="178"/>
      <c r="P195" s="177"/>
      <c r="Q195" s="149">
        <f t="shared" si="185"/>
        <v>0</v>
      </c>
      <c r="R195" s="178"/>
      <c r="S195" s="177"/>
      <c r="T195" s="149">
        <f t="shared" si="186"/>
        <v>0</v>
      </c>
      <c r="U195" s="178"/>
      <c r="V195" s="177"/>
      <c r="W195" s="149">
        <f t="shared" si="187"/>
        <v>0</v>
      </c>
      <c r="X195" s="197"/>
      <c r="Y195" s="177"/>
      <c r="Z195" s="149">
        <f t="shared" si="188"/>
        <v>0</v>
      </c>
      <c r="AA195" s="178"/>
      <c r="AB195" s="177"/>
      <c r="AC195" s="149">
        <f t="shared" si="189"/>
        <v>0</v>
      </c>
      <c r="AD195" s="178"/>
      <c r="AE195" s="177"/>
      <c r="AF195" s="149">
        <f t="shared" si="190"/>
        <v>0</v>
      </c>
      <c r="AG195" s="178"/>
      <c r="AH195" s="177"/>
      <c r="AI195" s="149">
        <f t="shared" si="191"/>
        <v>0</v>
      </c>
      <c r="AJ195" s="178"/>
      <c r="AK195" s="177"/>
      <c r="AL195" s="149">
        <f t="shared" si="192"/>
        <v>0</v>
      </c>
      <c r="AM195" s="178"/>
      <c r="AN195" s="172"/>
      <c r="AO195" s="725" t="e">
        <f>AO192/AO186</f>
        <v>#REF!</v>
      </c>
    </row>
    <row r="196" spans="1:41" ht="15" hidden="1" customHeight="1">
      <c r="A196" s="565"/>
      <c r="B196" s="566"/>
      <c r="C196" s="567"/>
      <c r="D196" s="568"/>
      <c r="E196" s="569"/>
      <c r="F196" s="167" t="s">
        <v>233</v>
      </c>
      <c r="G196" s="181"/>
      <c r="H196" s="150">
        <f t="shared" si="182"/>
        <v>0</v>
      </c>
      <c r="I196" s="182"/>
      <c r="J196" s="181"/>
      <c r="K196" s="150">
        <f t="shared" si="183"/>
        <v>0</v>
      </c>
      <c r="L196" s="182"/>
      <c r="M196" s="181"/>
      <c r="N196" s="150">
        <f t="shared" si="184"/>
        <v>0</v>
      </c>
      <c r="O196" s="182"/>
      <c r="P196" s="181"/>
      <c r="Q196" s="150">
        <f t="shared" si="185"/>
        <v>0</v>
      </c>
      <c r="R196" s="182"/>
      <c r="S196" s="181"/>
      <c r="T196" s="150">
        <f t="shared" si="186"/>
        <v>0</v>
      </c>
      <c r="U196" s="182"/>
      <c r="V196" s="181"/>
      <c r="W196" s="150">
        <f t="shared" si="187"/>
        <v>0</v>
      </c>
      <c r="X196" s="199"/>
      <c r="Y196" s="181"/>
      <c r="Z196" s="150">
        <f t="shared" si="188"/>
        <v>0</v>
      </c>
      <c r="AA196" s="182"/>
      <c r="AB196" s="181"/>
      <c r="AC196" s="150">
        <f t="shared" si="189"/>
        <v>0</v>
      </c>
      <c r="AD196" s="182"/>
      <c r="AE196" s="181"/>
      <c r="AF196" s="150">
        <f t="shared" si="190"/>
        <v>0</v>
      </c>
      <c r="AG196" s="182"/>
      <c r="AH196" s="181"/>
      <c r="AI196" s="150">
        <f t="shared" si="191"/>
        <v>0</v>
      </c>
      <c r="AJ196" s="182"/>
      <c r="AK196" s="181"/>
      <c r="AL196" s="150">
        <f t="shared" si="192"/>
        <v>0</v>
      </c>
      <c r="AM196" s="182"/>
      <c r="AN196" s="174"/>
      <c r="AO196" s="729"/>
    </row>
    <row r="197" spans="1:41" ht="15" customHeight="1">
      <c r="A197" s="573" t="s">
        <v>21</v>
      </c>
      <c r="B197" s="451" t="s">
        <v>17</v>
      </c>
      <c r="C197" s="451" t="s">
        <v>18</v>
      </c>
      <c r="D197" s="451" t="s">
        <v>139</v>
      </c>
      <c r="E197" s="451" t="s">
        <v>20</v>
      </c>
      <c r="F197" s="560" t="s">
        <v>22</v>
      </c>
      <c r="G197" s="511" t="s">
        <v>23</v>
      </c>
      <c r="H197" s="440" t="s">
        <v>24</v>
      </c>
      <c r="I197" s="444" t="s">
        <v>25</v>
      </c>
      <c r="J197" s="511" t="s">
        <v>23</v>
      </c>
      <c r="K197" s="440" t="s">
        <v>24</v>
      </c>
      <c r="L197" s="444" t="s">
        <v>25</v>
      </c>
      <c r="M197" s="511" t="s">
        <v>23</v>
      </c>
      <c r="N197" s="440" t="s">
        <v>24</v>
      </c>
      <c r="O197" s="444" t="s">
        <v>25</v>
      </c>
      <c r="P197" s="511" t="s">
        <v>23</v>
      </c>
      <c r="Q197" s="440" t="s">
        <v>24</v>
      </c>
      <c r="R197" s="444" t="s">
        <v>25</v>
      </c>
      <c r="S197" s="511" t="s">
        <v>23</v>
      </c>
      <c r="T197" s="440" t="s">
        <v>24</v>
      </c>
      <c r="U197" s="444" t="s">
        <v>25</v>
      </c>
      <c r="V197" s="511" t="s">
        <v>23</v>
      </c>
      <c r="W197" s="440" t="s">
        <v>24</v>
      </c>
      <c r="X197" s="522" t="s">
        <v>25</v>
      </c>
      <c r="Y197" s="511" t="s">
        <v>23</v>
      </c>
      <c r="Z197" s="440" t="s">
        <v>24</v>
      </c>
      <c r="AA197" s="444" t="s">
        <v>25</v>
      </c>
      <c r="AB197" s="511" t="s">
        <v>23</v>
      </c>
      <c r="AC197" s="440" t="s">
        <v>24</v>
      </c>
      <c r="AD197" s="444" t="s">
        <v>25</v>
      </c>
      <c r="AE197" s="511" t="s">
        <v>23</v>
      </c>
      <c r="AF197" s="440" t="s">
        <v>24</v>
      </c>
      <c r="AG197" s="444" t="s">
        <v>25</v>
      </c>
      <c r="AH197" s="511" t="s">
        <v>23</v>
      </c>
      <c r="AI197" s="440" t="s">
        <v>24</v>
      </c>
      <c r="AJ197" s="444" t="s">
        <v>25</v>
      </c>
      <c r="AK197" s="511" t="s">
        <v>23</v>
      </c>
      <c r="AL197" s="440" t="s">
        <v>24</v>
      </c>
      <c r="AM197" s="444" t="s">
        <v>25</v>
      </c>
      <c r="AN197" s="443" t="s">
        <v>23</v>
      </c>
      <c r="AO197" s="630" t="s">
        <v>26</v>
      </c>
    </row>
    <row r="198" spans="1:41" ht="15" customHeight="1">
      <c r="A198" s="574"/>
      <c r="B198" s="562"/>
      <c r="C198" s="562"/>
      <c r="D198" s="562"/>
      <c r="E198" s="562"/>
      <c r="F198" s="561"/>
      <c r="G198" s="541"/>
      <c r="H198" s="542"/>
      <c r="I198" s="538"/>
      <c r="J198" s="541"/>
      <c r="K198" s="542"/>
      <c r="L198" s="538"/>
      <c r="M198" s="541"/>
      <c r="N198" s="542"/>
      <c r="O198" s="538"/>
      <c r="P198" s="541"/>
      <c r="Q198" s="542"/>
      <c r="R198" s="538"/>
      <c r="S198" s="541"/>
      <c r="T198" s="542"/>
      <c r="U198" s="538"/>
      <c r="V198" s="541"/>
      <c r="W198" s="542"/>
      <c r="X198" s="632"/>
      <c r="Y198" s="541"/>
      <c r="Z198" s="542"/>
      <c r="AA198" s="538"/>
      <c r="AB198" s="541"/>
      <c r="AC198" s="542"/>
      <c r="AD198" s="538"/>
      <c r="AE198" s="541"/>
      <c r="AF198" s="542"/>
      <c r="AG198" s="538"/>
      <c r="AH198" s="541"/>
      <c r="AI198" s="542"/>
      <c r="AJ198" s="538"/>
      <c r="AK198" s="541"/>
      <c r="AL198" s="542"/>
      <c r="AM198" s="538"/>
      <c r="AN198" s="570"/>
      <c r="AO198" s="631"/>
    </row>
    <row r="199" spans="1:41" ht="15" customHeight="1">
      <c r="A199" s="543" t="s">
        <v>202</v>
      </c>
      <c r="B199" s="545" t="s">
        <v>234</v>
      </c>
      <c r="C199" s="547">
        <v>1271</v>
      </c>
      <c r="D199" s="549" t="s">
        <v>235</v>
      </c>
      <c r="E199" s="551" t="s">
        <v>236</v>
      </c>
      <c r="F199" s="165" t="s">
        <v>30</v>
      </c>
      <c r="G199" s="177"/>
      <c r="H199" s="149">
        <f t="shared" ref="H199:H207" si="193">G199-I199</f>
        <v>0</v>
      </c>
      <c r="I199" s="178"/>
      <c r="J199" s="177"/>
      <c r="K199" s="149">
        <f t="shared" ref="K199:K207" si="194">J199-L199</f>
        <v>0</v>
      </c>
      <c r="L199" s="178"/>
      <c r="M199" s="177"/>
      <c r="N199" s="149">
        <f t="shared" ref="N199:N207" si="195">M199-O199</f>
        <v>0</v>
      </c>
      <c r="O199" s="178"/>
      <c r="P199" s="177"/>
      <c r="Q199" s="149">
        <f>P199-R199</f>
        <v>0</v>
      </c>
      <c r="R199" s="178"/>
      <c r="S199" s="177"/>
      <c r="T199" s="149">
        <f t="shared" ref="T199:T207" si="196">S199-U199</f>
        <v>0</v>
      </c>
      <c r="U199" s="178"/>
      <c r="V199" s="177"/>
      <c r="W199" s="149">
        <f t="shared" ref="W199:W207" si="197">V199-X199</f>
        <v>0</v>
      </c>
      <c r="X199" s="197"/>
      <c r="Y199" s="177"/>
      <c r="Z199" s="149">
        <f t="shared" ref="Z199:Z207" si="198">Y199-AA199</f>
        <v>0</v>
      </c>
      <c r="AA199" s="178"/>
      <c r="AB199" s="177"/>
      <c r="AC199" s="149">
        <f t="shared" ref="AC199:AC207" si="199">AB199-AD199</f>
        <v>0</v>
      </c>
      <c r="AD199" s="178"/>
      <c r="AE199" s="177"/>
      <c r="AF199" s="149">
        <f t="shared" ref="AF199:AF207" si="200">AE199-AG199</f>
        <v>0</v>
      </c>
      <c r="AG199" s="178"/>
      <c r="AH199" s="177"/>
      <c r="AI199" s="149">
        <f t="shared" ref="AI199:AI207" si="201">AH199-AJ199</f>
        <v>0</v>
      </c>
      <c r="AJ199" s="178"/>
      <c r="AK199" s="177"/>
      <c r="AL199" s="149">
        <f t="shared" ref="AL199:AL207" si="202">AK199-AM199</f>
        <v>0</v>
      </c>
      <c r="AM199" s="178"/>
      <c r="AN199" s="172"/>
      <c r="AO199" s="151" t="s">
        <v>31</v>
      </c>
    </row>
    <row r="200" spans="1:41">
      <c r="A200" s="543"/>
      <c r="B200" s="545"/>
      <c r="C200" s="547"/>
      <c r="D200" s="549"/>
      <c r="E200" s="551"/>
      <c r="F200" s="165" t="s">
        <v>32</v>
      </c>
      <c r="G200" s="177"/>
      <c r="H200" s="149">
        <f t="shared" si="193"/>
        <v>0</v>
      </c>
      <c r="I200" s="178"/>
      <c r="J200" s="177"/>
      <c r="K200" s="149">
        <f t="shared" si="194"/>
        <v>0</v>
      </c>
      <c r="L200" s="178"/>
      <c r="M200" s="177"/>
      <c r="N200" s="149">
        <f t="shared" si="195"/>
        <v>0</v>
      </c>
      <c r="O200" s="178"/>
      <c r="P200" s="177"/>
      <c r="Q200" s="149">
        <f>P200-R200</f>
        <v>0</v>
      </c>
      <c r="R200" s="178"/>
      <c r="S200" s="177"/>
      <c r="T200" s="149">
        <f t="shared" si="196"/>
        <v>0</v>
      </c>
      <c r="U200" s="178"/>
      <c r="V200" s="177"/>
      <c r="W200" s="149">
        <f t="shared" si="197"/>
        <v>0</v>
      </c>
      <c r="X200" s="197"/>
      <c r="Y200" s="177"/>
      <c r="Z200" s="149">
        <f t="shared" si="198"/>
        <v>0</v>
      </c>
      <c r="AA200" s="178"/>
      <c r="AB200" s="177"/>
      <c r="AC200" s="149">
        <f t="shared" si="199"/>
        <v>0</v>
      </c>
      <c r="AD200" s="178"/>
      <c r="AE200" s="177"/>
      <c r="AF200" s="149">
        <f t="shared" si="200"/>
        <v>0</v>
      </c>
      <c r="AG200" s="178"/>
      <c r="AH200" s="177"/>
      <c r="AI200" s="149">
        <f t="shared" si="201"/>
        <v>0</v>
      </c>
      <c r="AJ200" s="178"/>
      <c r="AK200" s="177"/>
      <c r="AL200" s="149">
        <f t="shared" si="202"/>
        <v>0</v>
      </c>
      <c r="AM200" s="178"/>
      <c r="AN200" s="172"/>
      <c r="AO200" s="152">
        <f>SUM(G199:G207,J199:J207,M199:M207,P199:P207,S199:S207,V199:V207,Y199:Y207,AB199:AB207,AE199:AE207)</f>
        <v>5551000</v>
      </c>
    </row>
    <row r="201" spans="1:41">
      <c r="A201" s="543"/>
      <c r="B201" s="545"/>
      <c r="C201" s="547"/>
      <c r="D201" s="549"/>
      <c r="E201" s="551"/>
      <c r="F201" s="165" t="s">
        <v>33</v>
      </c>
      <c r="G201" s="177"/>
      <c r="H201" s="149">
        <f t="shared" si="193"/>
        <v>0</v>
      </c>
      <c r="I201" s="178"/>
      <c r="J201" s="177"/>
      <c r="K201" s="149">
        <f t="shared" si="194"/>
        <v>0</v>
      </c>
      <c r="L201" s="178"/>
      <c r="M201" s="177">
        <v>51000</v>
      </c>
      <c r="N201" s="149">
        <f t="shared" si="195"/>
        <v>0</v>
      </c>
      <c r="O201" s="178">
        <v>51000</v>
      </c>
      <c r="P201" s="177">
        <v>0</v>
      </c>
      <c r="Q201" s="149">
        <f t="shared" ref="Q201:Q207" si="203">P201-R201</f>
        <v>0</v>
      </c>
      <c r="R201" s="178"/>
      <c r="S201" s="177"/>
      <c r="T201" s="149">
        <f t="shared" si="196"/>
        <v>0</v>
      </c>
      <c r="U201" s="178"/>
      <c r="V201" s="177"/>
      <c r="W201" s="149">
        <f t="shared" si="197"/>
        <v>0</v>
      </c>
      <c r="X201" s="197"/>
      <c r="Y201" s="177"/>
      <c r="Z201" s="149">
        <f t="shared" si="198"/>
        <v>0</v>
      </c>
      <c r="AA201" s="178"/>
      <c r="AB201" s="177"/>
      <c r="AC201" s="149">
        <f t="shared" si="199"/>
        <v>0</v>
      </c>
      <c r="AD201" s="178"/>
      <c r="AE201" s="177"/>
      <c r="AF201" s="149">
        <f t="shared" si="200"/>
        <v>0</v>
      </c>
      <c r="AG201" s="178"/>
      <c r="AH201" s="177"/>
      <c r="AI201" s="149">
        <f t="shared" si="201"/>
        <v>0</v>
      </c>
      <c r="AJ201" s="178"/>
      <c r="AK201" s="177"/>
      <c r="AL201" s="149">
        <f t="shared" si="202"/>
        <v>0</v>
      </c>
      <c r="AM201" s="178"/>
      <c r="AN201" s="172"/>
      <c r="AO201" s="153" t="s">
        <v>34</v>
      </c>
    </row>
    <row r="202" spans="1:41">
      <c r="A202" s="543"/>
      <c r="B202" s="545"/>
      <c r="C202" s="547"/>
      <c r="D202" s="549"/>
      <c r="E202" s="551"/>
      <c r="F202" s="165" t="s">
        <v>35</v>
      </c>
      <c r="G202" s="177"/>
      <c r="H202" s="149">
        <f t="shared" si="193"/>
        <v>0</v>
      </c>
      <c r="I202" s="178"/>
      <c r="J202" s="177"/>
      <c r="K202" s="149">
        <f t="shared" si="194"/>
        <v>0</v>
      </c>
      <c r="L202" s="178"/>
      <c r="M202" s="177"/>
      <c r="N202" s="149">
        <f t="shared" si="195"/>
        <v>0</v>
      </c>
      <c r="O202" s="178"/>
      <c r="P202" s="177"/>
      <c r="Q202" s="149">
        <f t="shared" si="203"/>
        <v>0</v>
      </c>
      <c r="R202" s="178"/>
      <c r="S202" s="177"/>
      <c r="T202" s="149">
        <f t="shared" si="196"/>
        <v>0</v>
      </c>
      <c r="U202" s="178"/>
      <c r="V202" s="177"/>
      <c r="W202" s="149">
        <f t="shared" si="197"/>
        <v>0</v>
      </c>
      <c r="X202" s="197"/>
      <c r="Y202" s="177">
        <v>180000</v>
      </c>
      <c r="Z202" s="149">
        <f t="shared" si="198"/>
        <v>180000</v>
      </c>
      <c r="AA202" s="197"/>
      <c r="AB202" s="177"/>
      <c r="AC202" s="149">
        <f t="shared" si="199"/>
        <v>0</v>
      </c>
      <c r="AD202" s="178"/>
      <c r="AE202" s="177"/>
      <c r="AF202" s="149">
        <f t="shared" si="200"/>
        <v>0</v>
      </c>
      <c r="AG202" s="178"/>
      <c r="AH202" s="177"/>
      <c r="AI202" s="149">
        <f t="shared" si="201"/>
        <v>0</v>
      </c>
      <c r="AJ202" s="178"/>
      <c r="AK202" s="177"/>
      <c r="AL202" s="149">
        <f t="shared" si="202"/>
        <v>0</v>
      </c>
      <c r="AM202" s="178"/>
      <c r="AN202" s="172"/>
      <c r="AO202" s="152">
        <f>SUM(H199:H207,K199:K207,N199:N207,Q199:Q207,T199:T207,W199:W207,Z199:Z207,AC199:AC207,AF199:AF207)</f>
        <v>5200000</v>
      </c>
    </row>
    <row r="203" spans="1:41">
      <c r="A203" s="543"/>
      <c r="B203" s="545"/>
      <c r="C203" s="547"/>
      <c r="D203" s="549"/>
      <c r="E203" s="551"/>
      <c r="F203" s="165" t="s">
        <v>36</v>
      </c>
      <c r="G203" s="177"/>
      <c r="H203" s="149">
        <f t="shared" si="193"/>
        <v>0</v>
      </c>
      <c r="I203" s="178"/>
      <c r="J203" s="177"/>
      <c r="K203" s="149">
        <f t="shared" si="194"/>
        <v>0</v>
      </c>
      <c r="L203" s="178"/>
      <c r="M203" s="177">
        <v>300000</v>
      </c>
      <c r="N203" s="149">
        <f t="shared" si="195"/>
        <v>0</v>
      </c>
      <c r="O203" s="178">
        <v>300000</v>
      </c>
      <c r="P203" s="177">
        <v>0</v>
      </c>
      <c r="Q203" s="149">
        <f t="shared" si="203"/>
        <v>0</v>
      </c>
      <c r="R203" s="178"/>
      <c r="S203" s="177"/>
      <c r="T203" s="149">
        <f t="shared" si="196"/>
        <v>0</v>
      </c>
      <c r="U203" s="178"/>
      <c r="V203" s="177"/>
      <c r="W203" s="149">
        <f t="shared" si="197"/>
        <v>0</v>
      </c>
      <c r="X203" s="197"/>
      <c r="Y203" s="177"/>
      <c r="Z203" s="149">
        <f t="shared" si="198"/>
        <v>0</v>
      </c>
      <c r="AA203" s="197"/>
      <c r="AB203" s="177"/>
      <c r="AC203" s="149">
        <f t="shared" si="199"/>
        <v>0</v>
      </c>
      <c r="AD203" s="178"/>
      <c r="AE203" s="177"/>
      <c r="AF203" s="149">
        <f t="shared" si="200"/>
        <v>0</v>
      </c>
      <c r="AG203" s="178"/>
      <c r="AH203" s="177"/>
      <c r="AI203" s="149">
        <f t="shared" si="201"/>
        <v>0</v>
      </c>
      <c r="AJ203" s="178"/>
      <c r="AK203" s="177"/>
      <c r="AL203" s="149">
        <f t="shared" si="202"/>
        <v>0</v>
      </c>
      <c r="AM203" s="178"/>
      <c r="AN203" s="172"/>
      <c r="AO203" s="153" t="s">
        <v>37</v>
      </c>
    </row>
    <row r="204" spans="1:41">
      <c r="A204" s="543"/>
      <c r="B204" s="545"/>
      <c r="C204" s="547"/>
      <c r="D204" s="549"/>
      <c r="E204" s="551"/>
      <c r="F204" s="165" t="s">
        <v>38</v>
      </c>
      <c r="G204" s="177"/>
      <c r="H204" s="149">
        <f t="shared" si="193"/>
        <v>0</v>
      </c>
      <c r="I204" s="178"/>
      <c r="J204" s="177"/>
      <c r="K204" s="149">
        <f t="shared" si="194"/>
        <v>0</v>
      </c>
      <c r="L204" s="178"/>
      <c r="M204" s="177"/>
      <c r="N204" s="149">
        <f t="shared" si="195"/>
        <v>0</v>
      </c>
      <c r="O204" s="178"/>
      <c r="P204" s="177"/>
      <c r="Q204" s="149">
        <f t="shared" si="203"/>
        <v>0</v>
      </c>
      <c r="R204" s="178"/>
      <c r="S204" s="177"/>
      <c r="T204" s="149">
        <f t="shared" si="196"/>
        <v>0</v>
      </c>
      <c r="U204" s="178"/>
      <c r="V204" s="177"/>
      <c r="W204" s="149">
        <f t="shared" si="197"/>
        <v>0</v>
      </c>
      <c r="X204" s="178"/>
      <c r="Y204" s="177">
        <v>5020000</v>
      </c>
      <c r="Z204" s="149">
        <f t="shared" si="198"/>
        <v>5020000</v>
      </c>
      <c r="AA204" s="178"/>
      <c r="AB204" s="177"/>
      <c r="AC204" s="149">
        <f t="shared" si="199"/>
        <v>0</v>
      </c>
      <c r="AD204" s="178"/>
      <c r="AE204" s="177"/>
      <c r="AF204" s="149">
        <f t="shared" si="200"/>
        <v>0</v>
      </c>
      <c r="AG204" s="178"/>
      <c r="AH204" s="177"/>
      <c r="AI204" s="149">
        <f t="shared" si="201"/>
        <v>0</v>
      </c>
      <c r="AJ204" s="178"/>
      <c r="AK204" s="177"/>
      <c r="AL204" s="149">
        <f t="shared" si="202"/>
        <v>0</v>
      </c>
      <c r="AM204" s="178"/>
      <c r="AN204" s="172"/>
      <c r="AO204" s="152">
        <f>SUM(I199:I207,L199:L207,O199:O207,R199:R207,U199:U207,X199:X207,AA199:AA207,AD199:AD207,AG199:AG207)</f>
        <v>351000</v>
      </c>
    </row>
    <row r="205" spans="1:41">
      <c r="A205" s="543"/>
      <c r="B205" s="545"/>
      <c r="C205" s="547"/>
      <c r="D205" s="549"/>
      <c r="E205" s="551"/>
      <c r="F205" s="165" t="s">
        <v>39</v>
      </c>
      <c r="G205" s="177"/>
      <c r="H205" s="149">
        <f t="shared" si="193"/>
        <v>0</v>
      </c>
      <c r="I205" s="178"/>
      <c r="J205" s="177"/>
      <c r="K205" s="149">
        <f t="shared" si="194"/>
        <v>0</v>
      </c>
      <c r="L205" s="178"/>
      <c r="M205" s="177"/>
      <c r="N205" s="149">
        <f t="shared" si="195"/>
        <v>0</v>
      </c>
      <c r="O205" s="178"/>
      <c r="P205" s="177"/>
      <c r="Q205" s="149">
        <f t="shared" si="203"/>
        <v>0</v>
      </c>
      <c r="R205" s="178"/>
      <c r="S205" s="177"/>
      <c r="T205" s="149">
        <f t="shared" si="196"/>
        <v>0</v>
      </c>
      <c r="U205" s="178"/>
      <c r="V205" s="177"/>
      <c r="W205" s="149">
        <f t="shared" si="197"/>
        <v>0</v>
      </c>
      <c r="X205" s="197"/>
      <c r="Y205" s="177"/>
      <c r="Z205" s="149">
        <f t="shared" si="198"/>
        <v>0</v>
      </c>
      <c r="AA205" s="178"/>
      <c r="AB205" s="177"/>
      <c r="AC205" s="149">
        <f t="shared" si="199"/>
        <v>0</v>
      </c>
      <c r="AD205" s="178"/>
      <c r="AE205" s="177"/>
      <c r="AF205" s="149">
        <f t="shared" si="200"/>
        <v>0</v>
      </c>
      <c r="AG205" s="178"/>
      <c r="AH205" s="177"/>
      <c r="AI205" s="149">
        <f t="shared" si="201"/>
        <v>0</v>
      </c>
      <c r="AJ205" s="178"/>
      <c r="AK205" s="177"/>
      <c r="AL205" s="149">
        <f t="shared" si="202"/>
        <v>0</v>
      </c>
      <c r="AM205" s="178"/>
      <c r="AN205" s="172"/>
      <c r="AO205" s="153" t="s">
        <v>40</v>
      </c>
    </row>
    <row r="206" spans="1:41">
      <c r="A206" s="543"/>
      <c r="B206" s="545"/>
      <c r="C206" s="547"/>
      <c r="D206" s="549"/>
      <c r="E206" s="551"/>
      <c r="F206" s="165" t="s">
        <v>41</v>
      </c>
      <c r="G206" s="177"/>
      <c r="H206" s="149">
        <f t="shared" si="193"/>
        <v>0</v>
      </c>
      <c r="I206" s="178"/>
      <c r="J206" s="177"/>
      <c r="K206" s="149">
        <f t="shared" si="194"/>
        <v>0</v>
      </c>
      <c r="L206" s="178"/>
      <c r="M206" s="177"/>
      <c r="N206" s="149">
        <f t="shared" si="195"/>
        <v>0</v>
      </c>
      <c r="O206" s="178"/>
      <c r="P206" s="177"/>
      <c r="Q206" s="149">
        <f t="shared" si="203"/>
        <v>0</v>
      </c>
      <c r="R206" s="178"/>
      <c r="S206" s="177"/>
      <c r="T206" s="149">
        <f t="shared" si="196"/>
        <v>0</v>
      </c>
      <c r="U206" s="178"/>
      <c r="V206" s="177"/>
      <c r="W206" s="149">
        <f t="shared" si="197"/>
        <v>0</v>
      </c>
      <c r="X206" s="197"/>
      <c r="Y206" s="177"/>
      <c r="Z206" s="149">
        <f t="shared" si="198"/>
        <v>0</v>
      </c>
      <c r="AA206" s="178"/>
      <c r="AB206" s="177"/>
      <c r="AC206" s="149">
        <f t="shared" si="199"/>
        <v>0</v>
      </c>
      <c r="AD206" s="178"/>
      <c r="AE206" s="177"/>
      <c r="AF206" s="149">
        <f t="shared" si="200"/>
        <v>0</v>
      </c>
      <c r="AG206" s="178"/>
      <c r="AH206" s="177"/>
      <c r="AI206" s="149">
        <f t="shared" si="201"/>
        <v>0</v>
      </c>
      <c r="AJ206" s="178"/>
      <c r="AK206" s="177"/>
      <c r="AL206" s="149">
        <f t="shared" si="202"/>
        <v>0</v>
      </c>
      <c r="AM206" s="178"/>
      <c r="AN206" s="172"/>
      <c r="AO206" s="154">
        <f>AO204/AO200</f>
        <v>6.323185011709602E-2</v>
      </c>
    </row>
    <row r="207" spans="1:41" ht="15.75" customHeight="1">
      <c r="A207" s="544"/>
      <c r="B207" s="546"/>
      <c r="C207" s="548"/>
      <c r="D207" s="550"/>
      <c r="E207" s="552"/>
      <c r="F207" s="166" t="s">
        <v>42</v>
      </c>
      <c r="G207" s="179"/>
      <c r="H207" s="155">
        <f t="shared" si="193"/>
        <v>0</v>
      </c>
      <c r="I207" s="180"/>
      <c r="J207" s="179"/>
      <c r="K207" s="155">
        <f t="shared" si="194"/>
        <v>0</v>
      </c>
      <c r="L207" s="180"/>
      <c r="M207" s="179"/>
      <c r="N207" s="155">
        <f t="shared" si="195"/>
        <v>0</v>
      </c>
      <c r="O207" s="180"/>
      <c r="P207" s="179"/>
      <c r="Q207" s="155">
        <f t="shared" si="203"/>
        <v>0</v>
      </c>
      <c r="R207" s="180"/>
      <c r="S207" s="179"/>
      <c r="T207" s="155">
        <f t="shared" si="196"/>
        <v>0</v>
      </c>
      <c r="U207" s="180"/>
      <c r="V207" s="179"/>
      <c r="W207" s="155">
        <f t="shared" si="197"/>
        <v>0</v>
      </c>
      <c r="X207" s="198"/>
      <c r="Y207" s="179"/>
      <c r="Z207" s="155">
        <f t="shared" si="198"/>
        <v>0</v>
      </c>
      <c r="AA207" s="180"/>
      <c r="AB207" s="179"/>
      <c r="AC207" s="155">
        <f t="shared" si="199"/>
        <v>0</v>
      </c>
      <c r="AD207" s="180"/>
      <c r="AE207" s="179"/>
      <c r="AF207" s="155">
        <f t="shared" si="200"/>
        <v>0</v>
      </c>
      <c r="AG207" s="180"/>
      <c r="AH207" s="179"/>
      <c r="AI207" s="155">
        <f t="shared" si="201"/>
        <v>0</v>
      </c>
      <c r="AJ207" s="180"/>
      <c r="AK207" s="179"/>
      <c r="AL207" s="155">
        <f t="shared" si="202"/>
        <v>0</v>
      </c>
      <c r="AM207" s="180"/>
      <c r="AN207" s="173"/>
      <c r="AO207" s="156"/>
    </row>
    <row r="208" spans="1:41" ht="15" customHeight="1">
      <c r="A208" s="573" t="s">
        <v>21</v>
      </c>
      <c r="B208" s="451" t="s">
        <v>17</v>
      </c>
      <c r="C208" s="451" t="s">
        <v>18</v>
      </c>
      <c r="D208" s="451" t="s">
        <v>139</v>
      </c>
      <c r="E208" s="451" t="s">
        <v>20</v>
      </c>
      <c r="F208" s="560" t="s">
        <v>22</v>
      </c>
      <c r="G208" s="511" t="s">
        <v>23</v>
      </c>
      <c r="H208" s="440" t="s">
        <v>24</v>
      </c>
      <c r="I208" s="444" t="s">
        <v>25</v>
      </c>
      <c r="J208" s="511" t="s">
        <v>23</v>
      </c>
      <c r="K208" s="440" t="s">
        <v>24</v>
      </c>
      <c r="L208" s="444" t="s">
        <v>25</v>
      </c>
      <c r="M208" s="511" t="s">
        <v>23</v>
      </c>
      <c r="N208" s="440" t="s">
        <v>24</v>
      </c>
      <c r="O208" s="444" t="s">
        <v>25</v>
      </c>
      <c r="P208" s="511" t="s">
        <v>23</v>
      </c>
      <c r="Q208" s="440" t="s">
        <v>24</v>
      </c>
      <c r="R208" s="444" t="s">
        <v>25</v>
      </c>
      <c r="S208" s="511" t="s">
        <v>23</v>
      </c>
      <c r="T208" s="440" t="s">
        <v>24</v>
      </c>
      <c r="U208" s="444" t="s">
        <v>25</v>
      </c>
      <c r="V208" s="511" t="s">
        <v>23</v>
      </c>
      <c r="W208" s="440" t="s">
        <v>24</v>
      </c>
      <c r="X208" s="522" t="s">
        <v>25</v>
      </c>
      <c r="Y208" s="511" t="s">
        <v>23</v>
      </c>
      <c r="Z208" s="440" t="s">
        <v>24</v>
      </c>
      <c r="AA208" s="444" t="s">
        <v>25</v>
      </c>
      <c r="AB208" s="511" t="s">
        <v>23</v>
      </c>
      <c r="AC208" s="440" t="s">
        <v>24</v>
      </c>
      <c r="AD208" s="444" t="s">
        <v>25</v>
      </c>
      <c r="AE208" s="511" t="s">
        <v>23</v>
      </c>
      <c r="AF208" s="440" t="s">
        <v>24</v>
      </c>
      <c r="AG208" s="444" t="s">
        <v>25</v>
      </c>
      <c r="AH208" s="511" t="s">
        <v>23</v>
      </c>
      <c r="AI208" s="440" t="s">
        <v>24</v>
      </c>
      <c r="AJ208" s="444" t="s">
        <v>25</v>
      </c>
      <c r="AK208" s="511" t="s">
        <v>23</v>
      </c>
      <c r="AL208" s="440" t="s">
        <v>24</v>
      </c>
      <c r="AM208" s="444" t="s">
        <v>25</v>
      </c>
      <c r="AN208" s="443" t="s">
        <v>23</v>
      </c>
      <c r="AO208" s="630" t="s">
        <v>26</v>
      </c>
    </row>
    <row r="209" spans="1:41" ht="15" customHeight="1">
      <c r="A209" s="574"/>
      <c r="B209" s="562"/>
      <c r="C209" s="562"/>
      <c r="D209" s="562"/>
      <c r="E209" s="562"/>
      <c r="F209" s="561"/>
      <c r="G209" s="541"/>
      <c r="H209" s="542"/>
      <c r="I209" s="538"/>
      <c r="J209" s="541"/>
      <c r="K209" s="542"/>
      <c r="L209" s="538"/>
      <c r="M209" s="541"/>
      <c r="N209" s="542"/>
      <c r="O209" s="538"/>
      <c r="P209" s="541"/>
      <c r="Q209" s="542"/>
      <c r="R209" s="538"/>
      <c r="S209" s="541"/>
      <c r="T209" s="542"/>
      <c r="U209" s="538"/>
      <c r="V209" s="541"/>
      <c r="W209" s="542"/>
      <c r="X209" s="632"/>
      <c r="Y209" s="541"/>
      <c r="Z209" s="542"/>
      <c r="AA209" s="538"/>
      <c r="AB209" s="541"/>
      <c r="AC209" s="542"/>
      <c r="AD209" s="538"/>
      <c r="AE209" s="541"/>
      <c r="AF209" s="542"/>
      <c r="AG209" s="538"/>
      <c r="AH209" s="541"/>
      <c r="AI209" s="542"/>
      <c r="AJ209" s="538"/>
      <c r="AK209" s="541"/>
      <c r="AL209" s="542"/>
      <c r="AM209" s="538"/>
      <c r="AN209" s="570"/>
      <c r="AO209" s="631"/>
    </row>
    <row r="210" spans="1:41" ht="15" customHeight="1">
      <c r="A210" s="543" t="s">
        <v>140</v>
      </c>
      <c r="B210" s="545" t="s">
        <v>237</v>
      </c>
      <c r="C210" s="547">
        <v>1662</v>
      </c>
      <c r="D210" s="549" t="s">
        <v>238</v>
      </c>
      <c r="E210" s="551" t="s">
        <v>239</v>
      </c>
      <c r="F210" s="165" t="s">
        <v>30</v>
      </c>
      <c r="G210" s="177"/>
      <c r="H210" s="149">
        <f t="shared" ref="H210:H218" si="204">G210-I210</f>
        <v>0</v>
      </c>
      <c r="I210" s="178"/>
      <c r="J210" s="177"/>
      <c r="K210" s="149">
        <f t="shared" ref="K210:K218" si="205">J210-L210</f>
        <v>0</v>
      </c>
      <c r="L210" s="178"/>
      <c r="M210" s="177"/>
      <c r="N210" s="149">
        <f>M210-O210</f>
        <v>0</v>
      </c>
      <c r="O210" s="178"/>
      <c r="P210" s="177"/>
      <c r="Q210" s="149">
        <f t="shared" ref="Q210:Q218" si="206">P210-R210</f>
        <v>0</v>
      </c>
      <c r="R210" s="178"/>
      <c r="S210" s="177"/>
      <c r="T210" s="149">
        <f t="shared" ref="T210:T218" si="207">S210-U210</f>
        <v>0</v>
      </c>
      <c r="U210" s="178"/>
      <c r="V210" s="177"/>
      <c r="W210" s="149">
        <f t="shared" ref="W210:W218" si="208">V210-X210</f>
        <v>0</v>
      </c>
      <c r="X210" s="197"/>
      <c r="Y210" s="177"/>
      <c r="Z210" s="149">
        <f t="shared" ref="Z210:Z218" si="209">Y210-AA210</f>
        <v>0</v>
      </c>
      <c r="AA210" s="178"/>
      <c r="AB210" s="177"/>
      <c r="AC210" s="149">
        <f t="shared" ref="AC210:AC218" si="210">AB210-AD210</f>
        <v>0</v>
      </c>
      <c r="AD210" s="178"/>
      <c r="AE210" s="177"/>
      <c r="AF210" s="149">
        <f t="shared" ref="AF210:AF218" si="211">AE210-AG210</f>
        <v>0</v>
      </c>
      <c r="AG210" s="178"/>
      <c r="AH210" s="177"/>
      <c r="AI210" s="149">
        <f t="shared" ref="AI210:AI218" si="212">AH210-AJ210</f>
        <v>0</v>
      </c>
      <c r="AJ210" s="178"/>
      <c r="AK210" s="177"/>
      <c r="AL210" s="149">
        <f t="shared" ref="AL210:AL218" si="213">AK210-AM210</f>
        <v>0</v>
      </c>
      <c r="AM210" s="178"/>
      <c r="AN210" s="172"/>
      <c r="AO210" s="151" t="s">
        <v>31</v>
      </c>
    </row>
    <row r="211" spans="1:41">
      <c r="A211" s="543"/>
      <c r="B211" s="545"/>
      <c r="C211" s="547"/>
      <c r="D211" s="549"/>
      <c r="E211" s="551"/>
      <c r="F211" s="165" t="s">
        <v>32</v>
      </c>
      <c r="G211" s="177"/>
      <c r="H211" s="149">
        <f t="shared" si="204"/>
        <v>0</v>
      </c>
      <c r="I211" s="178"/>
      <c r="J211" s="177"/>
      <c r="K211" s="149">
        <f t="shared" si="205"/>
        <v>0</v>
      </c>
      <c r="L211" s="178"/>
      <c r="M211" s="177"/>
      <c r="N211" s="149">
        <f>M211-O211</f>
        <v>0</v>
      </c>
      <c r="O211" s="178"/>
      <c r="P211" s="177"/>
      <c r="Q211" s="149">
        <f t="shared" si="206"/>
        <v>0</v>
      </c>
      <c r="R211" s="178"/>
      <c r="S211" s="177"/>
      <c r="T211" s="149">
        <f t="shared" si="207"/>
        <v>0</v>
      </c>
      <c r="U211" s="178"/>
      <c r="V211" s="177"/>
      <c r="W211" s="149">
        <f t="shared" si="208"/>
        <v>0</v>
      </c>
      <c r="X211" s="197"/>
      <c r="Y211" s="177"/>
      <c r="Z211" s="149">
        <f t="shared" si="209"/>
        <v>0</v>
      </c>
      <c r="AA211" s="178"/>
      <c r="AB211" s="177"/>
      <c r="AC211" s="149">
        <f t="shared" si="210"/>
        <v>0</v>
      </c>
      <c r="AD211" s="178"/>
      <c r="AE211" s="177"/>
      <c r="AF211" s="149">
        <f t="shared" si="211"/>
        <v>0</v>
      </c>
      <c r="AG211" s="178"/>
      <c r="AH211" s="177"/>
      <c r="AI211" s="149">
        <f t="shared" si="212"/>
        <v>0</v>
      </c>
      <c r="AJ211" s="178"/>
      <c r="AK211" s="177"/>
      <c r="AL211" s="149">
        <f t="shared" si="213"/>
        <v>0</v>
      </c>
      <c r="AM211" s="178"/>
      <c r="AN211" s="172"/>
      <c r="AO211" s="152">
        <f>SUM(G210:G218,J210:J218,M210:M218,P210:P218,S210:S218,V210:V218,Y210:Y218,AB210:AB218,AE210:AE218)</f>
        <v>3450000</v>
      </c>
    </row>
    <row r="212" spans="1:41">
      <c r="A212" s="543"/>
      <c r="B212" s="545"/>
      <c r="C212" s="547"/>
      <c r="D212" s="549"/>
      <c r="E212" s="551"/>
      <c r="F212" s="165" t="s">
        <v>33</v>
      </c>
      <c r="G212" s="177"/>
      <c r="H212" s="149">
        <f t="shared" si="204"/>
        <v>0</v>
      </c>
      <c r="I212" s="178"/>
      <c r="J212" s="177"/>
      <c r="K212" s="149">
        <f t="shared" si="205"/>
        <v>0</v>
      </c>
      <c r="L212" s="178"/>
      <c r="M212" s="177"/>
      <c r="N212" s="149">
        <f>M212-O212</f>
        <v>0</v>
      </c>
      <c r="O212" s="178"/>
      <c r="P212" s="177"/>
      <c r="Q212" s="149">
        <f t="shared" si="206"/>
        <v>0</v>
      </c>
      <c r="R212" s="178"/>
      <c r="S212" s="177"/>
      <c r="T212" s="149">
        <f t="shared" si="207"/>
        <v>0</v>
      </c>
      <c r="U212" s="178"/>
      <c r="V212" s="177"/>
      <c r="W212" s="149">
        <f t="shared" si="208"/>
        <v>0</v>
      </c>
      <c r="X212" s="197"/>
      <c r="Y212" s="177"/>
      <c r="Z212" s="149">
        <f t="shared" si="209"/>
        <v>0</v>
      </c>
      <c r="AA212" s="178"/>
      <c r="AB212" s="177"/>
      <c r="AC212" s="149">
        <f t="shared" si="210"/>
        <v>0</v>
      </c>
      <c r="AD212" s="178"/>
      <c r="AE212" s="177"/>
      <c r="AF212" s="149">
        <f t="shared" si="211"/>
        <v>0</v>
      </c>
      <c r="AG212" s="178"/>
      <c r="AH212" s="177"/>
      <c r="AI212" s="149">
        <f t="shared" si="212"/>
        <v>0</v>
      </c>
      <c r="AJ212" s="178"/>
      <c r="AK212" s="177"/>
      <c r="AL212" s="149">
        <f t="shared" si="213"/>
        <v>0</v>
      </c>
      <c r="AM212" s="178"/>
      <c r="AN212" s="172"/>
      <c r="AO212" s="153" t="s">
        <v>34</v>
      </c>
    </row>
    <row r="213" spans="1:41">
      <c r="A213" s="543"/>
      <c r="B213" s="545"/>
      <c r="C213" s="547"/>
      <c r="D213" s="549"/>
      <c r="E213" s="551"/>
      <c r="F213" s="165" t="s">
        <v>35</v>
      </c>
      <c r="G213" s="177"/>
      <c r="H213" s="149">
        <f t="shared" si="204"/>
        <v>0</v>
      </c>
      <c r="I213" s="178"/>
      <c r="J213" s="177"/>
      <c r="K213" s="149">
        <f t="shared" si="205"/>
        <v>0</v>
      </c>
      <c r="L213" s="178"/>
      <c r="M213" s="177"/>
      <c r="N213" s="149">
        <v>0</v>
      </c>
      <c r="O213" s="178"/>
      <c r="P213" s="177"/>
      <c r="Q213" s="149">
        <f t="shared" si="206"/>
        <v>0</v>
      </c>
      <c r="R213" s="178"/>
      <c r="S213" s="177"/>
      <c r="T213" s="149">
        <f t="shared" si="207"/>
        <v>0</v>
      </c>
      <c r="U213" s="178"/>
      <c r="V213" s="177"/>
      <c r="W213" s="149">
        <f t="shared" si="208"/>
        <v>0</v>
      </c>
      <c r="X213" s="197"/>
      <c r="Y213" s="177"/>
      <c r="Z213" s="149">
        <f t="shared" si="209"/>
        <v>0</v>
      </c>
      <c r="AA213" s="178"/>
      <c r="AB213" s="177"/>
      <c r="AC213" s="149">
        <f t="shared" si="210"/>
        <v>0</v>
      </c>
      <c r="AD213" s="178"/>
      <c r="AE213" s="177"/>
      <c r="AF213" s="149">
        <f t="shared" si="211"/>
        <v>0</v>
      </c>
      <c r="AG213" s="178"/>
      <c r="AH213" s="177"/>
      <c r="AI213" s="149">
        <f t="shared" si="212"/>
        <v>0</v>
      </c>
      <c r="AJ213" s="178"/>
      <c r="AK213" s="177"/>
      <c r="AL213" s="149">
        <f t="shared" si="213"/>
        <v>0</v>
      </c>
      <c r="AM213" s="178"/>
      <c r="AN213" s="172"/>
      <c r="AO213" s="152">
        <f>SUM(H210:H218,K210:K218,N210:N218,Q210:Q218,T210:T218,W210:W218,Z210:Z218,AC210:AC218,AF210:AF218)</f>
        <v>3450000</v>
      </c>
    </row>
    <row r="214" spans="1:41" ht="15" customHeight="1">
      <c r="A214" s="543"/>
      <c r="B214" s="545"/>
      <c r="C214" s="547"/>
      <c r="D214" s="549"/>
      <c r="E214" s="551"/>
      <c r="F214" s="165" t="s">
        <v>36</v>
      </c>
      <c r="G214" s="177"/>
      <c r="H214" s="149">
        <f t="shared" si="204"/>
        <v>0</v>
      </c>
      <c r="I214" s="178"/>
      <c r="J214" s="177"/>
      <c r="K214" s="149">
        <f t="shared" si="205"/>
        <v>0</v>
      </c>
      <c r="L214" s="178"/>
      <c r="M214" s="177"/>
      <c r="N214" s="149">
        <f t="shared" ref="N214:N218" si="214">M214-O214</f>
        <v>0</v>
      </c>
      <c r="O214" s="178"/>
      <c r="P214" s="177"/>
      <c r="Q214" s="149">
        <f t="shared" si="206"/>
        <v>0</v>
      </c>
      <c r="R214" s="178"/>
      <c r="S214" s="177"/>
      <c r="T214" s="149">
        <f t="shared" si="207"/>
        <v>0</v>
      </c>
      <c r="U214" s="178"/>
      <c r="V214" s="177"/>
      <c r="W214" s="149">
        <f t="shared" si="208"/>
        <v>0</v>
      </c>
      <c r="X214" s="178"/>
      <c r="Y214" s="177"/>
      <c r="Z214" s="149">
        <f t="shared" si="209"/>
        <v>0</v>
      </c>
      <c r="AA214" s="178"/>
      <c r="AB214" s="177"/>
      <c r="AC214" s="149">
        <f t="shared" si="210"/>
        <v>0</v>
      </c>
      <c r="AD214" s="178"/>
      <c r="AE214" s="177"/>
      <c r="AF214" s="149">
        <f t="shared" si="211"/>
        <v>0</v>
      </c>
      <c r="AG214" s="178"/>
      <c r="AH214" s="177"/>
      <c r="AI214" s="149">
        <f t="shared" si="212"/>
        <v>0</v>
      </c>
      <c r="AJ214" s="178"/>
      <c r="AK214" s="177"/>
      <c r="AL214" s="149">
        <f t="shared" si="213"/>
        <v>0</v>
      </c>
      <c r="AM214" s="178"/>
      <c r="AN214" s="172"/>
      <c r="AO214" s="153" t="s">
        <v>37</v>
      </c>
    </row>
    <row r="215" spans="1:41">
      <c r="A215" s="543"/>
      <c r="B215" s="545"/>
      <c r="C215" s="547"/>
      <c r="D215" s="549"/>
      <c r="E215" s="551"/>
      <c r="F215" s="165" t="s">
        <v>38</v>
      </c>
      <c r="G215" s="177"/>
      <c r="H215" s="149">
        <f t="shared" si="204"/>
        <v>0</v>
      </c>
      <c r="I215" s="178"/>
      <c r="J215" s="177"/>
      <c r="K215" s="149">
        <f t="shared" si="205"/>
        <v>0</v>
      </c>
      <c r="L215" s="178"/>
      <c r="M215" s="177"/>
      <c r="N215" s="149">
        <f t="shared" si="214"/>
        <v>0</v>
      </c>
      <c r="O215" s="178"/>
      <c r="P215" s="177"/>
      <c r="Q215" s="149">
        <f t="shared" si="206"/>
        <v>0</v>
      </c>
      <c r="R215" s="178"/>
      <c r="S215" s="177"/>
      <c r="T215" s="149">
        <f t="shared" si="207"/>
        <v>0</v>
      </c>
      <c r="U215" s="178"/>
      <c r="V215" s="177"/>
      <c r="W215" s="149">
        <f t="shared" si="208"/>
        <v>0</v>
      </c>
      <c r="X215" s="178"/>
      <c r="Y215" s="177">
        <v>3450000</v>
      </c>
      <c r="Z215" s="149">
        <f t="shared" si="209"/>
        <v>3450000</v>
      </c>
      <c r="AA215" s="178"/>
      <c r="AB215" s="177"/>
      <c r="AC215" s="149">
        <f t="shared" si="210"/>
        <v>0</v>
      </c>
      <c r="AD215" s="178"/>
      <c r="AE215" s="177"/>
      <c r="AF215" s="149">
        <f t="shared" si="211"/>
        <v>0</v>
      </c>
      <c r="AG215" s="178"/>
      <c r="AH215" s="177"/>
      <c r="AI215" s="149">
        <f t="shared" si="212"/>
        <v>0</v>
      </c>
      <c r="AJ215" s="178"/>
      <c r="AK215" s="177"/>
      <c r="AL215" s="149">
        <f t="shared" si="213"/>
        <v>0</v>
      </c>
      <c r="AM215" s="178"/>
      <c r="AN215" s="172"/>
      <c r="AO215" s="152">
        <f>SUM(I210:I218,L210:L218,O210:O218,R210:R218,U210:U218,X210:X218,AA210:AA218,AD210:AD218,AG210:AG218)</f>
        <v>0</v>
      </c>
    </row>
    <row r="216" spans="1:41">
      <c r="A216" s="543"/>
      <c r="B216" s="545"/>
      <c r="C216" s="547"/>
      <c r="D216" s="549"/>
      <c r="E216" s="551"/>
      <c r="F216" s="165" t="s">
        <v>39</v>
      </c>
      <c r="G216" s="177"/>
      <c r="H216" s="149">
        <f t="shared" si="204"/>
        <v>0</v>
      </c>
      <c r="I216" s="178"/>
      <c r="J216" s="177"/>
      <c r="K216" s="149">
        <f t="shared" si="205"/>
        <v>0</v>
      </c>
      <c r="L216" s="178"/>
      <c r="M216" s="177"/>
      <c r="N216" s="149">
        <f t="shared" si="214"/>
        <v>0</v>
      </c>
      <c r="O216" s="178"/>
      <c r="P216" s="177"/>
      <c r="Q216" s="149">
        <f t="shared" si="206"/>
        <v>0</v>
      </c>
      <c r="R216" s="178"/>
      <c r="S216" s="177"/>
      <c r="T216" s="149">
        <f t="shared" si="207"/>
        <v>0</v>
      </c>
      <c r="U216" s="178"/>
      <c r="V216" s="177"/>
      <c r="W216" s="149">
        <f t="shared" si="208"/>
        <v>0</v>
      </c>
      <c r="X216" s="197"/>
      <c r="Y216" s="177"/>
      <c r="Z216" s="149">
        <f t="shared" si="209"/>
        <v>0</v>
      </c>
      <c r="AA216" s="178"/>
      <c r="AB216" s="177"/>
      <c r="AC216" s="149">
        <f t="shared" si="210"/>
        <v>0</v>
      </c>
      <c r="AD216" s="178"/>
      <c r="AE216" s="177"/>
      <c r="AF216" s="149">
        <f t="shared" si="211"/>
        <v>0</v>
      </c>
      <c r="AG216" s="178"/>
      <c r="AH216" s="177"/>
      <c r="AI216" s="149">
        <f t="shared" si="212"/>
        <v>0</v>
      </c>
      <c r="AJ216" s="178"/>
      <c r="AK216" s="177"/>
      <c r="AL216" s="149">
        <f t="shared" si="213"/>
        <v>0</v>
      </c>
      <c r="AM216" s="178"/>
      <c r="AN216" s="172"/>
      <c r="AO216" s="153" t="s">
        <v>40</v>
      </c>
    </row>
    <row r="217" spans="1:41">
      <c r="A217" s="543"/>
      <c r="B217" s="545"/>
      <c r="C217" s="547"/>
      <c r="D217" s="549"/>
      <c r="E217" s="551"/>
      <c r="F217" s="165" t="s">
        <v>41</v>
      </c>
      <c r="G217" s="177"/>
      <c r="H217" s="149">
        <f t="shared" si="204"/>
        <v>0</v>
      </c>
      <c r="I217" s="178"/>
      <c r="J217" s="177"/>
      <c r="K217" s="149">
        <f t="shared" si="205"/>
        <v>0</v>
      </c>
      <c r="L217" s="178"/>
      <c r="M217" s="177"/>
      <c r="N217" s="149">
        <f t="shared" si="214"/>
        <v>0</v>
      </c>
      <c r="O217" s="178"/>
      <c r="P217" s="177"/>
      <c r="Q217" s="149">
        <f t="shared" si="206"/>
        <v>0</v>
      </c>
      <c r="R217" s="178"/>
      <c r="S217" s="177"/>
      <c r="T217" s="149">
        <f t="shared" si="207"/>
        <v>0</v>
      </c>
      <c r="U217" s="178"/>
      <c r="V217" s="177"/>
      <c r="W217" s="149">
        <f t="shared" si="208"/>
        <v>0</v>
      </c>
      <c r="X217" s="197"/>
      <c r="Y217" s="177"/>
      <c r="Z217" s="149">
        <f t="shared" si="209"/>
        <v>0</v>
      </c>
      <c r="AA217" s="178"/>
      <c r="AB217" s="177"/>
      <c r="AC217" s="149">
        <f t="shared" si="210"/>
        <v>0</v>
      </c>
      <c r="AD217" s="178"/>
      <c r="AE217" s="177"/>
      <c r="AF217" s="149">
        <f t="shared" si="211"/>
        <v>0</v>
      </c>
      <c r="AG217" s="178"/>
      <c r="AH217" s="177"/>
      <c r="AI217" s="149">
        <f t="shared" si="212"/>
        <v>0</v>
      </c>
      <c r="AJ217" s="178"/>
      <c r="AK217" s="177"/>
      <c r="AL217" s="149">
        <f t="shared" si="213"/>
        <v>0</v>
      </c>
      <c r="AM217" s="178"/>
      <c r="AN217" s="172"/>
      <c r="AO217" s="154">
        <f>AO215/AO211</f>
        <v>0</v>
      </c>
    </row>
    <row r="218" spans="1:41" ht="15" customHeight="1">
      <c r="A218" s="544"/>
      <c r="B218" s="546"/>
      <c r="C218" s="548"/>
      <c r="D218" s="550"/>
      <c r="E218" s="552"/>
      <c r="F218" s="166" t="s">
        <v>42</v>
      </c>
      <c r="G218" s="179"/>
      <c r="H218" s="155">
        <f t="shared" si="204"/>
        <v>0</v>
      </c>
      <c r="I218" s="180"/>
      <c r="J218" s="179"/>
      <c r="K218" s="155">
        <f t="shared" si="205"/>
        <v>0</v>
      </c>
      <c r="L218" s="180"/>
      <c r="M218" s="179"/>
      <c r="N218" s="155">
        <f t="shared" si="214"/>
        <v>0</v>
      </c>
      <c r="O218" s="180"/>
      <c r="P218" s="179"/>
      <c r="Q218" s="155">
        <f t="shared" si="206"/>
        <v>0</v>
      </c>
      <c r="R218" s="180"/>
      <c r="S218" s="179"/>
      <c r="T218" s="155">
        <f t="shared" si="207"/>
        <v>0</v>
      </c>
      <c r="U218" s="180"/>
      <c r="V218" s="179"/>
      <c r="W218" s="155">
        <f t="shared" si="208"/>
        <v>0</v>
      </c>
      <c r="X218" s="198"/>
      <c r="Y218" s="179"/>
      <c r="Z218" s="155">
        <f t="shared" si="209"/>
        <v>0</v>
      </c>
      <c r="AA218" s="180"/>
      <c r="AB218" s="179"/>
      <c r="AC218" s="155">
        <f t="shared" si="210"/>
        <v>0</v>
      </c>
      <c r="AD218" s="180"/>
      <c r="AE218" s="179"/>
      <c r="AF218" s="155">
        <f t="shared" si="211"/>
        <v>0</v>
      </c>
      <c r="AG218" s="180"/>
      <c r="AH218" s="179"/>
      <c r="AI218" s="155">
        <f t="shared" si="212"/>
        <v>0</v>
      </c>
      <c r="AJ218" s="180"/>
      <c r="AK218" s="179"/>
      <c r="AL218" s="155">
        <f t="shared" si="213"/>
        <v>0</v>
      </c>
      <c r="AM218" s="180"/>
      <c r="AN218" s="173"/>
      <c r="AO218" s="156"/>
    </row>
    <row r="219" spans="1:41" ht="11.25" customHeight="1">
      <c r="A219" s="573" t="s">
        <v>21</v>
      </c>
      <c r="B219" s="451" t="s">
        <v>17</v>
      </c>
      <c r="C219" s="451" t="s">
        <v>18</v>
      </c>
      <c r="D219" s="451" t="s">
        <v>139</v>
      </c>
      <c r="E219" s="451" t="s">
        <v>20</v>
      </c>
      <c r="F219" s="560" t="s">
        <v>22</v>
      </c>
      <c r="G219" s="511" t="s">
        <v>23</v>
      </c>
      <c r="H219" s="440" t="s">
        <v>24</v>
      </c>
      <c r="I219" s="444" t="s">
        <v>25</v>
      </c>
      <c r="J219" s="511" t="s">
        <v>23</v>
      </c>
      <c r="K219" s="440" t="s">
        <v>24</v>
      </c>
      <c r="L219" s="444" t="s">
        <v>25</v>
      </c>
      <c r="M219" s="511" t="s">
        <v>23</v>
      </c>
      <c r="N219" s="440" t="s">
        <v>24</v>
      </c>
      <c r="O219" s="444" t="s">
        <v>25</v>
      </c>
      <c r="P219" s="511" t="s">
        <v>23</v>
      </c>
      <c r="Q219" s="440" t="s">
        <v>24</v>
      </c>
      <c r="R219" s="444" t="s">
        <v>25</v>
      </c>
      <c r="S219" s="511" t="s">
        <v>23</v>
      </c>
      <c r="T219" s="440" t="s">
        <v>24</v>
      </c>
      <c r="U219" s="444" t="s">
        <v>25</v>
      </c>
      <c r="V219" s="511" t="s">
        <v>23</v>
      </c>
      <c r="W219" s="440" t="s">
        <v>24</v>
      </c>
      <c r="X219" s="522" t="s">
        <v>25</v>
      </c>
      <c r="Y219" s="511" t="s">
        <v>23</v>
      </c>
      <c r="Z219" s="440" t="s">
        <v>24</v>
      </c>
      <c r="AA219" s="444" t="s">
        <v>25</v>
      </c>
      <c r="AB219" s="511" t="s">
        <v>23</v>
      </c>
      <c r="AC219" s="440" t="s">
        <v>24</v>
      </c>
      <c r="AD219" s="444" t="s">
        <v>25</v>
      </c>
      <c r="AE219" s="511" t="s">
        <v>23</v>
      </c>
      <c r="AF219" s="440" t="s">
        <v>24</v>
      </c>
      <c r="AG219" s="444" t="s">
        <v>25</v>
      </c>
      <c r="AH219" s="511" t="s">
        <v>23</v>
      </c>
      <c r="AI219" s="440" t="s">
        <v>24</v>
      </c>
      <c r="AJ219" s="444" t="s">
        <v>25</v>
      </c>
      <c r="AK219" s="511" t="s">
        <v>23</v>
      </c>
      <c r="AL219" s="440" t="s">
        <v>24</v>
      </c>
      <c r="AM219" s="444" t="s">
        <v>25</v>
      </c>
      <c r="AN219" s="443" t="s">
        <v>23</v>
      </c>
      <c r="AO219" s="630" t="s">
        <v>26</v>
      </c>
    </row>
    <row r="220" spans="1:41" ht="25.5" customHeight="1">
      <c r="A220" s="574"/>
      <c r="B220" s="562"/>
      <c r="C220" s="562"/>
      <c r="D220" s="562"/>
      <c r="E220" s="562"/>
      <c r="F220" s="561"/>
      <c r="G220" s="541"/>
      <c r="H220" s="542"/>
      <c r="I220" s="538"/>
      <c r="J220" s="541"/>
      <c r="K220" s="542"/>
      <c r="L220" s="538"/>
      <c r="M220" s="541"/>
      <c r="N220" s="542"/>
      <c r="O220" s="538"/>
      <c r="P220" s="541"/>
      <c r="Q220" s="542"/>
      <c r="R220" s="538"/>
      <c r="S220" s="541"/>
      <c r="T220" s="542"/>
      <c r="U220" s="538"/>
      <c r="V220" s="541"/>
      <c r="W220" s="542"/>
      <c r="X220" s="632"/>
      <c r="Y220" s="541"/>
      <c r="Z220" s="542"/>
      <c r="AA220" s="538"/>
      <c r="AB220" s="541"/>
      <c r="AC220" s="542"/>
      <c r="AD220" s="538"/>
      <c r="AE220" s="541"/>
      <c r="AF220" s="542"/>
      <c r="AG220" s="538"/>
      <c r="AH220" s="541"/>
      <c r="AI220" s="542"/>
      <c r="AJ220" s="538"/>
      <c r="AK220" s="541"/>
      <c r="AL220" s="542"/>
      <c r="AM220" s="538"/>
      <c r="AN220" s="570"/>
      <c r="AO220" s="631"/>
    </row>
    <row r="221" spans="1:41" ht="14.45" customHeight="1">
      <c r="A221" s="543" t="s">
        <v>140</v>
      </c>
      <c r="B221" s="545" t="s">
        <v>240</v>
      </c>
      <c r="C221" s="547">
        <v>1353</v>
      </c>
      <c r="D221" s="549" t="s">
        <v>63</v>
      </c>
      <c r="E221" s="551" t="s">
        <v>241</v>
      </c>
      <c r="F221" s="165" t="s">
        <v>30</v>
      </c>
      <c r="G221" s="177"/>
      <c r="H221" s="149">
        <f t="shared" ref="H221:H229" si="215">G221-I221</f>
        <v>0</v>
      </c>
      <c r="I221" s="178"/>
      <c r="J221" s="177"/>
      <c r="K221" s="149">
        <f t="shared" ref="K221:K229" si="216">J221-L221</f>
        <v>0</v>
      </c>
      <c r="L221" s="178"/>
      <c r="M221" s="177"/>
      <c r="N221" s="149">
        <f t="shared" ref="N221:N229" si="217">M221-O221</f>
        <v>0</v>
      </c>
      <c r="O221" s="178"/>
      <c r="P221" s="177"/>
      <c r="Q221" s="149">
        <f t="shared" ref="Q221:Q229" si="218">SUM(P221)</f>
        <v>0</v>
      </c>
      <c r="R221" s="178"/>
      <c r="S221" s="177"/>
      <c r="T221" s="149">
        <f t="shared" ref="T221:T229" si="219">S221-U221</f>
        <v>0</v>
      </c>
      <c r="U221" s="178"/>
      <c r="V221" s="177"/>
      <c r="W221" s="149">
        <f t="shared" ref="W221:W229" si="220">V221-X221</f>
        <v>0</v>
      </c>
      <c r="X221" s="197"/>
      <c r="Y221" s="177"/>
      <c r="Z221" s="149">
        <f t="shared" ref="Z221:Z229" si="221">Y221-AA221</f>
        <v>0</v>
      </c>
      <c r="AA221" s="178"/>
      <c r="AB221" s="177"/>
      <c r="AC221" s="149">
        <f t="shared" ref="AC221:AC229" si="222">AB221-AD221</f>
        <v>0</v>
      </c>
      <c r="AD221" s="178"/>
      <c r="AE221" s="177"/>
      <c r="AF221" s="149">
        <f t="shared" ref="AF221:AF229" si="223">AE221-AG221</f>
        <v>0</v>
      </c>
      <c r="AG221" s="178"/>
      <c r="AH221" s="177"/>
      <c r="AI221" s="149">
        <f t="shared" ref="AI221:AI229" si="224">AH221-AJ221</f>
        <v>0</v>
      </c>
      <c r="AJ221" s="178"/>
      <c r="AK221" s="177"/>
      <c r="AL221" s="149">
        <f t="shared" ref="AL221:AL229" si="225">AK221-AM221</f>
        <v>0</v>
      </c>
      <c r="AM221" s="178"/>
      <c r="AN221" s="172"/>
      <c r="AO221" s="151" t="s">
        <v>31</v>
      </c>
    </row>
    <row r="222" spans="1:41" ht="13.5" customHeight="1">
      <c r="A222" s="543"/>
      <c r="B222" s="545"/>
      <c r="C222" s="547"/>
      <c r="D222" s="549"/>
      <c r="E222" s="551"/>
      <c r="F222" s="165" t="s">
        <v>32</v>
      </c>
      <c r="G222" s="177"/>
      <c r="H222" s="149">
        <f t="shared" si="215"/>
        <v>0</v>
      </c>
      <c r="I222" s="178"/>
      <c r="J222" s="177"/>
      <c r="K222" s="149">
        <f t="shared" si="216"/>
        <v>0</v>
      </c>
      <c r="L222" s="178"/>
      <c r="M222" s="177"/>
      <c r="N222" s="149">
        <f t="shared" si="217"/>
        <v>0</v>
      </c>
      <c r="O222" s="178"/>
      <c r="P222" s="177"/>
      <c r="Q222" s="149">
        <f t="shared" si="218"/>
        <v>0</v>
      </c>
      <c r="R222" s="178"/>
      <c r="S222" s="177"/>
      <c r="T222" s="149">
        <f t="shared" si="219"/>
        <v>0</v>
      </c>
      <c r="U222" s="178"/>
      <c r="V222" s="177"/>
      <c r="W222" s="149">
        <f t="shared" si="220"/>
        <v>0</v>
      </c>
      <c r="X222" s="197"/>
      <c r="Y222" s="177"/>
      <c r="Z222" s="149">
        <f t="shared" si="221"/>
        <v>0</v>
      </c>
      <c r="AA222" s="178"/>
      <c r="AB222" s="177"/>
      <c r="AC222" s="149">
        <f t="shared" si="222"/>
        <v>0</v>
      </c>
      <c r="AD222" s="178"/>
      <c r="AE222" s="177"/>
      <c r="AF222" s="149">
        <f t="shared" si="223"/>
        <v>0</v>
      </c>
      <c r="AG222" s="178"/>
      <c r="AH222" s="177"/>
      <c r="AI222" s="149">
        <f t="shared" si="224"/>
        <v>0</v>
      </c>
      <c r="AJ222" s="178"/>
      <c r="AK222" s="177"/>
      <c r="AL222" s="149">
        <f t="shared" si="225"/>
        <v>0</v>
      </c>
      <c r="AM222" s="178"/>
      <c r="AN222" s="172"/>
      <c r="AO222" s="152">
        <f>SUM(G221:G229,J221:J229,M221:M229,P221:P229,S221:S229,V221:V229,Y221:Y229,AB221:AB229,AE221:AE229)</f>
        <v>2377750</v>
      </c>
    </row>
    <row r="223" spans="1:41" ht="15.75" customHeight="1">
      <c r="A223" s="543"/>
      <c r="B223" s="545"/>
      <c r="C223" s="547"/>
      <c r="D223" s="549"/>
      <c r="E223" s="551"/>
      <c r="F223" s="165" t="s">
        <v>33</v>
      </c>
      <c r="G223" s="177"/>
      <c r="H223" s="149">
        <f t="shared" si="215"/>
        <v>0</v>
      </c>
      <c r="I223" s="178"/>
      <c r="J223" s="177"/>
      <c r="K223" s="149">
        <f t="shared" si="216"/>
        <v>0</v>
      </c>
      <c r="L223" s="178"/>
      <c r="M223" s="177"/>
      <c r="N223" s="149">
        <f t="shared" si="217"/>
        <v>0</v>
      </c>
      <c r="O223" s="178"/>
      <c r="P223" s="177"/>
      <c r="Q223" s="149">
        <f>SUM(P223)</f>
        <v>0</v>
      </c>
      <c r="R223" s="178"/>
      <c r="S223" s="177"/>
      <c r="T223" s="149">
        <f t="shared" si="219"/>
        <v>0</v>
      </c>
      <c r="U223" s="178"/>
      <c r="V223" s="177"/>
      <c r="W223" s="149">
        <f t="shared" si="220"/>
        <v>0</v>
      </c>
      <c r="X223" s="197"/>
      <c r="Y223" s="177">
        <v>177750</v>
      </c>
      <c r="Z223" s="149">
        <f t="shared" si="221"/>
        <v>177750</v>
      </c>
      <c r="AA223" s="178"/>
      <c r="AB223" s="177"/>
      <c r="AC223" s="149">
        <f t="shared" si="222"/>
        <v>0</v>
      </c>
      <c r="AD223" s="178"/>
      <c r="AE223" s="177"/>
      <c r="AF223" s="149">
        <f t="shared" si="223"/>
        <v>0</v>
      </c>
      <c r="AG223" s="178"/>
      <c r="AH223" s="177"/>
      <c r="AI223" s="149">
        <f t="shared" si="224"/>
        <v>0</v>
      </c>
      <c r="AJ223" s="178"/>
      <c r="AK223" s="177"/>
      <c r="AL223" s="149">
        <f t="shared" si="225"/>
        <v>0</v>
      </c>
      <c r="AM223" s="178"/>
      <c r="AN223" s="172"/>
      <c r="AO223" s="153" t="s">
        <v>34</v>
      </c>
    </row>
    <row r="224" spans="1:41" ht="13.5" customHeight="1">
      <c r="A224" s="543"/>
      <c r="B224" s="545"/>
      <c r="C224" s="547"/>
      <c r="D224" s="549"/>
      <c r="E224" s="551"/>
      <c r="F224" s="165" t="s">
        <v>35</v>
      </c>
      <c r="G224" s="177"/>
      <c r="H224" s="149">
        <f t="shared" si="215"/>
        <v>0</v>
      </c>
      <c r="I224" s="178"/>
      <c r="J224" s="177"/>
      <c r="K224" s="149">
        <f t="shared" si="216"/>
        <v>0</v>
      </c>
      <c r="L224" s="178"/>
      <c r="M224" s="177"/>
      <c r="N224" s="149">
        <f t="shared" si="217"/>
        <v>0</v>
      </c>
      <c r="O224" s="178"/>
      <c r="P224" s="177"/>
      <c r="Q224" s="149">
        <f t="shared" si="218"/>
        <v>0</v>
      </c>
      <c r="R224" s="178"/>
      <c r="S224" s="177"/>
      <c r="T224" s="149">
        <f t="shared" si="219"/>
        <v>0</v>
      </c>
      <c r="U224" s="178"/>
      <c r="V224" s="177"/>
      <c r="W224" s="149">
        <f t="shared" si="220"/>
        <v>0</v>
      </c>
      <c r="X224" s="197"/>
      <c r="Y224" s="177"/>
      <c r="Z224" s="149">
        <f t="shared" si="221"/>
        <v>0</v>
      </c>
      <c r="AA224" s="178"/>
      <c r="AB224" s="177"/>
      <c r="AC224" s="149">
        <f t="shared" si="222"/>
        <v>0</v>
      </c>
      <c r="AD224" s="178"/>
      <c r="AE224" s="177"/>
      <c r="AF224" s="149">
        <f t="shared" si="223"/>
        <v>0</v>
      </c>
      <c r="AG224" s="178"/>
      <c r="AH224" s="177"/>
      <c r="AI224" s="149">
        <f t="shared" si="224"/>
        <v>0</v>
      </c>
      <c r="AJ224" s="178"/>
      <c r="AK224" s="177"/>
      <c r="AL224" s="149">
        <f t="shared" si="225"/>
        <v>0</v>
      </c>
      <c r="AM224" s="178"/>
      <c r="AN224" s="172"/>
      <c r="AO224" s="152">
        <f>SUM(H221:H229,K221:K229,N221:N229,Q221:Q229,T221:T229,W221:W229,Z221:Z229,AC221:AC229,AF221:AF229)</f>
        <v>2377750</v>
      </c>
    </row>
    <row r="225" spans="1:41" ht="13.5" customHeight="1">
      <c r="A225" s="543"/>
      <c r="B225" s="545"/>
      <c r="C225" s="547"/>
      <c r="D225" s="549"/>
      <c r="E225" s="551"/>
      <c r="F225" s="165" t="s">
        <v>36</v>
      </c>
      <c r="G225" s="177"/>
      <c r="H225" s="149">
        <f t="shared" si="215"/>
        <v>0</v>
      </c>
      <c r="I225" s="178"/>
      <c r="J225" s="177"/>
      <c r="K225" s="149">
        <f t="shared" si="216"/>
        <v>0</v>
      </c>
      <c r="L225" s="178"/>
      <c r="M225" s="177"/>
      <c r="N225" s="149">
        <f t="shared" si="217"/>
        <v>0</v>
      </c>
      <c r="O225" s="178"/>
      <c r="P225" s="177"/>
      <c r="Q225" s="149">
        <f t="shared" si="218"/>
        <v>0</v>
      </c>
      <c r="R225" s="178"/>
      <c r="S225" s="177"/>
      <c r="T225" s="149">
        <f t="shared" si="219"/>
        <v>0</v>
      </c>
      <c r="U225" s="178"/>
      <c r="V225" s="177"/>
      <c r="W225" s="149">
        <f t="shared" si="220"/>
        <v>0</v>
      </c>
      <c r="X225" s="197"/>
      <c r="Y225" s="177"/>
      <c r="Z225" s="149">
        <f t="shared" si="221"/>
        <v>0</v>
      </c>
      <c r="AA225" s="178"/>
      <c r="AB225" s="177"/>
      <c r="AC225" s="149">
        <f t="shared" si="222"/>
        <v>0</v>
      </c>
      <c r="AD225" s="178"/>
      <c r="AE225" s="177"/>
      <c r="AF225" s="149">
        <f t="shared" si="223"/>
        <v>0</v>
      </c>
      <c r="AG225" s="178"/>
      <c r="AH225" s="177"/>
      <c r="AI225" s="149">
        <f t="shared" si="224"/>
        <v>0</v>
      </c>
      <c r="AJ225" s="178"/>
      <c r="AK225" s="177"/>
      <c r="AL225" s="149">
        <f t="shared" si="225"/>
        <v>0</v>
      </c>
      <c r="AM225" s="178"/>
      <c r="AN225" s="172"/>
      <c r="AO225" s="153" t="s">
        <v>37</v>
      </c>
    </row>
    <row r="226" spans="1:41" ht="13.5" customHeight="1">
      <c r="A226" s="543"/>
      <c r="B226" s="545"/>
      <c r="C226" s="547"/>
      <c r="D226" s="549"/>
      <c r="E226" s="551"/>
      <c r="F226" s="165" t="s">
        <v>38</v>
      </c>
      <c r="G226" s="177"/>
      <c r="H226" s="149">
        <f t="shared" si="215"/>
        <v>0</v>
      </c>
      <c r="I226" s="178"/>
      <c r="J226" s="177"/>
      <c r="K226" s="149">
        <f t="shared" si="216"/>
        <v>0</v>
      </c>
      <c r="L226" s="178"/>
      <c r="M226" s="177"/>
      <c r="N226" s="149">
        <f t="shared" si="217"/>
        <v>0</v>
      </c>
      <c r="O226" s="178"/>
      <c r="P226" s="177"/>
      <c r="Q226" s="149">
        <f t="shared" si="218"/>
        <v>0</v>
      </c>
      <c r="R226" s="178"/>
      <c r="S226" s="177"/>
      <c r="T226" s="149">
        <f t="shared" si="219"/>
        <v>0</v>
      </c>
      <c r="U226" s="178"/>
      <c r="V226" s="177"/>
      <c r="W226" s="149">
        <f t="shared" si="220"/>
        <v>0</v>
      </c>
      <c r="X226" s="178"/>
      <c r="Y226" s="177"/>
      <c r="Z226" s="149">
        <f t="shared" si="221"/>
        <v>0</v>
      </c>
      <c r="AA226" s="178"/>
      <c r="AB226" s="177"/>
      <c r="AC226" s="149">
        <f t="shared" si="222"/>
        <v>0</v>
      </c>
      <c r="AD226" s="178"/>
      <c r="AE226" s="177">
        <v>2200000</v>
      </c>
      <c r="AF226" s="149">
        <f t="shared" si="223"/>
        <v>2200000</v>
      </c>
      <c r="AG226" s="178"/>
      <c r="AH226" s="177"/>
      <c r="AI226" s="149">
        <f t="shared" si="224"/>
        <v>0</v>
      </c>
      <c r="AJ226" s="178"/>
      <c r="AK226" s="177"/>
      <c r="AL226" s="149">
        <f t="shared" si="225"/>
        <v>0</v>
      </c>
      <c r="AM226" s="178"/>
      <c r="AN226" s="172"/>
      <c r="AO226" s="152">
        <f>SUM(I221:I229,L221:L229,O221:O229,R221:R229,U221:U229,X221:X229,AA221:AA229,AD221:AD229,AG221:AG229)</f>
        <v>0</v>
      </c>
    </row>
    <row r="227" spans="1:41" ht="13.5" customHeight="1">
      <c r="A227" s="543"/>
      <c r="B227" s="545"/>
      <c r="C227" s="547"/>
      <c r="D227" s="549"/>
      <c r="E227" s="551"/>
      <c r="F227" s="165" t="s">
        <v>39</v>
      </c>
      <c r="G227" s="177"/>
      <c r="H227" s="149">
        <f t="shared" si="215"/>
        <v>0</v>
      </c>
      <c r="I227" s="178"/>
      <c r="J227" s="177"/>
      <c r="K227" s="149">
        <f t="shared" si="216"/>
        <v>0</v>
      </c>
      <c r="L227" s="178"/>
      <c r="M227" s="177"/>
      <c r="N227" s="149">
        <f t="shared" si="217"/>
        <v>0</v>
      </c>
      <c r="O227" s="178"/>
      <c r="P227" s="177"/>
      <c r="Q227" s="149">
        <f t="shared" si="218"/>
        <v>0</v>
      </c>
      <c r="R227" s="178"/>
      <c r="S227" s="177"/>
      <c r="T227" s="149">
        <f t="shared" si="219"/>
        <v>0</v>
      </c>
      <c r="U227" s="178"/>
      <c r="V227" s="177"/>
      <c r="W227" s="149">
        <f t="shared" si="220"/>
        <v>0</v>
      </c>
      <c r="X227" s="197"/>
      <c r="Y227" s="177"/>
      <c r="Z227" s="149">
        <f t="shared" si="221"/>
        <v>0</v>
      </c>
      <c r="AA227" s="178"/>
      <c r="AB227" s="177"/>
      <c r="AC227" s="149">
        <f t="shared" si="222"/>
        <v>0</v>
      </c>
      <c r="AD227" s="178"/>
      <c r="AE227" s="177"/>
      <c r="AF227" s="149">
        <f t="shared" si="223"/>
        <v>0</v>
      </c>
      <c r="AG227" s="178"/>
      <c r="AH227" s="177"/>
      <c r="AI227" s="149">
        <f t="shared" si="224"/>
        <v>0</v>
      </c>
      <c r="AJ227" s="178"/>
      <c r="AK227" s="177"/>
      <c r="AL227" s="149">
        <f t="shared" si="225"/>
        <v>0</v>
      </c>
      <c r="AM227" s="178"/>
      <c r="AN227" s="172"/>
      <c r="AO227" s="153" t="s">
        <v>40</v>
      </c>
    </row>
    <row r="228" spans="1:41" ht="13.5" customHeight="1">
      <c r="A228" s="543"/>
      <c r="B228" s="545"/>
      <c r="C228" s="547"/>
      <c r="D228" s="549"/>
      <c r="E228" s="551"/>
      <c r="F228" s="165" t="s">
        <v>41</v>
      </c>
      <c r="G228" s="177"/>
      <c r="H228" s="149">
        <f t="shared" si="215"/>
        <v>0</v>
      </c>
      <c r="I228" s="178"/>
      <c r="J228" s="177"/>
      <c r="K228" s="149">
        <f t="shared" si="216"/>
        <v>0</v>
      </c>
      <c r="L228" s="178"/>
      <c r="M228" s="177"/>
      <c r="N228" s="149">
        <f t="shared" si="217"/>
        <v>0</v>
      </c>
      <c r="O228" s="178"/>
      <c r="P228" s="177"/>
      <c r="Q228" s="149">
        <f t="shared" si="218"/>
        <v>0</v>
      </c>
      <c r="R228" s="178"/>
      <c r="S228" s="177"/>
      <c r="T228" s="149">
        <f t="shared" si="219"/>
        <v>0</v>
      </c>
      <c r="U228" s="178"/>
      <c r="V228" s="177"/>
      <c r="W228" s="149">
        <f t="shared" si="220"/>
        <v>0</v>
      </c>
      <c r="X228" s="197"/>
      <c r="Y228" s="177"/>
      <c r="Z228" s="149">
        <f t="shared" si="221"/>
        <v>0</v>
      </c>
      <c r="AA228" s="178"/>
      <c r="AB228" s="177"/>
      <c r="AC228" s="149">
        <f t="shared" si="222"/>
        <v>0</v>
      </c>
      <c r="AD228" s="178"/>
      <c r="AE228" s="177"/>
      <c r="AF228" s="149">
        <f t="shared" si="223"/>
        <v>0</v>
      </c>
      <c r="AG228" s="178"/>
      <c r="AH228" s="177"/>
      <c r="AI228" s="149">
        <f t="shared" si="224"/>
        <v>0</v>
      </c>
      <c r="AJ228" s="178"/>
      <c r="AK228" s="177"/>
      <c r="AL228" s="149">
        <f t="shared" si="225"/>
        <v>0</v>
      </c>
      <c r="AM228" s="178"/>
      <c r="AN228" s="172"/>
      <c r="AO228" s="154">
        <f>AO226/AO222</f>
        <v>0</v>
      </c>
    </row>
    <row r="229" spans="1:41" ht="13.5" customHeight="1">
      <c r="A229" s="544"/>
      <c r="B229" s="546"/>
      <c r="C229" s="548"/>
      <c r="D229" s="550"/>
      <c r="E229" s="552"/>
      <c r="F229" s="166" t="s">
        <v>42</v>
      </c>
      <c r="G229" s="179"/>
      <c r="H229" s="155">
        <f t="shared" si="215"/>
        <v>0</v>
      </c>
      <c r="I229" s="180"/>
      <c r="J229" s="179"/>
      <c r="K229" s="155">
        <f t="shared" si="216"/>
        <v>0</v>
      </c>
      <c r="L229" s="180"/>
      <c r="M229" s="179"/>
      <c r="N229" s="155">
        <f t="shared" si="217"/>
        <v>0</v>
      </c>
      <c r="O229" s="180"/>
      <c r="P229" s="179"/>
      <c r="Q229" s="155">
        <f t="shared" si="218"/>
        <v>0</v>
      </c>
      <c r="R229" s="180"/>
      <c r="S229" s="179"/>
      <c r="T229" s="155">
        <f t="shared" si="219"/>
        <v>0</v>
      </c>
      <c r="U229" s="180"/>
      <c r="V229" s="179"/>
      <c r="W229" s="155">
        <f t="shared" si="220"/>
        <v>0</v>
      </c>
      <c r="X229" s="198"/>
      <c r="Y229" s="179"/>
      <c r="Z229" s="155">
        <f t="shared" si="221"/>
        <v>0</v>
      </c>
      <c r="AA229" s="180"/>
      <c r="AB229" s="179"/>
      <c r="AC229" s="155">
        <f t="shared" si="222"/>
        <v>0</v>
      </c>
      <c r="AD229" s="180"/>
      <c r="AE229" s="179"/>
      <c r="AF229" s="155">
        <f t="shared" si="223"/>
        <v>0</v>
      </c>
      <c r="AG229" s="180"/>
      <c r="AH229" s="179"/>
      <c r="AI229" s="155">
        <f t="shared" si="224"/>
        <v>0</v>
      </c>
      <c r="AJ229" s="180"/>
      <c r="AK229" s="179"/>
      <c r="AL229" s="155">
        <f t="shared" si="225"/>
        <v>0</v>
      </c>
      <c r="AM229" s="180"/>
      <c r="AN229" s="173"/>
      <c r="AO229" s="156"/>
    </row>
    <row r="230" spans="1:41" ht="15" customHeight="1">
      <c r="A230" s="573" t="s">
        <v>21</v>
      </c>
      <c r="B230" s="451" t="s">
        <v>17</v>
      </c>
      <c r="C230" s="451" t="s">
        <v>18</v>
      </c>
      <c r="D230" s="451" t="s">
        <v>139</v>
      </c>
      <c r="E230" s="451" t="s">
        <v>20</v>
      </c>
      <c r="F230" s="560" t="s">
        <v>22</v>
      </c>
      <c r="G230" s="511" t="s">
        <v>23</v>
      </c>
      <c r="H230" s="440" t="s">
        <v>24</v>
      </c>
      <c r="I230" s="444" t="s">
        <v>25</v>
      </c>
      <c r="J230" s="511" t="s">
        <v>23</v>
      </c>
      <c r="K230" s="440" t="s">
        <v>24</v>
      </c>
      <c r="L230" s="444" t="s">
        <v>25</v>
      </c>
      <c r="M230" s="511" t="s">
        <v>23</v>
      </c>
      <c r="N230" s="440" t="s">
        <v>24</v>
      </c>
      <c r="O230" s="444" t="s">
        <v>25</v>
      </c>
      <c r="P230" s="511" t="s">
        <v>23</v>
      </c>
      <c r="Q230" s="440" t="s">
        <v>24</v>
      </c>
      <c r="R230" s="444" t="s">
        <v>25</v>
      </c>
      <c r="S230" s="511" t="s">
        <v>23</v>
      </c>
      <c r="T230" s="440" t="s">
        <v>24</v>
      </c>
      <c r="U230" s="444" t="s">
        <v>25</v>
      </c>
      <c r="V230" s="511" t="s">
        <v>23</v>
      </c>
      <c r="W230" s="440" t="s">
        <v>24</v>
      </c>
      <c r="X230" s="522" t="s">
        <v>25</v>
      </c>
      <c r="Y230" s="511" t="s">
        <v>23</v>
      </c>
      <c r="Z230" s="440" t="s">
        <v>24</v>
      </c>
      <c r="AA230" s="444" t="s">
        <v>25</v>
      </c>
      <c r="AB230" s="511" t="s">
        <v>23</v>
      </c>
      <c r="AC230" s="440" t="s">
        <v>24</v>
      </c>
      <c r="AD230" s="444" t="s">
        <v>25</v>
      </c>
      <c r="AE230" s="511" t="s">
        <v>23</v>
      </c>
      <c r="AF230" s="440" t="s">
        <v>24</v>
      </c>
      <c r="AG230" s="444" t="s">
        <v>25</v>
      </c>
      <c r="AH230" s="511" t="s">
        <v>23</v>
      </c>
      <c r="AI230" s="440" t="s">
        <v>24</v>
      </c>
      <c r="AJ230" s="444" t="s">
        <v>25</v>
      </c>
      <c r="AK230" s="511" t="s">
        <v>23</v>
      </c>
      <c r="AL230" s="440" t="s">
        <v>24</v>
      </c>
      <c r="AM230" s="444" t="s">
        <v>25</v>
      </c>
      <c r="AN230" s="443" t="s">
        <v>23</v>
      </c>
      <c r="AO230" s="630" t="s">
        <v>26</v>
      </c>
    </row>
    <row r="231" spans="1:41" ht="15" customHeight="1">
      <c r="A231" s="574"/>
      <c r="B231" s="562"/>
      <c r="C231" s="562"/>
      <c r="D231" s="562"/>
      <c r="E231" s="562"/>
      <c r="F231" s="561"/>
      <c r="G231" s="541"/>
      <c r="H231" s="542"/>
      <c r="I231" s="538"/>
      <c r="J231" s="541"/>
      <c r="K231" s="542"/>
      <c r="L231" s="538"/>
      <c r="M231" s="541"/>
      <c r="N231" s="542"/>
      <c r="O231" s="538"/>
      <c r="P231" s="541"/>
      <c r="Q231" s="542"/>
      <c r="R231" s="538"/>
      <c r="S231" s="541"/>
      <c r="T231" s="542"/>
      <c r="U231" s="538"/>
      <c r="V231" s="541"/>
      <c r="W231" s="542"/>
      <c r="X231" s="632"/>
      <c r="Y231" s="541"/>
      <c r="Z231" s="542"/>
      <c r="AA231" s="538"/>
      <c r="AB231" s="541"/>
      <c r="AC231" s="542"/>
      <c r="AD231" s="538"/>
      <c r="AE231" s="541"/>
      <c r="AF231" s="542"/>
      <c r="AG231" s="538"/>
      <c r="AH231" s="541"/>
      <c r="AI231" s="542"/>
      <c r="AJ231" s="538"/>
      <c r="AK231" s="541"/>
      <c r="AL231" s="542"/>
      <c r="AM231" s="538"/>
      <c r="AN231" s="570"/>
      <c r="AO231" s="631"/>
    </row>
    <row r="232" spans="1:41" ht="15" customHeight="1">
      <c r="A232" s="543" t="s">
        <v>140</v>
      </c>
      <c r="B232" s="545" t="s">
        <v>242</v>
      </c>
      <c r="C232" s="547">
        <v>337</v>
      </c>
      <c r="D232" s="549" t="s">
        <v>243</v>
      </c>
      <c r="E232" s="551" t="s">
        <v>244</v>
      </c>
      <c r="F232" s="165" t="s">
        <v>30</v>
      </c>
      <c r="G232" s="177"/>
      <c r="H232" s="149">
        <f t="shared" ref="H232:H240" si="226">G232-I232</f>
        <v>0</v>
      </c>
      <c r="I232" s="178"/>
      <c r="J232" s="177"/>
      <c r="K232" s="149">
        <f t="shared" ref="K232:K240" si="227">J232-L232</f>
        <v>0</v>
      </c>
      <c r="L232" s="178"/>
      <c r="M232" s="177"/>
      <c r="N232" s="149">
        <f t="shared" ref="N232:N240" si="228">M232-O232</f>
        <v>0</v>
      </c>
      <c r="O232" s="178"/>
      <c r="P232" s="177"/>
      <c r="Q232" s="149">
        <f t="shared" ref="Q232:Q240" si="229">P232-R232</f>
        <v>0</v>
      </c>
      <c r="R232" s="178"/>
      <c r="S232" s="177"/>
      <c r="T232" s="149">
        <f t="shared" ref="T232:T240" si="230">S232-U232</f>
        <v>0</v>
      </c>
      <c r="U232" s="178"/>
      <c r="V232" s="177"/>
      <c r="W232" s="149">
        <f t="shared" ref="W232:W240" si="231">V232-X232</f>
        <v>0</v>
      </c>
      <c r="X232" s="197"/>
      <c r="Y232" s="177"/>
      <c r="Z232" s="149">
        <f t="shared" ref="Z232:Z240" si="232">Y232-AA232</f>
        <v>0</v>
      </c>
      <c r="AA232" s="178"/>
      <c r="AB232" s="177"/>
      <c r="AC232" s="149">
        <f t="shared" ref="AC232:AC240" si="233">AB232-AD232</f>
        <v>0</v>
      </c>
      <c r="AD232" s="178"/>
      <c r="AE232" s="177"/>
      <c r="AF232" s="149">
        <f t="shared" ref="AF232:AF240" si="234">AE232-AG232</f>
        <v>0</v>
      </c>
      <c r="AG232" s="178"/>
      <c r="AH232" s="177"/>
      <c r="AI232" s="149">
        <f t="shared" ref="AI232:AI240" si="235">AH232-AJ232</f>
        <v>0</v>
      </c>
      <c r="AJ232" s="178"/>
      <c r="AK232" s="177"/>
      <c r="AL232" s="149">
        <f t="shared" ref="AL232:AL240" si="236">AK232-AM232</f>
        <v>0</v>
      </c>
      <c r="AM232" s="178"/>
      <c r="AN232" s="172"/>
      <c r="AO232" s="151" t="s">
        <v>31</v>
      </c>
    </row>
    <row r="233" spans="1:41">
      <c r="A233" s="543"/>
      <c r="B233" s="545"/>
      <c r="C233" s="547"/>
      <c r="D233" s="549"/>
      <c r="E233" s="551"/>
      <c r="F233" s="165" t="s">
        <v>32</v>
      </c>
      <c r="G233" s="177"/>
      <c r="H233" s="149">
        <f t="shared" si="226"/>
        <v>0</v>
      </c>
      <c r="I233" s="178"/>
      <c r="J233" s="177"/>
      <c r="K233" s="149">
        <f t="shared" si="227"/>
        <v>0</v>
      </c>
      <c r="L233" s="178"/>
      <c r="M233" s="177"/>
      <c r="N233" s="149">
        <f t="shared" si="228"/>
        <v>0</v>
      </c>
      <c r="O233" s="178"/>
      <c r="P233" s="177"/>
      <c r="Q233" s="149">
        <f t="shared" si="229"/>
        <v>0</v>
      </c>
      <c r="R233" s="178"/>
      <c r="S233" s="177"/>
      <c r="T233" s="149">
        <f t="shared" si="230"/>
        <v>0</v>
      </c>
      <c r="U233" s="178"/>
      <c r="V233" s="177"/>
      <c r="W233" s="149">
        <f t="shared" si="231"/>
        <v>0</v>
      </c>
      <c r="X233" s="197"/>
      <c r="Y233" s="177"/>
      <c r="Z233" s="149">
        <f t="shared" si="232"/>
        <v>0</v>
      </c>
      <c r="AA233" s="178"/>
      <c r="AB233" s="177"/>
      <c r="AC233" s="149">
        <f t="shared" si="233"/>
        <v>0</v>
      </c>
      <c r="AD233" s="178"/>
      <c r="AE233" s="177"/>
      <c r="AF233" s="149">
        <f t="shared" si="234"/>
        <v>0</v>
      </c>
      <c r="AG233" s="178"/>
      <c r="AH233" s="177"/>
      <c r="AI233" s="149">
        <f t="shared" si="235"/>
        <v>0</v>
      </c>
      <c r="AJ233" s="178"/>
      <c r="AK233" s="177"/>
      <c r="AL233" s="149">
        <f t="shared" si="236"/>
        <v>0</v>
      </c>
      <c r="AM233" s="178"/>
      <c r="AN233" s="172"/>
      <c r="AO233" s="152">
        <f>SUM(G232:G240,J232:J240,M232:M240,P232:P240,S232:S240,V232:V240,Y232:Y240,AB232:AB240,AE232:AE240)</f>
        <v>1080000</v>
      </c>
    </row>
    <row r="234" spans="1:41">
      <c r="A234" s="543"/>
      <c r="B234" s="545"/>
      <c r="C234" s="547"/>
      <c r="D234" s="549"/>
      <c r="E234" s="551"/>
      <c r="F234" s="165" t="s">
        <v>33</v>
      </c>
      <c r="G234" s="177"/>
      <c r="H234" s="149">
        <f t="shared" si="226"/>
        <v>0</v>
      </c>
      <c r="I234" s="178"/>
      <c r="J234" s="177"/>
      <c r="K234" s="149">
        <f t="shared" si="227"/>
        <v>0</v>
      </c>
      <c r="L234" s="178"/>
      <c r="M234" s="177"/>
      <c r="N234" s="149">
        <f t="shared" si="228"/>
        <v>0</v>
      </c>
      <c r="O234" s="178"/>
      <c r="P234" s="177"/>
      <c r="Q234" s="149">
        <f t="shared" si="229"/>
        <v>0</v>
      </c>
      <c r="R234" s="178"/>
      <c r="S234" s="177"/>
      <c r="T234" s="149">
        <f t="shared" si="230"/>
        <v>0</v>
      </c>
      <c r="U234" s="178"/>
      <c r="V234" s="177"/>
      <c r="W234" s="149">
        <f t="shared" si="231"/>
        <v>0</v>
      </c>
      <c r="X234" s="197"/>
      <c r="Y234" s="177"/>
      <c r="Z234" s="149">
        <f t="shared" si="232"/>
        <v>0</v>
      </c>
      <c r="AA234" s="178"/>
      <c r="AB234" s="177"/>
      <c r="AC234" s="149">
        <f t="shared" si="233"/>
        <v>0</v>
      </c>
      <c r="AD234" s="178"/>
      <c r="AE234" s="177"/>
      <c r="AF234" s="149">
        <f t="shared" si="234"/>
        <v>0</v>
      </c>
      <c r="AG234" s="178"/>
      <c r="AH234" s="177"/>
      <c r="AI234" s="149">
        <f t="shared" si="235"/>
        <v>0</v>
      </c>
      <c r="AJ234" s="178"/>
      <c r="AK234" s="177"/>
      <c r="AL234" s="149">
        <f t="shared" si="236"/>
        <v>0</v>
      </c>
      <c r="AM234" s="178"/>
      <c r="AN234" s="172"/>
      <c r="AO234" s="153" t="s">
        <v>34</v>
      </c>
    </row>
    <row r="235" spans="1:41">
      <c r="A235" s="543"/>
      <c r="B235" s="545"/>
      <c r="C235" s="547"/>
      <c r="D235" s="549"/>
      <c r="E235" s="551"/>
      <c r="F235" s="165" t="s">
        <v>35</v>
      </c>
      <c r="G235" s="177"/>
      <c r="H235" s="149">
        <f t="shared" si="226"/>
        <v>0</v>
      </c>
      <c r="I235" s="178"/>
      <c r="J235" s="177"/>
      <c r="K235" s="149">
        <f t="shared" si="227"/>
        <v>0</v>
      </c>
      <c r="L235" s="178"/>
      <c r="M235" s="177"/>
      <c r="N235" s="149">
        <f t="shared" si="228"/>
        <v>0</v>
      </c>
      <c r="O235" s="178"/>
      <c r="P235" s="177"/>
      <c r="Q235" s="149">
        <f t="shared" si="229"/>
        <v>0</v>
      </c>
      <c r="R235" s="178"/>
      <c r="S235" s="177"/>
      <c r="T235" s="149">
        <f t="shared" si="230"/>
        <v>0</v>
      </c>
      <c r="U235" s="178"/>
      <c r="V235" s="177"/>
      <c r="W235" s="149">
        <f t="shared" si="231"/>
        <v>0</v>
      </c>
      <c r="X235" s="197"/>
      <c r="Y235" s="177"/>
      <c r="Z235" s="149">
        <f t="shared" si="232"/>
        <v>0</v>
      </c>
      <c r="AA235" s="178"/>
      <c r="AB235" s="177"/>
      <c r="AC235" s="149">
        <f t="shared" si="233"/>
        <v>0</v>
      </c>
      <c r="AD235" s="178"/>
      <c r="AE235" s="177"/>
      <c r="AF235" s="149">
        <f t="shared" si="234"/>
        <v>0</v>
      </c>
      <c r="AG235" s="178"/>
      <c r="AH235" s="177"/>
      <c r="AI235" s="149">
        <f t="shared" si="235"/>
        <v>0</v>
      </c>
      <c r="AJ235" s="178"/>
      <c r="AK235" s="177"/>
      <c r="AL235" s="149">
        <f t="shared" si="236"/>
        <v>0</v>
      </c>
      <c r="AM235" s="178"/>
      <c r="AN235" s="172"/>
      <c r="AO235" s="152">
        <f>SUM(H232:H240,K232:K240,N232:N240,Q232:Q240,T232:T240,W232:W240,Z232:Z240,AC232:AC240,AF232:AF240)</f>
        <v>240000</v>
      </c>
    </row>
    <row r="236" spans="1:41" ht="15" customHeight="1">
      <c r="A236" s="543"/>
      <c r="B236" s="545"/>
      <c r="C236" s="547"/>
      <c r="D236" s="549"/>
      <c r="E236" s="551"/>
      <c r="F236" s="165" t="s">
        <v>36</v>
      </c>
      <c r="G236" s="177"/>
      <c r="H236" s="149">
        <f t="shared" si="226"/>
        <v>0</v>
      </c>
      <c r="I236" s="178"/>
      <c r="J236" s="177"/>
      <c r="K236" s="149">
        <f t="shared" si="227"/>
        <v>0</v>
      </c>
      <c r="L236" s="178"/>
      <c r="M236" s="177"/>
      <c r="N236" s="149">
        <f t="shared" si="228"/>
        <v>0</v>
      </c>
      <c r="O236" s="178"/>
      <c r="P236" s="177"/>
      <c r="Q236" s="149">
        <f t="shared" si="229"/>
        <v>0</v>
      </c>
      <c r="R236" s="178"/>
      <c r="S236" s="177"/>
      <c r="T236" s="149">
        <f t="shared" si="230"/>
        <v>0</v>
      </c>
      <c r="U236" s="178"/>
      <c r="V236" s="177"/>
      <c r="W236" s="149">
        <f t="shared" si="231"/>
        <v>0</v>
      </c>
      <c r="X236" s="197"/>
      <c r="Y236" s="177"/>
      <c r="Z236" s="149">
        <f t="shared" si="232"/>
        <v>0</v>
      </c>
      <c r="AA236" s="178"/>
      <c r="AB236" s="177"/>
      <c r="AC236" s="149">
        <f t="shared" si="233"/>
        <v>0</v>
      </c>
      <c r="AD236" s="178"/>
      <c r="AE236" s="177"/>
      <c r="AF236" s="149">
        <f t="shared" si="234"/>
        <v>0</v>
      </c>
      <c r="AG236" s="178"/>
      <c r="AH236" s="177"/>
      <c r="AI236" s="149">
        <f t="shared" si="235"/>
        <v>0</v>
      </c>
      <c r="AJ236" s="178"/>
      <c r="AK236" s="177"/>
      <c r="AL236" s="149">
        <f t="shared" si="236"/>
        <v>0</v>
      </c>
      <c r="AM236" s="178"/>
      <c r="AN236" s="172"/>
      <c r="AO236" s="153" t="s">
        <v>37</v>
      </c>
    </row>
    <row r="237" spans="1:41">
      <c r="A237" s="543"/>
      <c r="B237" s="545"/>
      <c r="C237" s="547"/>
      <c r="D237" s="549"/>
      <c r="E237" s="551"/>
      <c r="F237" s="165" t="s">
        <v>38</v>
      </c>
      <c r="G237" s="177"/>
      <c r="H237" s="149">
        <f t="shared" si="226"/>
        <v>0</v>
      </c>
      <c r="I237" s="178"/>
      <c r="J237" s="177"/>
      <c r="K237" s="149">
        <f t="shared" si="227"/>
        <v>0</v>
      </c>
      <c r="L237" s="178"/>
      <c r="M237" s="177"/>
      <c r="N237" s="149">
        <f t="shared" si="228"/>
        <v>0</v>
      </c>
      <c r="O237" s="178"/>
      <c r="P237" s="177"/>
      <c r="Q237" s="149">
        <f t="shared" si="229"/>
        <v>0</v>
      </c>
      <c r="R237" s="178"/>
      <c r="S237" s="177"/>
      <c r="T237" s="149">
        <f t="shared" si="230"/>
        <v>0</v>
      </c>
      <c r="U237" s="178"/>
      <c r="V237" s="177"/>
      <c r="W237" s="149">
        <f t="shared" si="231"/>
        <v>0</v>
      </c>
      <c r="X237" s="197"/>
      <c r="Y237" s="177"/>
      <c r="Z237" s="149">
        <f t="shared" si="232"/>
        <v>0</v>
      </c>
      <c r="AA237" s="178"/>
      <c r="AB237" s="177"/>
      <c r="AC237" s="149">
        <f t="shared" si="233"/>
        <v>0</v>
      </c>
      <c r="AD237" s="178"/>
      <c r="AE237" s="177"/>
      <c r="AF237" s="149">
        <f t="shared" si="234"/>
        <v>0</v>
      </c>
      <c r="AG237" s="178"/>
      <c r="AH237" s="177"/>
      <c r="AI237" s="149">
        <f t="shared" si="235"/>
        <v>0</v>
      </c>
      <c r="AJ237" s="178"/>
      <c r="AK237" s="177"/>
      <c r="AL237" s="149">
        <f t="shared" si="236"/>
        <v>0</v>
      </c>
      <c r="AM237" s="178"/>
      <c r="AN237" s="172"/>
      <c r="AO237" s="152">
        <f>SUM(I232:I240,L232:L240,O232:O240,R232:R240,U232:U240,X232:X240,AA232:AA240,AD232:AD240,AG232:AG240)</f>
        <v>840000</v>
      </c>
    </row>
    <row r="238" spans="1:41">
      <c r="A238" s="543"/>
      <c r="B238" s="545"/>
      <c r="C238" s="547"/>
      <c r="D238" s="549"/>
      <c r="E238" s="551"/>
      <c r="F238" s="165" t="s">
        <v>39</v>
      </c>
      <c r="G238" s="177">
        <v>120000</v>
      </c>
      <c r="H238" s="149">
        <f t="shared" si="226"/>
        <v>0</v>
      </c>
      <c r="I238" s="178">
        <v>120000</v>
      </c>
      <c r="J238" s="177">
        <v>120000</v>
      </c>
      <c r="K238" s="149">
        <f t="shared" si="227"/>
        <v>0</v>
      </c>
      <c r="L238" s="178">
        <v>120000</v>
      </c>
      <c r="M238" s="177">
        <v>120000</v>
      </c>
      <c r="N238" s="149">
        <f t="shared" si="228"/>
        <v>0</v>
      </c>
      <c r="O238" s="178">
        <v>120000</v>
      </c>
      <c r="P238" s="177">
        <v>120000</v>
      </c>
      <c r="Q238" s="149">
        <f t="shared" si="229"/>
        <v>0</v>
      </c>
      <c r="R238" s="178">
        <v>120000</v>
      </c>
      <c r="S238" s="177">
        <v>120000</v>
      </c>
      <c r="T238" s="149">
        <f t="shared" si="230"/>
        <v>0</v>
      </c>
      <c r="U238" s="178">
        <v>120000</v>
      </c>
      <c r="V238" s="177">
        <v>120000</v>
      </c>
      <c r="W238" s="149">
        <f t="shared" si="231"/>
        <v>0</v>
      </c>
      <c r="X238" s="197">
        <v>120000</v>
      </c>
      <c r="Y238" s="177">
        <v>120000</v>
      </c>
      <c r="Z238" s="149">
        <f t="shared" si="232"/>
        <v>0</v>
      </c>
      <c r="AA238" s="178">
        <v>120000</v>
      </c>
      <c r="AB238" s="177">
        <v>120000</v>
      </c>
      <c r="AC238" s="149">
        <f t="shared" si="233"/>
        <v>120000</v>
      </c>
      <c r="AD238" s="178"/>
      <c r="AE238" s="177">
        <v>120000</v>
      </c>
      <c r="AF238" s="149">
        <f t="shared" si="234"/>
        <v>120000</v>
      </c>
      <c r="AG238" s="178"/>
      <c r="AH238" s="352">
        <v>120000</v>
      </c>
      <c r="AI238" s="149">
        <f t="shared" si="235"/>
        <v>120000</v>
      </c>
      <c r="AJ238" s="178"/>
      <c r="AK238" s="338"/>
      <c r="AL238" s="149">
        <f t="shared" si="236"/>
        <v>0</v>
      </c>
      <c r="AM238" s="178"/>
      <c r="AN238" s="172"/>
      <c r="AO238" s="153" t="s">
        <v>40</v>
      </c>
    </row>
    <row r="239" spans="1:41">
      <c r="A239" s="543"/>
      <c r="B239" s="545"/>
      <c r="C239" s="547"/>
      <c r="D239" s="549"/>
      <c r="E239" s="551"/>
      <c r="F239" s="165" t="s">
        <v>41</v>
      </c>
      <c r="G239" s="177"/>
      <c r="H239" s="149">
        <f t="shared" si="226"/>
        <v>0</v>
      </c>
      <c r="I239" s="178"/>
      <c r="J239" s="177"/>
      <c r="K239" s="149">
        <f t="shared" si="227"/>
        <v>0</v>
      </c>
      <c r="L239" s="178"/>
      <c r="M239" s="177"/>
      <c r="N239" s="149">
        <f t="shared" si="228"/>
        <v>0</v>
      </c>
      <c r="O239" s="178"/>
      <c r="P239" s="177"/>
      <c r="Q239" s="149">
        <f t="shared" si="229"/>
        <v>0</v>
      </c>
      <c r="R239" s="178"/>
      <c r="S239" s="177"/>
      <c r="T239" s="149">
        <f t="shared" si="230"/>
        <v>0</v>
      </c>
      <c r="U239" s="178"/>
      <c r="V239" s="177"/>
      <c r="W239" s="149">
        <f t="shared" si="231"/>
        <v>0</v>
      </c>
      <c r="X239" s="197"/>
      <c r="Y239" s="177"/>
      <c r="Z239" s="149">
        <f t="shared" si="232"/>
        <v>0</v>
      </c>
      <c r="AA239" s="178"/>
      <c r="AB239" s="177"/>
      <c r="AC239" s="149">
        <f t="shared" si="233"/>
        <v>0</v>
      </c>
      <c r="AD239" s="178"/>
      <c r="AE239" s="177"/>
      <c r="AF239" s="149">
        <f t="shared" si="234"/>
        <v>0</v>
      </c>
      <c r="AG239" s="178"/>
      <c r="AH239" s="177"/>
      <c r="AI239" s="149">
        <f t="shared" si="235"/>
        <v>0</v>
      </c>
      <c r="AJ239" s="178"/>
      <c r="AK239" s="177"/>
      <c r="AL239" s="149">
        <f t="shared" si="236"/>
        <v>0</v>
      </c>
      <c r="AM239" s="178"/>
      <c r="AN239" s="172"/>
      <c r="AO239" s="154">
        <f>AO237/AO233</f>
        <v>0.77777777777777779</v>
      </c>
    </row>
    <row r="240" spans="1:41" ht="15" customHeight="1">
      <c r="A240" s="544"/>
      <c r="B240" s="546"/>
      <c r="C240" s="548"/>
      <c r="D240" s="550"/>
      <c r="E240" s="552"/>
      <c r="F240" s="166" t="s">
        <v>42</v>
      </c>
      <c r="G240" s="179"/>
      <c r="H240" s="155">
        <f t="shared" si="226"/>
        <v>0</v>
      </c>
      <c r="I240" s="180"/>
      <c r="J240" s="179"/>
      <c r="K240" s="155">
        <f t="shared" si="227"/>
        <v>0</v>
      </c>
      <c r="L240" s="180"/>
      <c r="M240" s="179"/>
      <c r="N240" s="155">
        <f t="shared" si="228"/>
        <v>0</v>
      </c>
      <c r="O240" s="180"/>
      <c r="P240" s="179"/>
      <c r="Q240" s="155">
        <f t="shared" si="229"/>
        <v>0</v>
      </c>
      <c r="R240" s="180"/>
      <c r="S240" s="179"/>
      <c r="T240" s="155">
        <f t="shared" si="230"/>
        <v>0</v>
      </c>
      <c r="U240" s="180"/>
      <c r="V240" s="179"/>
      <c r="W240" s="155">
        <f t="shared" si="231"/>
        <v>0</v>
      </c>
      <c r="X240" s="198"/>
      <c r="Y240" s="179"/>
      <c r="Z240" s="155">
        <f t="shared" si="232"/>
        <v>0</v>
      </c>
      <c r="AA240" s="180"/>
      <c r="AB240" s="179"/>
      <c r="AC240" s="155">
        <f t="shared" si="233"/>
        <v>0</v>
      </c>
      <c r="AD240" s="180"/>
      <c r="AE240" s="179"/>
      <c r="AF240" s="155">
        <f t="shared" si="234"/>
        <v>0</v>
      </c>
      <c r="AG240" s="180"/>
      <c r="AH240" s="179"/>
      <c r="AI240" s="155">
        <f t="shared" si="235"/>
        <v>0</v>
      </c>
      <c r="AJ240" s="180"/>
      <c r="AK240" s="179"/>
      <c r="AL240" s="155">
        <f t="shared" si="236"/>
        <v>0</v>
      </c>
      <c r="AM240" s="180"/>
      <c r="AN240" s="173"/>
      <c r="AO240" s="156"/>
    </row>
    <row r="241" spans="1:41" ht="15" hidden="1" customHeight="1">
      <c r="A241" s="653" t="s">
        <v>21</v>
      </c>
      <c r="B241" s="450" t="s">
        <v>17</v>
      </c>
      <c r="C241" s="450" t="s">
        <v>18</v>
      </c>
      <c r="D241" s="450" t="s">
        <v>139</v>
      </c>
      <c r="E241" s="450" t="s">
        <v>20</v>
      </c>
      <c r="F241" s="686" t="s">
        <v>22</v>
      </c>
      <c r="G241" s="576" t="s">
        <v>23</v>
      </c>
      <c r="H241" s="452" t="s">
        <v>24</v>
      </c>
      <c r="I241" s="577" t="s">
        <v>25</v>
      </c>
      <c r="J241" s="576" t="s">
        <v>23</v>
      </c>
      <c r="K241" s="452" t="s">
        <v>24</v>
      </c>
      <c r="L241" s="577" t="s">
        <v>25</v>
      </c>
      <c r="M241" s="576" t="s">
        <v>23</v>
      </c>
      <c r="N241" s="452" t="s">
        <v>24</v>
      </c>
      <c r="O241" s="577" t="s">
        <v>25</v>
      </c>
      <c r="P241" s="576" t="s">
        <v>23</v>
      </c>
      <c r="Q241" s="452" t="s">
        <v>24</v>
      </c>
      <c r="R241" s="577" t="s">
        <v>25</v>
      </c>
      <c r="S241" s="576" t="s">
        <v>23</v>
      </c>
      <c r="T241" s="452" t="s">
        <v>24</v>
      </c>
      <c r="U241" s="577" t="s">
        <v>25</v>
      </c>
      <c r="V241" s="576" t="s">
        <v>23</v>
      </c>
      <c r="W241" s="452" t="s">
        <v>24</v>
      </c>
      <c r="X241" s="676" t="s">
        <v>25</v>
      </c>
      <c r="Y241" s="576" t="s">
        <v>23</v>
      </c>
      <c r="Z241" s="452" t="s">
        <v>24</v>
      </c>
      <c r="AA241" s="577" t="s">
        <v>25</v>
      </c>
      <c r="AB241" s="576" t="s">
        <v>23</v>
      </c>
      <c r="AC241" s="452" t="s">
        <v>24</v>
      </c>
      <c r="AD241" s="577" t="s">
        <v>25</v>
      </c>
      <c r="AE241" s="576" t="s">
        <v>23</v>
      </c>
      <c r="AF241" s="452" t="s">
        <v>24</v>
      </c>
      <c r="AG241" s="577" t="s">
        <v>25</v>
      </c>
      <c r="AH241" s="576" t="s">
        <v>23</v>
      </c>
      <c r="AI241" s="452" t="s">
        <v>24</v>
      </c>
      <c r="AJ241" s="577" t="s">
        <v>25</v>
      </c>
      <c r="AK241" s="576" t="s">
        <v>23</v>
      </c>
      <c r="AL241" s="452" t="s">
        <v>24</v>
      </c>
      <c r="AM241" s="577" t="s">
        <v>25</v>
      </c>
      <c r="AN241" s="685" t="s">
        <v>23</v>
      </c>
      <c r="AO241" s="655" t="s">
        <v>26</v>
      </c>
    </row>
    <row r="242" spans="1:41" ht="15" hidden="1" customHeight="1">
      <c r="A242" s="574"/>
      <c r="B242" s="562"/>
      <c r="C242" s="562"/>
      <c r="D242" s="562"/>
      <c r="E242" s="562"/>
      <c r="F242" s="561"/>
      <c r="G242" s="541"/>
      <c r="H242" s="542"/>
      <c r="I242" s="538"/>
      <c r="J242" s="541"/>
      <c r="K242" s="542"/>
      <c r="L242" s="538"/>
      <c r="M242" s="541"/>
      <c r="N242" s="542"/>
      <c r="O242" s="538"/>
      <c r="P242" s="541"/>
      <c r="Q242" s="542"/>
      <c r="R242" s="538"/>
      <c r="S242" s="541"/>
      <c r="T242" s="542"/>
      <c r="U242" s="538"/>
      <c r="V242" s="541"/>
      <c r="W242" s="542"/>
      <c r="X242" s="632"/>
      <c r="Y242" s="541"/>
      <c r="Z242" s="542"/>
      <c r="AA242" s="538"/>
      <c r="AB242" s="541"/>
      <c r="AC242" s="542"/>
      <c r="AD242" s="538"/>
      <c r="AE242" s="541"/>
      <c r="AF242" s="542"/>
      <c r="AG242" s="538"/>
      <c r="AH242" s="541"/>
      <c r="AI242" s="542"/>
      <c r="AJ242" s="538"/>
      <c r="AK242" s="541"/>
      <c r="AL242" s="542"/>
      <c r="AM242" s="538"/>
      <c r="AN242" s="570"/>
      <c r="AO242" s="631"/>
    </row>
    <row r="243" spans="1:41" ht="15" hidden="1" customHeight="1">
      <c r="A243" s="543" t="s">
        <v>144</v>
      </c>
      <c r="B243" s="545" t="s">
        <v>245</v>
      </c>
      <c r="C243" s="547">
        <v>2055</v>
      </c>
      <c r="D243" s="722"/>
      <c r="E243" s="551" t="s">
        <v>246</v>
      </c>
      <c r="F243" s="165" t="s">
        <v>30</v>
      </c>
      <c r="G243" s="177"/>
      <c r="H243" s="149">
        <f t="shared" ref="H243:H254" si="237">G243-I243</f>
        <v>0</v>
      </c>
      <c r="I243" s="178"/>
      <c r="J243" s="177"/>
      <c r="K243" s="149">
        <f t="shared" ref="K243:K254" si="238">J243-L243</f>
        <v>0</v>
      </c>
      <c r="L243" s="178"/>
      <c r="M243" s="177"/>
      <c r="N243" s="149">
        <f t="shared" ref="N243:N254" si="239">M243-O243</f>
        <v>0</v>
      </c>
      <c r="O243" s="178"/>
      <c r="P243" s="177"/>
      <c r="Q243" s="149">
        <f t="shared" ref="Q243:Q254" si="240">P243-R243</f>
        <v>0</v>
      </c>
      <c r="R243" s="178"/>
      <c r="S243" s="177"/>
      <c r="T243" s="149">
        <f t="shared" ref="T243:T254" si="241">S243-U243</f>
        <v>0</v>
      </c>
      <c r="U243" s="178"/>
      <c r="V243" s="177"/>
      <c r="W243" s="149">
        <f t="shared" ref="W243:W254" si="242">V243-X243</f>
        <v>0</v>
      </c>
      <c r="X243" s="197"/>
      <c r="Y243" s="177"/>
      <c r="Z243" s="149">
        <f t="shared" ref="Z243:Z254" si="243">Y243-AA243</f>
        <v>0</v>
      </c>
      <c r="AA243" s="178"/>
      <c r="AB243" s="177"/>
      <c r="AC243" s="149">
        <f t="shared" ref="AC243:AC254" si="244">AB243-AD243</f>
        <v>0</v>
      </c>
      <c r="AD243" s="178"/>
      <c r="AE243" s="177"/>
      <c r="AF243" s="149">
        <f t="shared" ref="AF243:AF254" si="245">AE243-AG243</f>
        <v>0</v>
      </c>
      <c r="AG243" s="178"/>
      <c r="AH243" s="177"/>
      <c r="AI243" s="149">
        <f t="shared" ref="AI243:AI254" si="246">AH243-AJ243</f>
        <v>0</v>
      </c>
      <c r="AJ243" s="178"/>
      <c r="AK243" s="177"/>
      <c r="AL243" s="149">
        <f t="shared" ref="AL243:AL254" si="247">AK243-AM243</f>
        <v>0</v>
      </c>
      <c r="AM243" s="178"/>
      <c r="AN243" s="172"/>
      <c r="AO243" s="151" t="s">
        <v>31</v>
      </c>
    </row>
    <row r="244" spans="1:41" ht="15" hidden="1" customHeight="1">
      <c r="A244" s="543"/>
      <c r="B244" s="545"/>
      <c r="C244" s="547"/>
      <c r="D244" s="722"/>
      <c r="E244" s="551"/>
      <c r="F244" s="165" t="s">
        <v>32</v>
      </c>
      <c r="G244" s="177"/>
      <c r="H244" s="149">
        <f t="shared" si="237"/>
        <v>0</v>
      </c>
      <c r="I244" s="178"/>
      <c r="J244" s="177"/>
      <c r="K244" s="149">
        <f t="shared" si="238"/>
        <v>0</v>
      </c>
      <c r="L244" s="178"/>
      <c r="M244" s="177"/>
      <c r="N244" s="149">
        <f t="shared" si="239"/>
        <v>0</v>
      </c>
      <c r="O244" s="178"/>
      <c r="P244" s="177"/>
      <c r="Q244" s="149">
        <f t="shared" si="240"/>
        <v>0</v>
      </c>
      <c r="R244" s="178"/>
      <c r="S244" s="177"/>
      <c r="T244" s="149">
        <f t="shared" si="241"/>
        <v>0</v>
      </c>
      <c r="U244" s="178"/>
      <c r="V244" s="177"/>
      <c r="W244" s="149">
        <f t="shared" si="242"/>
        <v>0</v>
      </c>
      <c r="X244" s="197"/>
      <c r="Y244" s="177"/>
      <c r="Z244" s="149">
        <f t="shared" si="243"/>
        <v>0</v>
      </c>
      <c r="AA244" s="178"/>
      <c r="AB244" s="177"/>
      <c r="AC244" s="149">
        <f t="shared" si="244"/>
        <v>0</v>
      </c>
      <c r="AD244" s="178"/>
      <c r="AE244" s="177"/>
      <c r="AF244" s="149">
        <f t="shared" si="245"/>
        <v>0</v>
      </c>
      <c r="AG244" s="178"/>
      <c r="AH244" s="177"/>
      <c r="AI244" s="149">
        <f t="shared" si="246"/>
        <v>0</v>
      </c>
      <c r="AJ244" s="178"/>
      <c r="AK244" s="177"/>
      <c r="AL244" s="149">
        <f t="shared" si="247"/>
        <v>0</v>
      </c>
      <c r="AM244" s="178"/>
      <c r="AN244" s="172"/>
      <c r="AO244" s="724" t="e">
        <f>SUM(G243:G254,J243:J254,M243:M254,P243:P254,S243:S254,AN243:AN254)+SUM(#REF!,#REF!,#REF!,#REF!,#REF!,#REF!,#REF!,#REF!,#REF!,#REF!,#REF!,#REF!,#REF!,#REF!,#REF!,#REF!,#REF!,#REF!,#REF!,#REF!)</f>
        <v>#REF!</v>
      </c>
    </row>
    <row r="245" spans="1:41" ht="15" hidden="1" customHeight="1">
      <c r="A245" s="543"/>
      <c r="B245" s="545"/>
      <c r="C245" s="547"/>
      <c r="D245" s="722"/>
      <c r="E245" s="551"/>
      <c r="F245" s="165" t="s">
        <v>33</v>
      </c>
      <c r="G245" s="177"/>
      <c r="H245" s="149">
        <f t="shared" si="237"/>
        <v>0</v>
      </c>
      <c r="I245" s="178"/>
      <c r="J245" s="177"/>
      <c r="K245" s="149">
        <f t="shared" si="238"/>
        <v>0</v>
      </c>
      <c r="L245" s="178"/>
      <c r="M245" s="177"/>
      <c r="N245" s="149">
        <f t="shared" si="239"/>
        <v>0</v>
      </c>
      <c r="O245" s="178"/>
      <c r="P245" s="177"/>
      <c r="Q245" s="149">
        <f t="shared" si="240"/>
        <v>0</v>
      </c>
      <c r="R245" s="178"/>
      <c r="S245" s="177"/>
      <c r="T245" s="149">
        <f t="shared" si="241"/>
        <v>0</v>
      </c>
      <c r="U245" s="178"/>
      <c r="V245" s="177"/>
      <c r="W245" s="149">
        <f t="shared" si="242"/>
        <v>0</v>
      </c>
      <c r="X245" s="197"/>
      <c r="Y245" s="177"/>
      <c r="Z245" s="149">
        <f t="shared" si="243"/>
        <v>0</v>
      </c>
      <c r="AA245" s="178"/>
      <c r="AB245" s="177"/>
      <c r="AC245" s="149">
        <f t="shared" si="244"/>
        <v>0</v>
      </c>
      <c r="AD245" s="178"/>
      <c r="AE245" s="177"/>
      <c r="AF245" s="149">
        <f t="shared" si="245"/>
        <v>0</v>
      </c>
      <c r="AG245" s="178"/>
      <c r="AH245" s="177"/>
      <c r="AI245" s="149">
        <f t="shared" si="246"/>
        <v>0</v>
      </c>
      <c r="AJ245" s="178"/>
      <c r="AK245" s="177"/>
      <c r="AL245" s="149">
        <f t="shared" si="247"/>
        <v>0</v>
      </c>
      <c r="AM245" s="178"/>
      <c r="AN245" s="172"/>
      <c r="AO245" s="724"/>
    </row>
    <row r="246" spans="1:41" ht="15" hidden="1" customHeight="1">
      <c r="A246" s="543"/>
      <c r="B246" s="545"/>
      <c r="C246" s="547"/>
      <c r="D246" s="722"/>
      <c r="E246" s="551"/>
      <c r="F246" s="165" t="s">
        <v>35</v>
      </c>
      <c r="G246" s="177"/>
      <c r="H246" s="149">
        <f t="shared" si="237"/>
        <v>0</v>
      </c>
      <c r="I246" s="178"/>
      <c r="J246" s="177"/>
      <c r="K246" s="149">
        <f t="shared" si="238"/>
        <v>0</v>
      </c>
      <c r="L246" s="178"/>
      <c r="M246" s="177"/>
      <c r="N246" s="149">
        <f t="shared" si="239"/>
        <v>0</v>
      </c>
      <c r="O246" s="178"/>
      <c r="P246" s="177"/>
      <c r="Q246" s="149">
        <f t="shared" si="240"/>
        <v>0</v>
      </c>
      <c r="R246" s="178"/>
      <c r="S246" s="177"/>
      <c r="T246" s="149">
        <f t="shared" si="241"/>
        <v>0</v>
      </c>
      <c r="U246" s="178"/>
      <c r="V246" s="177"/>
      <c r="W246" s="149">
        <f t="shared" si="242"/>
        <v>0</v>
      </c>
      <c r="X246" s="197"/>
      <c r="Y246" s="177"/>
      <c r="Z246" s="149">
        <f t="shared" si="243"/>
        <v>0</v>
      </c>
      <c r="AA246" s="178"/>
      <c r="AB246" s="177"/>
      <c r="AC246" s="149">
        <f t="shared" si="244"/>
        <v>0</v>
      </c>
      <c r="AD246" s="178"/>
      <c r="AE246" s="177"/>
      <c r="AF246" s="149">
        <f t="shared" si="245"/>
        <v>0</v>
      </c>
      <c r="AG246" s="178"/>
      <c r="AH246" s="177"/>
      <c r="AI246" s="149">
        <f t="shared" si="246"/>
        <v>0</v>
      </c>
      <c r="AJ246" s="178"/>
      <c r="AK246" s="177"/>
      <c r="AL246" s="149">
        <f t="shared" si="247"/>
        <v>0</v>
      </c>
      <c r="AM246" s="178"/>
      <c r="AN246" s="172"/>
      <c r="AO246" s="153" t="s">
        <v>34</v>
      </c>
    </row>
    <row r="247" spans="1:41" ht="15" hidden="1" customHeight="1">
      <c r="A247" s="543"/>
      <c r="B247" s="545"/>
      <c r="C247" s="547"/>
      <c r="D247" s="722"/>
      <c r="E247" s="551"/>
      <c r="F247" s="165" t="s">
        <v>36</v>
      </c>
      <c r="G247" s="177"/>
      <c r="H247" s="149">
        <f t="shared" si="237"/>
        <v>0</v>
      </c>
      <c r="I247" s="178"/>
      <c r="J247" s="177"/>
      <c r="K247" s="149">
        <f t="shared" si="238"/>
        <v>0</v>
      </c>
      <c r="L247" s="178"/>
      <c r="M247" s="177"/>
      <c r="N247" s="149">
        <f t="shared" si="239"/>
        <v>0</v>
      </c>
      <c r="O247" s="178"/>
      <c r="P247" s="177"/>
      <c r="Q247" s="149">
        <f t="shared" si="240"/>
        <v>0</v>
      </c>
      <c r="R247" s="178"/>
      <c r="S247" s="177"/>
      <c r="T247" s="149">
        <f t="shared" si="241"/>
        <v>0</v>
      </c>
      <c r="U247" s="178"/>
      <c r="V247" s="177"/>
      <c r="W247" s="149">
        <f t="shared" si="242"/>
        <v>0</v>
      </c>
      <c r="X247" s="197"/>
      <c r="Y247" s="177"/>
      <c r="Z247" s="149">
        <f t="shared" si="243"/>
        <v>0</v>
      </c>
      <c r="AA247" s="178"/>
      <c r="AB247" s="177"/>
      <c r="AC247" s="149">
        <f t="shared" si="244"/>
        <v>0</v>
      </c>
      <c r="AD247" s="178"/>
      <c r="AE247" s="177"/>
      <c r="AF247" s="149">
        <f t="shared" si="245"/>
        <v>0</v>
      </c>
      <c r="AG247" s="178"/>
      <c r="AH247" s="177"/>
      <c r="AI247" s="149">
        <f t="shared" si="246"/>
        <v>0</v>
      </c>
      <c r="AJ247" s="178"/>
      <c r="AK247" s="177"/>
      <c r="AL247" s="149">
        <f t="shared" si="247"/>
        <v>0</v>
      </c>
      <c r="AM247" s="178"/>
      <c r="AN247" s="172"/>
      <c r="AO247" s="724">
        <f>SUM(H243:H254,K243:K254,N243:N254,Q243:Q254,T243:T254)</f>
        <v>0</v>
      </c>
    </row>
    <row r="248" spans="1:41" ht="15" hidden="1" customHeight="1">
      <c r="A248" s="543"/>
      <c r="B248" s="545"/>
      <c r="C248" s="547"/>
      <c r="D248" s="722"/>
      <c r="E248" s="551"/>
      <c r="F248" s="165" t="s">
        <v>38</v>
      </c>
      <c r="G248" s="177"/>
      <c r="H248" s="149">
        <f t="shared" si="237"/>
        <v>0</v>
      </c>
      <c r="I248" s="178"/>
      <c r="J248" s="177"/>
      <c r="K248" s="149">
        <f t="shared" si="238"/>
        <v>0</v>
      </c>
      <c r="L248" s="178"/>
      <c r="M248" s="177"/>
      <c r="N248" s="149">
        <f t="shared" si="239"/>
        <v>0</v>
      </c>
      <c r="O248" s="178"/>
      <c r="P248" s="177"/>
      <c r="Q248" s="149">
        <f t="shared" si="240"/>
        <v>0</v>
      </c>
      <c r="R248" s="178"/>
      <c r="S248" s="177"/>
      <c r="T248" s="149">
        <f t="shared" si="241"/>
        <v>0</v>
      </c>
      <c r="U248" s="178"/>
      <c r="V248" s="177"/>
      <c r="W248" s="149">
        <f t="shared" si="242"/>
        <v>0</v>
      </c>
      <c r="X248" s="197"/>
      <c r="Y248" s="177"/>
      <c r="Z248" s="149">
        <f t="shared" si="243"/>
        <v>0</v>
      </c>
      <c r="AA248" s="178"/>
      <c r="AB248" s="177"/>
      <c r="AC248" s="149">
        <f t="shared" si="244"/>
        <v>0</v>
      </c>
      <c r="AD248" s="178"/>
      <c r="AE248" s="177"/>
      <c r="AF248" s="149">
        <f t="shared" si="245"/>
        <v>0</v>
      </c>
      <c r="AG248" s="178"/>
      <c r="AH248" s="177"/>
      <c r="AI248" s="149">
        <f t="shared" si="246"/>
        <v>0</v>
      </c>
      <c r="AJ248" s="178"/>
      <c r="AK248" s="177"/>
      <c r="AL248" s="149">
        <f t="shared" si="247"/>
        <v>0</v>
      </c>
      <c r="AM248" s="178"/>
      <c r="AN248" s="172"/>
      <c r="AO248" s="730"/>
    </row>
    <row r="249" spans="1:41" ht="15" hidden="1" customHeight="1">
      <c r="A249" s="543"/>
      <c r="B249" s="545"/>
      <c r="C249" s="547"/>
      <c r="D249" s="722"/>
      <c r="E249" s="551"/>
      <c r="F249" s="165" t="s">
        <v>39</v>
      </c>
      <c r="G249" s="177"/>
      <c r="H249" s="149">
        <f t="shared" si="237"/>
        <v>0</v>
      </c>
      <c r="I249" s="178"/>
      <c r="J249" s="177"/>
      <c r="K249" s="149">
        <f t="shared" si="238"/>
        <v>0</v>
      </c>
      <c r="L249" s="178"/>
      <c r="M249" s="177"/>
      <c r="N249" s="149">
        <f t="shared" si="239"/>
        <v>0</v>
      </c>
      <c r="O249" s="178"/>
      <c r="P249" s="177"/>
      <c r="Q249" s="149">
        <f t="shared" si="240"/>
        <v>0</v>
      </c>
      <c r="R249" s="178"/>
      <c r="S249" s="177"/>
      <c r="T249" s="149">
        <f t="shared" si="241"/>
        <v>0</v>
      </c>
      <c r="U249" s="178"/>
      <c r="V249" s="177"/>
      <c r="W249" s="149">
        <f t="shared" si="242"/>
        <v>0</v>
      </c>
      <c r="X249" s="197"/>
      <c r="Y249" s="177"/>
      <c r="Z249" s="149">
        <f t="shared" si="243"/>
        <v>0</v>
      </c>
      <c r="AA249" s="178"/>
      <c r="AB249" s="177"/>
      <c r="AC249" s="149">
        <f t="shared" si="244"/>
        <v>0</v>
      </c>
      <c r="AD249" s="178"/>
      <c r="AE249" s="177"/>
      <c r="AF249" s="149">
        <f t="shared" si="245"/>
        <v>0</v>
      </c>
      <c r="AG249" s="178"/>
      <c r="AH249" s="177"/>
      <c r="AI249" s="149">
        <f t="shared" si="246"/>
        <v>0</v>
      </c>
      <c r="AJ249" s="178"/>
      <c r="AK249" s="177"/>
      <c r="AL249" s="149">
        <f t="shared" si="247"/>
        <v>0</v>
      </c>
      <c r="AM249" s="178"/>
      <c r="AN249" s="172"/>
      <c r="AO249" s="153" t="s">
        <v>37</v>
      </c>
    </row>
    <row r="250" spans="1:41" ht="15" hidden="1" customHeight="1">
      <c r="A250" s="543"/>
      <c r="B250" s="545"/>
      <c r="C250" s="547"/>
      <c r="D250" s="722"/>
      <c r="E250" s="551"/>
      <c r="F250" s="165" t="s">
        <v>41</v>
      </c>
      <c r="G250" s="177"/>
      <c r="H250" s="149">
        <f t="shared" si="237"/>
        <v>0</v>
      </c>
      <c r="I250" s="178"/>
      <c r="J250" s="177"/>
      <c r="K250" s="149">
        <f t="shared" si="238"/>
        <v>0</v>
      </c>
      <c r="L250" s="178"/>
      <c r="M250" s="177"/>
      <c r="N250" s="149">
        <f t="shared" si="239"/>
        <v>0</v>
      </c>
      <c r="O250" s="178"/>
      <c r="P250" s="177"/>
      <c r="Q250" s="149">
        <f t="shared" si="240"/>
        <v>0</v>
      </c>
      <c r="R250" s="178"/>
      <c r="S250" s="177"/>
      <c r="T250" s="149">
        <f t="shared" si="241"/>
        <v>0</v>
      </c>
      <c r="U250" s="178"/>
      <c r="V250" s="177"/>
      <c r="W250" s="149">
        <f t="shared" si="242"/>
        <v>0</v>
      </c>
      <c r="X250" s="197"/>
      <c r="Y250" s="177"/>
      <c r="Z250" s="149">
        <f t="shared" si="243"/>
        <v>0</v>
      </c>
      <c r="AA250" s="178"/>
      <c r="AB250" s="177"/>
      <c r="AC250" s="149">
        <f t="shared" si="244"/>
        <v>0</v>
      </c>
      <c r="AD250" s="178"/>
      <c r="AE250" s="177"/>
      <c r="AF250" s="149">
        <f t="shared" si="245"/>
        <v>0</v>
      </c>
      <c r="AG250" s="178"/>
      <c r="AH250" s="177"/>
      <c r="AI250" s="149">
        <f t="shared" si="246"/>
        <v>0</v>
      </c>
      <c r="AJ250" s="178"/>
      <c r="AK250" s="177"/>
      <c r="AL250" s="149">
        <f t="shared" si="247"/>
        <v>0</v>
      </c>
      <c r="AM250" s="178"/>
      <c r="AN250" s="172"/>
      <c r="AO250" s="724" t="e">
        <f>SUM(I243:I254,L243:L254,O243:O254,R243:R254,U243:U254)+SUM(#REF!,#REF!,#REF!,#REF!,#REF!,#REF!,#REF!,#REF!,#REF!,#REF!,#REF!,#REF!,#REF!,#REF!,#REF!,#REF!,#REF!,#REF!)</f>
        <v>#REF!</v>
      </c>
    </row>
    <row r="251" spans="1:41" ht="15" hidden="1" customHeight="1">
      <c r="A251" s="543"/>
      <c r="B251" s="545"/>
      <c r="C251" s="547"/>
      <c r="D251" s="722"/>
      <c r="E251" s="551"/>
      <c r="F251" s="165" t="s">
        <v>42</v>
      </c>
      <c r="G251" s="177"/>
      <c r="H251" s="149">
        <f t="shared" si="237"/>
        <v>0</v>
      </c>
      <c r="I251" s="178"/>
      <c r="J251" s="177"/>
      <c r="K251" s="149">
        <f t="shared" si="238"/>
        <v>0</v>
      </c>
      <c r="L251" s="178"/>
      <c r="M251" s="177"/>
      <c r="N251" s="149">
        <f t="shared" si="239"/>
        <v>0</v>
      </c>
      <c r="O251" s="178"/>
      <c r="P251" s="177"/>
      <c r="Q251" s="149">
        <f t="shared" si="240"/>
        <v>0</v>
      </c>
      <c r="R251" s="178"/>
      <c r="S251" s="177"/>
      <c r="T251" s="149">
        <f t="shared" si="241"/>
        <v>0</v>
      </c>
      <c r="U251" s="178"/>
      <c r="V251" s="177"/>
      <c r="W251" s="149">
        <f t="shared" si="242"/>
        <v>0</v>
      </c>
      <c r="X251" s="197"/>
      <c r="Y251" s="177"/>
      <c r="Z251" s="149">
        <f t="shared" si="243"/>
        <v>0</v>
      </c>
      <c r="AA251" s="178"/>
      <c r="AB251" s="177"/>
      <c r="AC251" s="149">
        <f t="shared" si="244"/>
        <v>0</v>
      </c>
      <c r="AD251" s="178"/>
      <c r="AE251" s="177"/>
      <c r="AF251" s="149">
        <f t="shared" si="245"/>
        <v>0</v>
      </c>
      <c r="AG251" s="178"/>
      <c r="AH251" s="177"/>
      <c r="AI251" s="149">
        <f t="shared" si="246"/>
        <v>0</v>
      </c>
      <c r="AJ251" s="178"/>
      <c r="AK251" s="177"/>
      <c r="AL251" s="149">
        <f t="shared" si="247"/>
        <v>0</v>
      </c>
      <c r="AM251" s="178"/>
      <c r="AN251" s="172"/>
      <c r="AO251" s="724"/>
    </row>
    <row r="252" spans="1:41" ht="15" hidden="1" customHeight="1">
      <c r="A252" s="543"/>
      <c r="B252" s="545"/>
      <c r="C252" s="547"/>
      <c r="D252" s="722"/>
      <c r="E252" s="551"/>
      <c r="F252" s="165" t="s">
        <v>231</v>
      </c>
      <c r="G252" s="177"/>
      <c r="H252" s="149">
        <f t="shared" si="237"/>
        <v>0</v>
      </c>
      <c r="I252" s="178"/>
      <c r="J252" s="177"/>
      <c r="K252" s="149">
        <f t="shared" si="238"/>
        <v>0</v>
      </c>
      <c r="L252" s="178"/>
      <c r="M252" s="177"/>
      <c r="N252" s="149">
        <f t="shared" si="239"/>
        <v>0</v>
      </c>
      <c r="O252" s="178"/>
      <c r="P252" s="177"/>
      <c r="Q252" s="149">
        <f t="shared" si="240"/>
        <v>0</v>
      </c>
      <c r="R252" s="178"/>
      <c r="S252" s="177"/>
      <c r="T252" s="149">
        <f t="shared" si="241"/>
        <v>0</v>
      </c>
      <c r="U252" s="178"/>
      <c r="V252" s="177"/>
      <c r="W252" s="149">
        <f t="shared" si="242"/>
        <v>0</v>
      </c>
      <c r="X252" s="197"/>
      <c r="Y252" s="177"/>
      <c r="Z252" s="149">
        <f t="shared" si="243"/>
        <v>0</v>
      </c>
      <c r="AA252" s="178"/>
      <c r="AB252" s="177"/>
      <c r="AC252" s="149">
        <f t="shared" si="244"/>
        <v>0</v>
      </c>
      <c r="AD252" s="178"/>
      <c r="AE252" s="177"/>
      <c r="AF252" s="149">
        <f t="shared" si="245"/>
        <v>0</v>
      </c>
      <c r="AG252" s="178"/>
      <c r="AH252" s="177"/>
      <c r="AI252" s="149">
        <f t="shared" si="246"/>
        <v>0</v>
      </c>
      <c r="AJ252" s="178"/>
      <c r="AK252" s="177"/>
      <c r="AL252" s="149">
        <f t="shared" si="247"/>
        <v>0</v>
      </c>
      <c r="AM252" s="178"/>
      <c r="AN252" s="172"/>
      <c r="AO252" s="153" t="s">
        <v>40</v>
      </c>
    </row>
    <row r="253" spans="1:41" ht="15" hidden="1" customHeight="1">
      <c r="A253" s="543"/>
      <c r="B253" s="545"/>
      <c r="C253" s="547"/>
      <c r="D253" s="722"/>
      <c r="E253" s="551"/>
      <c r="F253" s="165" t="s">
        <v>232</v>
      </c>
      <c r="G253" s="177"/>
      <c r="H253" s="149">
        <f t="shared" si="237"/>
        <v>0</v>
      </c>
      <c r="I253" s="178"/>
      <c r="J253" s="177"/>
      <c r="K253" s="149">
        <f t="shared" si="238"/>
        <v>0</v>
      </c>
      <c r="L253" s="178"/>
      <c r="M253" s="177"/>
      <c r="N253" s="149">
        <f t="shared" si="239"/>
        <v>0</v>
      </c>
      <c r="O253" s="178"/>
      <c r="P253" s="177"/>
      <c r="Q253" s="149">
        <f t="shared" si="240"/>
        <v>0</v>
      </c>
      <c r="R253" s="178"/>
      <c r="S253" s="177"/>
      <c r="T253" s="149">
        <f t="shared" si="241"/>
        <v>0</v>
      </c>
      <c r="U253" s="178"/>
      <c r="V253" s="177"/>
      <c r="W253" s="149">
        <f t="shared" si="242"/>
        <v>0</v>
      </c>
      <c r="X253" s="197"/>
      <c r="Y253" s="177"/>
      <c r="Z253" s="149">
        <f t="shared" si="243"/>
        <v>0</v>
      </c>
      <c r="AA253" s="178"/>
      <c r="AB253" s="177"/>
      <c r="AC253" s="149">
        <f t="shared" si="244"/>
        <v>0</v>
      </c>
      <c r="AD253" s="178"/>
      <c r="AE253" s="177"/>
      <c r="AF253" s="149">
        <f t="shared" si="245"/>
        <v>0</v>
      </c>
      <c r="AG253" s="178"/>
      <c r="AH253" s="177"/>
      <c r="AI253" s="149">
        <f t="shared" si="246"/>
        <v>0</v>
      </c>
      <c r="AJ253" s="178"/>
      <c r="AK253" s="177"/>
      <c r="AL253" s="149">
        <f t="shared" si="247"/>
        <v>0</v>
      </c>
      <c r="AM253" s="178"/>
      <c r="AN253" s="172"/>
      <c r="AO253" s="727" t="e">
        <f>AO250/AO244</f>
        <v>#REF!</v>
      </c>
    </row>
    <row r="254" spans="1:41" ht="15" hidden="1" customHeight="1">
      <c r="A254" s="543"/>
      <c r="B254" s="545"/>
      <c r="C254" s="547"/>
      <c r="D254" s="722"/>
      <c r="E254" s="551"/>
      <c r="F254" s="165" t="s">
        <v>233</v>
      </c>
      <c r="G254" s="177"/>
      <c r="H254" s="149">
        <f t="shared" si="237"/>
        <v>0</v>
      </c>
      <c r="I254" s="178"/>
      <c r="J254" s="177"/>
      <c r="K254" s="149">
        <f t="shared" si="238"/>
        <v>0</v>
      </c>
      <c r="L254" s="178"/>
      <c r="M254" s="177"/>
      <c r="N254" s="149">
        <f t="shared" si="239"/>
        <v>0</v>
      </c>
      <c r="O254" s="178"/>
      <c r="P254" s="177"/>
      <c r="Q254" s="149">
        <f t="shared" si="240"/>
        <v>0</v>
      </c>
      <c r="R254" s="178"/>
      <c r="S254" s="177"/>
      <c r="T254" s="149">
        <f t="shared" si="241"/>
        <v>0</v>
      </c>
      <c r="U254" s="178"/>
      <c r="V254" s="177"/>
      <c r="W254" s="149">
        <f t="shared" si="242"/>
        <v>0</v>
      </c>
      <c r="X254" s="197"/>
      <c r="Y254" s="177"/>
      <c r="Z254" s="149">
        <f t="shared" si="243"/>
        <v>0</v>
      </c>
      <c r="AA254" s="178"/>
      <c r="AB254" s="177"/>
      <c r="AC254" s="149">
        <f t="shared" si="244"/>
        <v>0</v>
      </c>
      <c r="AD254" s="178"/>
      <c r="AE254" s="177"/>
      <c r="AF254" s="149">
        <f t="shared" si="245"/>
        <v>0</v>
      </c>
      <c r="AG254" s="178"/>
      <c r="AH254" s="177"/>
      <c r="AI254" s="149">
        <f t="shared" si="246"/>
        <v>0</v>
      </c>
      <c r="AJ254" s="178"/>
      <c r="AK254" s="177"/>
      <c r="AL254" s="149">
        <f t="shared" si="247"/>
        <v>0</v>
      </c>
      <c r="AM254" s="178"/>
      <c r="AN254" s="172"/>
      <c r="AO254" s="727"/>
    </row>
    <row r="255" spans="1:41" ht="15" hidden="1" customHeight="1">
      <c r="A255" s="574" t="s">
        <v>21</v>
      </c>
      <c r="B255" s="562" t="s">
        <v>17</v>
      </c>
      <c r="C255" s="562" t="s">
        <v>18</v>
      </c>
      <c r="D255" s="562" t="s">
        <v>139</v>
      </c>
      <c r="E255" s="562" t="s">
        <v>20</v>
      </c>
      <c r="F255" s="561" t="s">
        <v>22</v>
      </c>
      <c r="G255" s="541" t="s">
        <v>23</v>
      </c>
      <c r="H255" s="542" t="s">
        <v>24</v>
      </c>
      <c r="I255" s="538" t="s">
        <v>25</v>
      </c>
      <c r="J255" s="541" t="s">
        <v>23</v>
      </c>
      <c r="K255" s="542" t="s">
        <v>24</v>
      </c>
      <c r="L255" s="538" t="s">
        <v>25</v>
      </c>
      <c r="M255" s="541" t="s">
        <v>23</v>
      </c>
      <c r="N255" s="542" t="s">
        <v>24</v>
      </c>
      <c r="O255" s="538" t="s">
        <v>25</v>
      </c>
      <c r="P255" s="541" t="s">
        <v>23</v>
      </c>
      <c r="Q255" s="542" t="s">
        <v>24</v>
      </c>
      <c r="R255" s="538" t="s">
        <v>25</v>
      </c>
      <c r="S255" s="541" t="s">
        <v>23</v>
      </c>
      <c r="T255" s="542" t="s">
        <v>24</v>
      </c>
      <c r="U255" s="538" t="s">
        <v>25</v>
      </c>
      <c r="V255" s="541" t="s">
        <v>23</v>
      </c>
      <c r="W255" s="542" t="s">
        <v>24</v>
      </c>
      <c r="X255" s="632" t="s">
        <v>25</v>
      </c>
      <c r="Y255" s="541" t="s">
        <v>23</v>
      </c>
      <c r="Z255" s="542" t="s">
        <v>24</v>
      </c>
      <c r="AA255" s="538" t="s">
        <v>25</v>
      </c>
      <c r="AB255" s="541" t="s">
        <v>23</v>
      </c>
      <c r="AC255" s="542" t="s">
        <v>24</v>
      </c>
      <c r="AD255" s="538" t="s">
        <v>25</v>
      </c>
      <c r="AE255" s="541" t="s">
        <v>23</v>
      </c>
      <c r="AF255" s="542" t="s">
        <v>24</v>
      </c>
      <c r="AG255" s="538" t="s">
        <v>25</v>
      </c>
      <c r="AH255" s="541" t="s">
        <v>23</v>
      </c>
      <c r="AI255" s="542" t="s">
        <v>24</v>
      </c>
      <c r="AJ255" s="538" t="s">
        <v>25</v>
      </c>
      <c r="AK255" s="541" t="s">
        <v>23</v>
      </c>
      <c r="AL255" s="542" t="s">
        <v>24</v>
      </c>
      <c r="AM255" s="538" t="s">
        <v>25</v>
      </c>
      <c r="AN255" s="570" t="s">
        <v>23</v>
      </c>
      <c r="AO255" s="631" t="s">
        <v>26</v>
      </c>
    </row>
    <row r="256" spans="1:41" ht="15" hidden="1" customHeight="1">
      <c r="A256" s="574"/>
      <c r="B256" s="562"/>
      <c r="C256" s="562"/>
      <c r="D256" s="562"/>
      <c r="E256" s="562"/>
      <c r="F256" s="561"/>
      <c r="G256" s="541"/>
      <c r="H256" s="542"/>
      <c r="I256" s="538"/>
      <c r="J256" s="541"/>
      <c r="K256" s="542"/>
      <c r="L256" s="538"/>
      <c r="M256" s="541"/>
      <c r="N256" s="542"/>
      <c r="O256" s="538"/>
      <c r="P256" s="541"/>
      <c r="Q256" s="542"/>
      <c r="R256" s="538"/>
      <c r="S256" s="541"/>
      <c r="T256" s="542"/>
      <c r="U256" s="538"/>
      <c r="V256" s="541"/>
      <c r="W256" s="542"/>
      <c r="X256" s="632"/>
      <c r="Y256" s="541"/>
      <c r="Z256" s="542"/>
      <c r="AA256" s="538"/>
      <c r="AB256" s="541"/>
      <c r="AC256" s="542"/>
      <c r="AD256" s="538"/>
      <c r="AE256" s="541"/>
      <c r="AF256" s="542"/>
      <c r="AG256" s="538"/>
      <c r="AH256" s="541"/>
      <c r="AI256" s="542"/>
      <c r="AJ256" s="538"/>
      <c r="AK256" s="541"/>
      <c r="AL256" s="542"/>
      <c r="AM256" s="538"/>
      <c r="AN256" s="570"/>
      <c r="AO256" s="631"/>
    </row>
    <row r="257" spans="1:41" ht="15" hidden="1" customHeight="1">
      <c r="A257" s="543" t="s">
        <v>247</v>
      </c>
      <c r="B257" s="545" t="s">
        <v>248</v>
      </c>
      <c r="C257" s="547">
        <v>1192</v>
      </c>
      <c r="D257" s="549" t="s">
        <v>249</v>
      </c>
      <c r="E257" s="551" t="s">
        <v>250</v>
      </c>
      <c r="F257" s="165" t="s">
        <v>30</v>
      </c>
      <c r="G257" s="177"/>
      <c r="H257" s="149">
        <f t="shared" ref="H257:H265" si="248">G257-I257</f>
        <v>0</v>
      </c>
      <c r="I257" s="178"/>
      <c r="J257" s="177"/>
      <c r="K257" s="149">
        <f t="shared" ref="K257:K265" si="249">J257-L257</f>
        <v>0</v>
      </c>
      <c r="L257" s="178"/>
      <c r="M257" s="177"/>
      <c r="N257" s="149">
        <f t="shared" ref="N257:N265" si="250">M257-O257</f>
        <v>0</v>
      </c>
      <c r="O257" s="178"/>
      <c r="P257" s="177"/>
      <c r="Q257" s="149">
        <f t="shared" ref="Q257:Q265" si="251">P257-R257</f>
        <v>0</v>
      </c>
      <c r="R257" s="178"/>
      <c r="S257" s="177"/>
      <c r="T257" s="149">
        <f t="shared" ref="T257:T265" si="252">S257-U257</f>
        <v>0</v>
      </c>
      <c r="U257" s="178"/>
      <c r="V257" s="177"/>
      <c r="W257" s="149">
        <f t="shared" ref="W257:W265" si="253">V257-X257</f>
        <v>0</v>
      </c>
      <c r="X257" s="197"/>
      <c r="Y257" s="177"/>
      <c r="Z257" s="149">
        <f t="shared" ref="Z257:Z265" si="254">Y257-AA257</f>
        <v>0</v>
      </c>
      <c r="AA257" s="178"/>
      <c r="AB257" s="177"/>
      <c r="AC257" s="149">
        <f t="shared" ref="AC257:AC265" si="255">AB257-AD257</f>
        <v>0</v>
      </c>
      <c r="AD257" s="178"/>
      <c r="AE257" s="177"/>
      <c r="AF257" s="149">
        <f t="shared" ref="AF257:AF265" si="256">AE257-AG257</f>
        <v>0</v>
      </c>
      <c r="AG257" s="178"/>
      <c r="AH257" s="177"/>
      <c r="AI257" s="149">
        <f t="shared" ref="AI257:AI265" si="257">AH257-AJ257</f>
        <v>0</v>
      </c>
      <c r="AJ257" s="178"/>
      <c r="AK257" s="177"/>
      <c r="AL257" s="149">
        <f t="shared" ref="AL257:AL265" si="258">AK257-AM257</f>
        <v>0</v>
      </c>
      <c r="AM257" s="178"/>
      <c r="AN257" s="172"/>
      <c r="AO257" s="151" t="s">
        <v>31</v>
      </c>
    </row>
    <row r="258" spans="1:41" ht="15" hidden="1" customHeight="1">
      <c r="A258" s="543"/>
      <c r="B258" s="545"/>
      <c r="C258" s="547"/>
      <c r="D258" s="549"/>
      <c r="E258" s="551"/>
      <c r="F258" s="165" t="s">
        <v>32</v>
      </c>
      <c r="G258" s="177"/>
      <c r="H258" s="149">
        <f t="shared" si="248"/>
        <v>0</v>
      </c>
      <c r="I258" s="178"/>
      <c r="J258" s="177"/>
      <c r="K258" s="149">
        <f t="shared" si="249"/>
        <v>0</v>
      </c>
      <c r="L258" s="178"/>
      <c r="M258" s="177"/>
      <c r="N258" s="149">
        <f t="shared" si="250"/>
        <v>0</v>
      </c>
      <c r="O258" s="178"/>
      <c r="P258" s="177"/>
      <c r="Q258" s="149">
        <f t="shared" si="251"/>
        <v>0</v>
      </c>
      <c r="R258" s="178"/>
      <c r="S258" s="177"/>
      <c r="T258" s="149">
        <f t="shared" si="252"/>
        <v>0</v>
      </c>
      <c r="U258" s="178"/>
      <c r="V258" s="177"/>
      <c r="W258" s="149">
        <f t="shared" si="253"/>
        <v>0</v>
      </c>
      <c r="X258" s="197"/>
      <c r="Y258" s="177"/>
      <c r="Z258" s="149">
        <f t="shared" si="254"/>
        <v>0</v>
      </c>
      <c r="AA258" s="178"/>
      <c r="AB258" s="177"/>
      <c r="AC258" s="149">
        <f t="shared" si="255"/>
        <v>0</v>
      </c>
      <c r="AD258" s="178"/>
      <c r="AE258" s="177"/>
      <c r="AF258" s="149">
        <f t="shared" si="256"/>
        <v>0</v>
      </c>
      <c r="AG258" s="178"/>
      <c r="AH258" s="177"/>
      <c r="AI258" s="149">
        <f t="shared" si="257"/>
        <v>0</v>
      </c>
      <c r="AJ258" s="178"/>
      <c r="AK258" s="177"/>
      <c r="AL258" s="149">
        <f t="shared" si="258"/>
        <v>0</v>
      </c>
      <c r="AM258" s="178"/>
      <c r="AN258" s="172"/>
      <c r="AO258" s="152">
        <f>SUM(G257:G265,J257:J265,M257:M265,P257:P265,S257:S265,V257:V265,Y257:Y265,AB257:AB265,AE257:AE265)</f>
        <v>1000000</v>
      </c>
    </row>
    <row r="259" spans="1:41" ht="15" hidden="1" customHeight="1">
      <c r="A259" s="543"/>
      <c r="B259" s="545"/>
      <c r="C259" s="547"/>
      <c r="D259" s="549"/>
      <c r="E259" s="551"/>
      <c r="F259" s="165" t="s">
        <v>33</v>
      </c>
      <c r="G259" s="177"/>
      <c r="H259" s="149">
        <f t="shared" si="248"/>
        <v>0</v>
      </c>
      <c r="I259" s="178"/>
      <c r="J259" s="177"/>
      <c r="K259" s="149">
        <f t="shared" si="249"/>
        <v>0</v>
      </c>
      <c r="L259" s="178"/>
      <c r="M259" s="177"/>
      <c r="N259" s="149">
        <f t="shared" si="250"/>
        <v>0</v>
      </c>
      <c r="O259" s="178"/>
      <c r="P259" s="177"/>
      <c r="Q259" s="149">
        <f t="shared" si="251"/>
        <v>0</v>
      </c>
      <c r="R259" s="178"/>
      <c r="S259" s="177"/>
      <c r="T259" s="149">
        <f t="shared" si="252"/>
        <v>0</v>
      </c>
      <c r="U259" s="178"/>
      <c r="V259" s="177"/>
      <c r="W259" s="149">
        <f t="shared" si="253"/>
        <v>0</v>
      </c>
      <c r="X259" s="197"/>
      <c r="Y259" s="177"/>
      <c r="Z259" s="149">
        <f t="shared" si="254"/>
        <v>0</v>
      </c>
      <c r="AA259" s="178"/>
      <c r="AB259" s="177"/>
      <c r="AC259" s="149">
        <f t="shared" si="255"/>
        <v>0</v>
      </c>
      <c r="AD259" s="178"/>
      <c r="AE259" s="177"/>
      <c r="AF259" s="149">
        <f t="shared" si="256"/>
        <v>0</v>
      </c>
      <c r="AG259" s="178"/>
      <c r="AH259" s="177"/>
      <c r="AI259" s="149">
        <f t="shared" si="257"/>
        <v>0</v>
      </c>
      <c r="AJ259" s="178"/>
      <c r="AK259" s="177"/>
      <c r="AL259" s="149">
        <f t="shared" si="258"/>
        <v>0</v>
      </c>
      <c r="AM259" s="178"/>
      <c r="AN259" s="172"/>
      <c r="AO259" s="153" t="s">
        <v>34</v>
      </c>
    </row>
    <row r="260" spans="1:41" ht="15" hidden="1" customHeight="1">
      <c r="A260" s="543"/>
      <c r="B260" s="545"/>
      <c r="C260" s="547"/>
      <c r="D260" s="549"/>
      <c r="E260" s="551"/>
      <c r="F260" s="165" t="s">
        <v>35</v>
      </c>
      <c r="G260" s="177"/>
      <c r="H260" s="149">
        <f t="shared" si="248"/>
        <v>0</v>
      </c>
      <c r="I260" s="178"/>
      <c r="J260" s="177"/>
      <c r="K260" s="149">
        <f t="shared" si="249"/>
        <v>0</v>
      </c>
      <c r="L260" s="178"/>
      <c r="M260" s="177"/>
      <c r="N260" s="149">
        <f t="shared" si="250"/>
        <v>0</v>
      </c>
      <c r="O260" s="178"/>
      <c r="P260" s="177"/>
      <c r="Q260" s="149">
        <f t="shared" si="251"/>
        <v>0</v>
      </c>
      <c r="R260" s="178"/>
      <c r="S260" s="177"/>
      <c r="T260" s="149">
        <f t="shared" si="252"/>
        <v>0</v>
      </c>
      <c r="U260" s="178"/>
      <c r="V260" s="177"/>
      <c r="W260" s="149">
        <f t="shared" si="253"/>
        <v>0</v>
      </c>
      <c r="X260" s="197"/>
      <c r="Y260" s="177"/>
      <c r="Z260" s="149">
        <f t="shared" si="254"/>
        <v>0</v>
      </c>
      <c r="AA260" s="178"/>
      <c r="AB260" s="177"/>
      <c r="AC260" s="149">
        <f t="shared" si="255"/>
        <v>0</v>
      </c>
      <c r="AD260" s="178"/>
      <c r="AE260" s="177"/>
      <c r="AF260" s="149">
        <f t="shared" si="256"/>
        <v>0</v>
      </c>
      <c r="AG260" s="178"/>
      <c r="AH260" s="177"/>
      <c r="AI260" s="149">
        <f t="shared" si="257"/>
        <v>0</v>
      </c>
      <c r="AJ260" s="178"/>
      <c r="AK260" s="177"/>
      <c r="AL260" s="149">
        <f t="shared" si="258"/>
        <v>0</v>
      </c>
      <c r="AM260" s="178"/>
      <c r="AN260" s="172"/>
      <c r="AO260" s="152">
        <f>SUM(H257:H265,K257:K265,N257:N265,Q257:Q265,T257:T265,W257:W265,Z257:Z265,AC257:AC265,Z257:Z265,AF257:AF265)</f>
        <v>0</v>
      </c>
    </row>
    <row r="261" spans="1:41" ht="15" hidden="1" customHeight="1">
      <c r="A261" s="543"/>
      <c r="B261" s="545"/>
      <c r="C261" s="547"/>
      <c r="D261" s="549"/>
      <c r="E261" s="551"/>
      <c r="F261" s="165" t="s">
        <v>36</v>
      </c>
      <c r="G261" s="177"/>
      <c r="H261" s="149">
        <f t="shared" si="248"/>
        <v>0</v>
      </c>
      <c r="I261" s="178"/>
      <c r="J261" s="177"/>
      <c r="K261" s="149">
        <f t="shared" si="249"/>
        <v>0</v>
      </c>
      <c r="L261" s="178"/>
      <c r="M261" s="177"/>
      <c r="N261" s="149">
        <f t="shared" si="250"/>
        <v>0</v>
      </c>
      <c r="O261" s="178"/>
      <c r="P261" s="177"/>
      <c r="Q261" s="149">
        <f t="shared" si="251"/>
        <v>0</v>
      </c>
      <c r="R261" s="178"/>
      <c r="S261" s="177"/>
      <c r="T261" s="149">
        <f t="shared" si="252"/>
        <v>0</v>
      </c>
      <c r="U261" s="178"/>
      <c r="V261" s="177"/>
      <c r="W261" s="149">
        <f t="shared" si="253"/>
        <v>0</v>
      </c>
      <c r="X261" s="197"/>
      <c r="Y261" s="177"/>
      <c r="Z261" s="149">
        <f t="shared" si="254"/>
        <v>0</v>
      </c>
      <c r="AA261" s="178"/>
      <c r="AB261" s="177"/>
      <c r="AC261" s="149">
        <f t="shared" si="255"/>
        <v>0</v>
      </c>
      <c r="AD261" s="178"/>
      <c r="AE261" s="177"/>
      <c r="AF261" s="149">
        <f t="shared" si="256"/>
        <v>0</v>
      </c>
      <c r="AG261" s="178"/>
      <c r="AH261" s="177"/>
      <c r="AI261" s="149">
        <f t="shared" si="257"/>
        <v>0</v>
      </c>
      <c r="AJ261" s="178"/>
      <c r="AK261" s="177"/>
      <c r="AL261" s="149">
        <f t="shared" si="258"/>
        <v>0</v>
      </c>
      <c r="AM261" s="178"/>
      <c r="AN261" s="172"/>
      <c r="AO261" s="153" t="s">
        <v>37</v>
      </c>
    </row>
    <row r="262" spans="1:41" ht="15" hidden="1" customHeight="1">
      <c r="A262" s="543"/>
      <c r="B262" s="545"/>
      <c r="C262" s="547"/>
      <c r="D262" s="549"/>
      <c r="E262" s="551"/>
      <c r="F262" s="165" t="s">
        <v>38</v>
      </c>
      <c r="G262" s="177"/>
      <c r="H262" s="149">
        <f t="shared" si="248"/>
        <v>0</v>
      </c>
      <c r="I262" s="178"/>
      <c r="J262" s="177">
        <v>1000000</v>
      </c>
      <c r="K262" s="149">
        <f t="shared" si="249"/>
        <v>0</v>
      </c>
      <c r="L262" s="178">
        <v>1000000</v>
      </c>
      <c r="M262" s="177"/>
      <c r="N262" s="149">
        <f t="shared" si="250"/>
        <v>0</v>
      </c>
      <c r="O262" s="178"/>
      <c r="P262" s="177"/>
      <c r="Q262" s="149">
        <f t="shared" si="251"/>
        <v>0</v>
      </c>
      <c r="R262" s="178"/>
      <c r="S262" s="177"/>
      <c r="T262" s="149">
        <f t="shared" si="252"/>
        <v>0</v>
      </c>
      <c r="U262" s="178"/>
      <c r="V262" s="177"/>
      <c r="W262" s="149">
        <f t="shared" si="253"/>
        <v>0</v>
      </c>
      <c r="X262" s="197"/>
      <c r="Y262" s="177"/>
      <c r="Z262" s="149">
        <f t="shared" si="254"/>
        <v>0</v>
      </c>
      <c r="AA262" s="178"/>
      <c r="AB262" s="177"/>
      <c r="AC262" s="149">
        <f t="shared" si="255"/>
        <v>0</v>
      </c>
      <c r="AD262" s="178"/>
      <c r="AE262" s="177"/>
      <c r="AF262" s="149">
        <f t="shared" si="256"/>
        <v>0</v>
      </c>
      <c r="AG262" s="178"/>
      <c r="AH262" s="177"/>
      <c r="AI262" s="149">
        <f t="shared" si="257"/>
        <v>0</v>
      </c>
      <c r="AJ262" s="178"/>
      <c r="AK262" s="177"/>
      <c r="AL262" s="149">
        <f t="shared" si="258"/>
        <v>0</v>
      </c>
      <c r="AM262" s="178"/>
      <c r="AN262" s="172"/>
      <c r="AO262" s="152">
        <f>SUM(I257:I265,L257:L265,O257:O265,R257:R265,U257:U265,X257:X265,AA257:AA265,AD257:AD265,AG257:AG265)</f>
        <v>1000000</v>
      </c>
    </row>
    <row r="263" spans="1:41" ht="15" hidden="1" customHeight="1">
      <c r="A263" s="543"/>
      <c r="B263" s="545"/>
      <c r="C263" s="547"/>
      <c r="D263" s="549"/>
      <c r="E263" s="551"/>
      <c r="F263" s="165" t="s">
        <v>39</v>
      </c>
      <c r="G263" s="177"/>
      <c r="H263" s="149">
        <f t="shared" si="248"/>
        <v>0</v>
      </c>
      <c r="I263" s="178"/>
      <c r="J263" s="177"/>
      <c r="K263" s="149">
        <f t="shared" si="249"/>
        <v>0</v>
      </c>
      <c r="L263" s="178"/>
      <c r="M263" s="177"/>
      <c r="N263" s="149">
        <f t="shared" si="250"/>
        <v>0</v>
      </c>
      <c r="O263" s="178"/>
      <c r="P263" s="177"/>
      <c r="Q263" s="149">
        <f t="shared" si="251"/>
        <v>0</v>
      </c>
      <c r="R263" s="178"/>
      <c r="S263" s="177"/>
      <c r="T263" s="149">
        <f t="shared" si="252"/>
        <v>0</v>
      </c>
      <c r="U263" s="178"/>
      <c r="V263" s="177"/>
      <c r="W263" s="149">
        <f t="shared" si="253"/>
        <v>0</v>
      </c>
      <c r="X263" s="197"/>
      <c r="Y263" s="177"/>
      <c r="Z263" s="149">
        <f t="shared" si="254"/>
        <v>0</v>
      </c>
      <c r="AA263" s="178"/>
      <c r="AB263" s="177"/>
      <c r="AC263" s="149">
        <f t="shared" si="255"/>
        <v>0</v>
      </c>
      <c r="AD263" s="178"/>
      <c r="AE263" s="177"/>
      <c r="AF263" s="149">
        <f t="shared" si="256"/>
        <v>0</v>
      </c>
      <c r="AG263" s="178"/>
      <c r="AH263" s="177"/>
      <c r="AI263" s="149">
        <f t="shared" si="257"/>
        <v>0</v>
      </c>
      <c r="AJ263" s="178"/>
      <c r="AK263" s="177"/>
      <c r="AL263" s="149">
        <f t="shared" si="258"/>
        <v>0</v>
      </c>
      <c r="AM263" s="178"/>
      <c r="AN263" s="172"/>
      <c r="AO263" s="153" t="s">
        <v>40</v>
      </c>
    </row>
    <row r="264" spans="1:41" ht="15" hidden="1" customHeight="1">
      <c r="A264" s="543"/>
      <c r="B264" s="545"/>
      <c r="C264" s="547"/>
      <c r="D264" s="549"/>
      <c r="E264" s="551"/>
      <c r="F264" s="165" t="s">
        <v>41</v>
      </c>
      <c r="G264" s="177"/>
      <c r="H264" s="149">
        <f t="shared" si="248"/>
        <v>0</v>
      </c>
      <c r="I264" s="178"/>
      <c r="J264" s="177"/>
      <c r="K264" s="149">
        <f t="shared" si="249"/>
        <v>0</v>
      </c>
      <c r="L264" s="178"/>
      <c r="M264" s="177"/>
      <c r="N264" s="149">
        <f t="shared" si="250"/>
        <v>0</v>
      </c>
      <c r="O264" s="178"/>
      <c r="P264" s="177"/>
      <c r="Q264" s="149">
        <f t="shared" si="251"/>
        <v>0</v>
      </c>
      <c r="R264" s="178"/>
      <c r="S264" s="177"/>
      <c r="T264" s="149">
        <f t="shared" si="252"/>
        <v>0</v>
      </c>
      <c r="U264" s="178"/>
      <c r="V264" s="177"/>
      <c r="W264" s="149">
        <f t="shared" si="253"/>
        <v>0</v>
      </c>
      <c r="X264" s="197"/>
      <c r="Y264" s="177"/>
      <c r="Z264" s="149">
        <f t="shared" si="254"/>
        <v>0</v>
      </c>
      <c r="AA264" s="178"/>
      <c r="AB264" s="177"/>
      <c r="AC264" s="149">
        <f t="shared" si="255"/>
        <v>0</v>
      </c>
      <c r="AD264" s="178"/>
      <c r="AE264" s="177"/>
      <c r="AF264" s="149">
        <f t="shared" si="256"/>
        <v>0</v>
      </c>
      <c r="AG264" s="178"/>
      <c r="AH264" s="177"/>
      <c r="AI264" s="149">
        <f t="shared" si="257"/>
        <v>0</v>
      </c>
      <c r="AJ264" s="178"/>
      <c r="AK264" s="177"/>
      <c r="AL264" s="149">
        <f t="shared" si="258"/>
        <v>0</v>
      </c>
      <c r="AM264" s="178"/>
      <c r="AN264" s="172"/>
      <c r="AO264" s="154">
        <f>AO262/AO258</f>
        <v>1</v>
      </c>
    </row>
    <row r="265" spans="1:41" ht="15" hidden="1" customHeight="1">
      <c r="A265" s="565"/>
      <c r="B265" s="566"/>
      <c r="C265" s="567"/>
      <c r="D265" s="568"/>
      <c r="E265" s="569"/>
      <c r="F265" s="167" t="s">
        <v>42</v>
      </c>
      <c r="G265" s="181"/>
      <c r="H265" s="150">
        <f t="shared" si="248"/>
        <v>0</v>
      </c>
      <c r="I265" s="182"/>
      <c r="J265" s="181"/>
      <c r="K265" s="150">
        <f t="shared" si="249"/>
        <v>0</v>
      </c>
      <c r="L265" s="182"/>
      <c r="M265" s="181"/>
      <c r="N265" s="150">
        <f t="shared" si="250"/>
        <v>0</v>
      </c>
      <c r="O265" s="182"/>
      <c r="P265" s="181"/>
      <c r="Q265" s="150">
        <f t="shared" si="251"/>
        <v>0</v>
      </c>
      <c r="R265" s="182"/>
      <c r="S265" s="181"/>
      <c r="T265" s="150">
        <f t="shared" si="252"/>
        <v>0</v>
      </c>
      <c r="U265" s="182"/>
      <c r="V265" s="181"/>
      <c r="W265" s="150">
        <f t="shared" si="253"/>
        <v>0</v>
      </c>
      <c r="X265" s="199"/>
      <c r="Y265" s="181"/>
      <c r="Z265" s="150">
        <f t="shared" si="254"/>
        <v>0</v>
      </c>
      <c r="AA265" s="182"/>
      <c r="AB265" s="181"/>
      <c r="AC265" s="150">
        <f t="shared" si="255"/>
        <v>0</v>
      </c>
      <c r="AD265" s="182"/>
      <c r="AE265" s="181"/>
      <c r="AF265" s="150">
        <f t="shared" si="256"/>
        <v>0</v>
      </c>
      <c r="AG265" s="182"/>
      <c r="AH265" s="181"/>
      <c r="AI265" s="150">
        <f t="shared" si="257"/>
        <v>0</v>
      </c>
      <c r="AJ265" s="182"/>
      <c r="AK265" s="181"/>
      <c r="AL265" s="150">
        <f t="shared" si="258"/>
        <v>0</v>
      </c>
      <c r="AM265" s="182"/>
      <c r="AN265" s="174"/>
      <c r="AO265" s="158"/>
    </row>
    <row r="266" spans="1:41" ht="15" customHeight="1">
      <c r="A266" s="573" t="s">
        <v>21</v>
      </c>
      <c r="B266" s="451" t="s">
        <v>17</v>
      </c>
      <c r="C266" s="451" t="s">
        <v>18</v>
      </c>
      <c r="D266" s="451" t="s">
        <v>139</v>
      </c>
      <c r="E266" s="451" t="s">
        <v>20</v>
      </c>
      <c r="F266" s="560" t="s">
        <v>22</v>
      </c>
      <c r="G266" s="733" t="s">
        <v>23</v>
      </c>
      <c r="H266" s="440" t="s">
        <v>24</v>
      </c>
      <c r="I266" s="444" t="s">
        <v>25</v>
      </c>
      <c r="J266" s="511" t="s">
        <v>23</v>
      </c>
      <c r="K266" s="440" t="s">
        <v>24</v>
      </c>
      <c r="L266" s="444" t="s">
        <v>25</v>
      </c>
      <c r="M266" s="511" t="s">
        <v>23</v>
      </c>
      <c r="N266" s="440" t="s">
        <v>24</v>
      </c>
      <c r="O266" s="444" t="s">
        <v>25</v>
      </c>
      <c r="P266" s="511" t="s">
        <v>23</v>
      </c>
      <c r="Q266" s="440" t="s">
        <v>24</v>
      </c>
      <c r="R266" s="444" t="s">
        <v>25</v>
      </c>
      <c r="S266" s="511" t="s">
        <v>23</v>
      </c>
      <c r="T266" s="440" t="s">
        <v>24</v>
      </c>
      <c r="U266" s="444" t="s">
        <v>25</v>
      </c>
      <c r="V266" s="511" t="s">
        <v>23</v>
      </c>
      <c r="W266" s="440" t="s">
        <v>24</v>
      </c>
      <c r="X266" s="522" t="s">
        <v>25</v>
      </c>
      <c r="Y266" s="511" t="s">
        <v>23</v>
      </c>
      <c r="Z266" s="440" t="s">
        <v>24</v>
      </c>
      <c r="AA266" s="444" t="s">
        <v>25</v>
      </c>
      <c r="AB266" s="511" t="s">
        <v>23</v>
      </c>
      <c r="AC266" s="440" t="s">
        <v>24</v>
      </c>
      <c r="AD266" s="444" t="s">
        <v>25</v>
      </c>
      <c r="AE266" s="511" t="s">
        <v>23</v>
      </c>
      <c r="AF266" s="440" t="s">
        <v>24</v>
      </c>
      <c r="AG266" s="444" t="s">
        <v>25</v>
      </c>
      <c r="AH266" s="511" t="s">
        <v>23</v>
      </c>
      <c r="AI266" s="440" t="s">
        <v>24</v>
      </c>
      <c r="AJ266" s="444" t="s">
        <v>25</v>
      </c>
      <c r="AK266" s="511" t="s">
        <v>23</v>
      </c>
      <c r="AL266" s="440" t="s">
        <v>24</v>
      </c>
      <c r="AM266" s="444" t="s">
        <v>25</v>
      </c>
      <c r="AN266" s="443" t="s">
        <v>23</v>
      </c>
      <c r="AO266" s="630" t="s">
        <v>26</v>
      </c>
    </row>
    <row r="267" spans="1:41" ht="15" customHeight="1">
      <c r="A267" s="574"/>
      <c r="B267" s="562"/>
      <c r="C267" s="562"/>
      <c r="D267" s="562"/>
      <c r="E267" s="562"/>
      <c r="F267" s="561"/>
      <c r="G267" s="734"/>
      <c r="H267" s="542"/>
      <c r="I267" s="538"/>
      <c r="J267" s="541"/>
      <c r="K267" s="542"/>
      <c r="L267" s="538"/>
      <c r="M267" s="541"/>
      <c r="N267" s="542"/>
      <c r="O267" s="538"/>
      <c r="P267" s="541"/>
      <c r="Q267" s="542"/>
      <c r="R267" s="538"/>
      <c r="S267" s="541"/>
      <c r="T267" s="542"/>
      <c r="U267" s="538"/>
      <c r="V267" s="541"/>
      <c r="W267" s="542"/>
      <c r="X267" s="632"/>
      <c r="Y267" s="541"/>
      <c r="Z267" s="542"/>
      <c r="AA267" s="538"/>
      <c r="AB267" s="541"/>
      <c r="AC267" s="542"/>
      <c r="AD267" s="538"/>
      <c r="AE267" s="541"/>
      <c r="AF267" s="542"/>
      <c r="AG267" s="538"/>
      <c r="AH267" s="541"/>
      <c r="AI267" s="542"/>
      <c r="AJ267" s="538"/>
      <c r="AK267" s="541"/>
      <c r="AL267" s="542"/>
      <c r="AM267" s="538"/>
      <c r="AN267" s="570"/>
      <c r="AO267" s="631"/>
    </row>
    <row r="268" spans="1:41" ht="15" customHeight="1">
      <c r="A268" s="543" t="s">
        <v>140</v>
      </c>
      <c r="B268" s="545" t="s">
        <v>251</v>
      </c>
      <c r="C268" s="547">
        <v>2239</v>
      </c>
      <c r="D268" s="722" t="s">
        <v>252</v>
      </c>
      <c r="E268" s="551" t="s">
        <v>253</v>
      </c>
      <c r="F268" s="165" t="s">
        <v>30</v>
      </c>
      <c r="G268" s="177"/>
      <c r="H268" s="149">
        <f t="shared" ref="H268:H276" si="259">G268-I268</f>
        <v>0</v>
      </c>
      <c r="I268" s="178"/>
      <c r="J268" s="177"/>
      <c r="K268" s="149">
        <f t="shared" ref="K268:K276" si="260">J268-L268</f>
        <v>0</v>
      </c>
      <c r="L268" s="178"/>
      <c r="M268" s="177"/>
      <c r="N268" s="149">
        <f>M268-O268</f>
        <v>0</v>
      </c>
      <c r="O268" s="178"/>
      <c r="P268" s="177"/>
      <c r="Q268" s="149">
        <f t="shared" ref="Q268:Q276" si="261">P268-R268</f>
        <v>0</v>
      </c>
      <c r="R268" s="178"/>
      <c r="S268" s="177"/>
      <c r="T268" s="149">
        <f t="shared" ref="T268:T276" si="262">S268-U268</f>
        <v>0</v>
      </c>
      <c r="U268" s="178"/>
      <c r="V268" s="177"/>
      <c r="W268" s="149">
        <f t="shared" ref="W268:W276" si="263">V268-X268</f>
        <v>0</v>
      </c>
      <c r="X268" s="197"/>
      <c r="Y268" s="177"/>
      <c r="Z268" s="149">
        <f t="shared" ref="Z268:Z276" si="264">Y268-AA268</f>
        <v>0</v>
      </c>
      <c r="AA268" s="178"/>
      <c r="AB268" s="177"/>
      <c r="AC268" s="149">
        <f t="shared" ref="AC268:AC276" si="265">AB268-AD268</f>
        <v>0</v>
      </c>
      <c r="AD268" s="178"/>
      <c r="AE268" s="177"/>
      <c r="AF268" s="149">
        <f t="shared" ref="AF268:AF276" si="266">AE268-AG268</f>
        <v>0</v>
      </c>
      <c r="AG268" s="178"/>
      <c r="AH268" s="177"/>
      <c r="AI268" s="149">
        <f t="shared" ref="AI268:AI276" si="267">AH268-AJ268</f>
        <v>0</v>
      </c>
      <c r="AJ268" s="178"/>
      <c r="AK268" s="177"/>
      <c r="AL268" s="149">
        <f t="shared" ref="AL268:AL276" si="268">AK268-AM268</f>
        <v>0</v>
      </c>
      <c r="AM268" s="178"/>
      <c r="AN268" s="172"/>
      <c r="AO268" s="151" t="s">
        <v>31</v>
      </c>
    </row>
    <row r="269" spans="1:41">
      <c r="A269" s="543"/>
      <c r="B269" s="545"/>
      <c r="C269" s="547"/>
      <c r="D269" s="722"/>
      <c r="E269" s="551"/>
      <c r="F269" s="165" t="s">
        <v>32</v>
      </c>
      <c r="G269" s="177"/>
      <c r="H269" s="149">
        <f t="shared" si="259"/>
        <v>0</v>
      </c>
      <c r="I269" s="178"/>
      <c r="J269" s="177"/>
      <c r="K269" s="149">
        <f t="shared" si="260"/>
        <v>0</v>
      </c>
      <c r="L269" s="178"/>
      <c r="M269" s="177"/>
      <c r="N269" s="149">
        <f>M269-O269</f>
        <v>0</v>
      </c>
      <c r="O269" s="178"/>
      <c r="P269" s="177"/>
      <c r="Q269" s="149">
        <f t="shared" si="261"/>
        <v>0</v>
      </c>
      <c r="R269" s="178"/>
      <c r="S269" s="177"/>
      <c r="T269" s="149">
        <f t="shared" si="262"/>
        <v>0</v>
      </c>
      <c r="U269" s="178"/>
      <c r="V269" s="177"/>
      <c r="W269" s="149">
        <f t="shared" si="263"/>
        <v>0</v>
      </c>
      <c r="X269" s="197"/>
      <c r="Y269" s="177"/>
      <c r="Z269" s="149">
        <f t="shared" si="264"/>
        <v>0</v>
      </c>
      <c r="AA269" s="178"/>
      <c r="AB269" s="177"/>
      <c r="AC269" s="149">
        <f t="shared" si="265"/>
        <v>0</v>
      </c>
      <c r="AD269" s="178"/>
      <c r="AE269" s="177"/>
      <c r="AF269" s="149">
        <f t="shared" si="266"/>
        <v>0</v>
      </c>
      <c r="AG269" s="178"/>
      <c r="AH269" s="177"/>
      <c r="AI269" s="149">
        <f t="shared" si="267"/>
        <v>0</v>
      </c>
      <c r="AJ269" s="178"/>
      <c r="AK269" s="177"/>
      <c r="AL269" s="149">
        <f t="shared" si="268"/>
        <v>0</v>
      </c>
      <c r="AM269" s="178"/>
      <c r="AN269" s="172"/>
      <c r="AO269" s="152">
        <f>SUM(G268:G276,J268:J276,M268:M276,P268:P276,S268:S276,V268:V276,Y268:Y276,AB268:AB276,AE268:AE276)</f>
        <v>1005000</v>
      </c>
    </row>
    <row r="270" spans="1:41">
      <c r="A270" s="543"/>
      <c r="B270" s="545"/>
      <c r="C270" s="547"/>
      <c r="D270" s="722"/>
      <c r="E270" s="551"/>
      <c r="F270" s="165" t="s">
        <v>33</v>
      </c>
      <c r="G270" s="177"/>
      <c r="H270" s="149">
        <f t="shared" si="259"/>
        <v>0</v>
      </c>
      <c r="I270" s="178"/>
      <c r="J270" s="177"/>
      <c r="K270" s="149">
        <f t="shared" si="260"/>
        <v>0</v>
      </c>
      <c r="L270" s="178"/>
      <c r="M270" s="177"/>
      <c r="N270" s="149">
        <f>M270-O270</f>
        <v>0</v>
      </c>
      <c r="O270" s="178"/>
      <c r="P270" s="177"/>
      <c r="Q270" s="149">
        <f t="shared" si="261"/>
        <v>0</v>
      </c>
      <c r="R270" s="178"/>
      <c r="S270" s="177">
        <v>5000</v>
      </c>
      <c r="T270" s="149">
        <f t="shared" si="262"/>
        <v>0</v>
      </c>
      <c r="U270" s="178">
        <v>5000</v>
      </c>
      <c r="V270" s="177"/>
      <c r="W270" s="149">
        <f t="shared" si="263"/>
        <v>0</v>
      </c>
      <c r="X270" s="197"/>
      <c r="Y270" s="177"/>
      <c r="Z270" s="149">
        <f t="shared" si="264"/>
        <v>0</v>
      </c>
      <c r="AA270" s="178"/>
      <c r="AB270" s="177"/>
      <c r="AC270" s="149">
        <f t="shared" si="265"/>
        <v>0</v>
      </c>
      <c r="AD270" s="178"/>
      <c r="AE270" s="177"/>
      <c r="AF270" s="149">
        <f t="shared" si="266"/>
        <v>0</v>
      </c>
      <c r="AG270" s="178"/>
      <c r="AH270" s="177"/>
      <c r="AI270" s="149">
        <f t="shared" si="267"/>
        <v>0</v>
      </c>
      <c r="AJ270" s="178"/>
      <c r="AK270" s="177"/>
      <c r="AL270" s="149">
        <f t="shared" si="268"/>
        <v>0</v>
      </c>
      <c r="AM270" s="178"/>
      <c r="AN270" s="172"/>
      <c r="AO270" s="153" t="s">
        <v>34</v>
      </c>
    </row>
    <row r="271" spans="1:41">
      <c r="A271" s="543"/>
      <c r="B271" s="545"/>
      <c r="C271" s="547"/>
      <c r="D271" s="722"/>
      <c r="E271" s="551"/>
      <c r="F271" s="165" t="s">
        <v>35</v>
      </c>
      <c r="G271" s="177"/>
      <c r="H271" s="149">
        <f t="shared" si="259"/>
        <v>0</v>
      </c>
      <c r="I271" s="178"/>
      <c r="J271" s="177"/>
      <c r="K271" s="149">
        <f t="shared" si="260"/>
        <v>0</v>
      </c>
      <c r="L271" s="178"/>
      <c r="M271" s="177"/>
      <c r="N271" s="149">
        <v>0</v>
      </c>
      <c r="O271" s="178"/>
      <c r="P271" s="177"/>
      <c r="Q271" s="149">
        <f t="shared" si="261"/>
        <v>0</v>
      </c>
      <c r="R271" s="178"/>
      <c r="S271" s="177"/>
      <c r="T271" s="149">
        <f t="shared" si="262"/>
        <v>0</v>
      </c>
      <c r="U271" s="178"/>
      <c r="V271" s="177"/>
      <c r="W271" s="149">
        <f t="shared" si="263"/>
        <v>0</v>
      </c>
      <c r="X271" s="197"/>
      <c r="Y271" s="177"/>
      <c r="Z271" s="149">
        <f t="shared" si="264"/>
        <v>0</v>
      </c>
      <c r="AA271" s="178"/>
      <c r="AB271" s="177"/>
      <c r="AC271" s="149">
        <f t="shared" si="265"/>
        <v>0</v>
      </c>
      <c r="AD271" s="178"/>
      <c r="AE271" s="177"/>
      <c r="AF271" s="149">
        <f t="shared" si="266"/>
        <v>0</v>
      </c>
      <c r="AG271" s="178"/>
      <c r="AH271" s="177"/>
      <c r="AI271" s="149">
        <f t="shared" si="267"/>
        <v>0</v>
      </c>
      <c r="AJ271" s="178"/>
      <c r="AK271" s="177"/>
      <c r="AL271" s="149">
        <f t="shared" si="268"/>
        <v>0</v>
      </c>
      <c r="AM271" s="178"/>
      <c r="AN271" s="172"/>
      <c r="AO271" s="152">
        <f>SUM(H268:H276,K268:K276,N268:N276,Q268:Q276,T268:T276,W268:W276,Z268:Z276,AC268:AC276,AF268:AF276)</f>
        <v>1000000</v>
      </c>
    </row>
    <row r="272" spans="1:41">
      <c r="A272" s="543"/>
      <c r="B272" s="545"/>
      <c r="C272" s="547"/>
      <c r="D272" s="722"/>
      <c r="E272" s="551"/>
      <c r="F272" s="165" t="s">
        <v>36</v>
      </c>
      <c r="G272" s="177"/>
      <c r="H272" s="149">
        <f t="shared" si="259"/>
        <v>0</v>
      </c>
      <c r="I272" s="178"/>
      <c r="J272" s="177"/>
      <c r="K272" s="149">
        <f t="shared" si="260"/>
        <v>0</v>
      </c>
      <c r="L272" s="178"/>
      <c r="M272" s="177"/>
      <c r="N272" s="149">
        <f t="shared" ref="N272:N276" si="269">M272-O272</f>
        <v>0</v>
      </c>
      <c r="O272" s="178"/>
      <c r="P272" s="177"/>
      <c r="Q272" s="149">
        <f t="shared" si="261"/>
        <v>0</v>
      </c>
      <c r="R272" s="178"/>
      <c r="S272" s="177"/>
      <c r="T272" s="149">
        <f t="shared" si="262"/>
        <v>0</v>
      </c>
      <c r="U272" s="178"/>
      <c r="V272" s="177"/>
      <c r="W272" s="149">
        <f t="shared" si="263"/>
        <v>0</v>
      </c>
      <c r="X272" s="178"/>
      <c r="Y272" s="177"/>
      <c r="Z272" s="149">
        <f t="shared" si="264"/>
        <v>0</v>
      </c>
      <c r="AA272" s="178"/>
      <c r="AB272" s="177"/>
      <c r="AC272" s="149">
        <f t="shared" si="265"/>
        <v>0</v>
      </c>
      <c r="AD272" s="178"/>
      <c r="AE272" s="177"/>
      <c r="AF272" s="149">
        <f t="shared" si="266"/>
        <v>0</v>
      </c>
      <c r="AG272" s="178"/>
      <c r="AH272" s="177"/>
      <c r="AI272" s="149">
        <f t="shared" si="267"/>
        <v>0</v>
      </c>
      <c r="AJ272" s="178"/>
      <c r="AK272" s="177"/>
      <c r="AL272" s="149">
        <f t="shared" si="268"/>
        <v>0</v>
      </c>
      <c r="AM272" s="178"/>
      <c r="AN272" s="172"/>
      <c r="AO272" s="153" t="s">
        <v>37</v>
      </c>
    </row>
    <row r="273" spans="1:41">
      <c r="A273" s="543"/>
      <c r="B273" s="545"/>
      <c r="C273" s="547"/>
      <c r="D273" s="722"/>
      <c r="E273" s="551"/>
      <c r="F273" s="165" t="s">
        <v>38</v>
      </c>
      <c r="G273" s="177"/>
      <c r="H273" s="149">
        <f t="shared" si="259"/>
        <v>0</v>
      </c>
      <c r="I273" s="178"/>
      <c r="J273" s="177"/>
      <c r="K273" s="149">
        <f t="shared" si="260"/>
        <v>0</v>
      </c>
      <c r="L273" s="178"/>
      <c r="M273" s="177"/>
      <c r="N273" s="149">
        <f t="shared" si="269"/>
        <v>0</v>
      </c>
      <c r="O273" s="178"/>
      <c r="P273" s="177"/>
      <c r="Q273" s="149">
        <f t="shared" si="261"/>
        <v>0</v>
      </c>
      <c r="R273" s="178"/>
      <c r="S273" s="177"/>
      <c r="T273" s="149">
        <f t="shared" si="262"/>
        <v>0</v>
      </c>
      <c r="U273" s="178"/>
      <c r="V273" s="177"/>
      <c r="W273" s="149">
        <f t="shared" si="263"/>
        <v>0</v>
      </c>
      <c r="X273" s="178"/>
      <c r="Y273" s="177">
        <v>1000000</v>
      </c>
      <c r="Z273" s="149">
        <f t="shared" si="264"/>
        <v>1000000</v>
      </c>
      <c r="AA273" s="178"/>
      <c r="AB273" s="177"/>
      <c r="AC273" s="149">
        <f t="shared" si="265"/>
        <v>0</v>
      </c>
      <c r="AD273" s="178"/>
      <c r="AE273" s="177"/>
      <c r="AF273" s="149">
        <f t="shared" si="266"/>
        <v>0</v>
      </c>
      <c r="AG273" s="178"/>
      <c r="AH273" s="177"/>
      <c r="AI273" s="149">
        <f t="shared" si="267"/>
        <v>0</v>
      </c>
      <c r="AJ273" s="178"/>
      <c r="AK273" s="177"/>
      <c r="AL273" s="149">
        <f t="shared" si="268"/>
        <v>0</v>
      </c>
      <c r="AM273" s="178"/>
      <c r="AN273" s="172"/>
      <c r="AO273" s="152">
        <f>SUM(I268:I276,L268:L276,O268:O276,R268:R276,U268:U276,X268:X276,AA268:AA276,AD268:AD276,AG268:AG276)</f>
        <v>5000</v>
      </c>
    </row>
    <row r="274" spans="1:41">
      <c r="A274" s="543"/>
      <c r="B274" s="545"/>
      <c r="C274" s="547"/>
      <c r="D274" s="722"/>
      <c r="E274" s="551"/>
      <c r="F274" s="165" t="s">
        <v>39</v>
      </c>
      <c r="G274" s="177"/>
      <c r="H274" s="149">
        <f t="shared" si="259"/>
        <v>0</v>
      </c>
      <c r="I274" s="178"/>
      <c r="J274" s="177"/>
      <c r="K274" s="149">
        <f t="shared" si="260"/>
        <v>0</v>
      </c>
      <c r="L274" s="178"/>
      <c r="M274" s="177"/>
      <c r="N274" s="149">
        <f t="shared" si="269"/>
        <v>0</v>
      </c>
      <c r="O274" s="178"/>
      <c r="P274" s="177"/>
      <c r="Q274" s="149">
        <f t="shared" si="261"/>
        <v>0</v>
      </c>
      <c r="R274" s="178"/>
      <c r="S274" s="177"/>
      <c r="T274" s="149">
        <f t="shared" si="262"/>
        <v>0</v>
      </c>
      <c r="U274" s="178"/>
      <c r="V274" s="177"/>
      <c r="W274" s="149">
        <f t="shared" si="263"/>
        <v>0</v>
      </c>
      <c r="X274" s="197"/>
      <c r="Y274" s="177"/>
      <c r="Z274" s="149">
        <f t="shared" si="264"/>
        <v>0</v>
      </c>
      <c r="AA274" s="178"/>
      <c r="AB274" s="177"/>
      <c r="AC274" s="149">
        <f t="shared" si="265"/>
        <v>0</v>
      </c>
      <c r="AD274" s="178"/>
      <c r="AE274" s="177"/>
      <c r="AF274" s="149">
        <f t="shared" si="266"/>
        <v>0</v>
      </c>
      <c r="AG274" s="178"/>
      <c r="AH274" s="177"/>
      <c r="AI274" s="149">
        <f t="shared" si="267"/>
        <v>0</v>
      </c>
      <c r="AJ274" s="178"/>
      <c r="AK274" s="177"/>
      <c r="AL274" s="149">
        <f t="shared" si="268"/>
        <v>0</v>
      </c>
      <c r="AM274" s="178"/>
      <c r="AN274" s="172"/>
      <c r="AO274" s="153" t="s">
        <v>40</v>
      </c>
    </row>
    <row r="275" spans="1:41">
      <c r="A275" s="543"/>
      <c r="B275" s="545"/>
      <c r="C275" s="547"/>
      <c r="D275" s="722"/>
      <c r="E275" s="551"/>
      <c r="F275" s="165" t="s">
        <v>41</v>
      </c>
      <c r="G275" s="177"/>
      <c r="H275" s="149">
        <f t="shared" si="259"/>
        <v>0</v>
      </c>
      <c r="I275" s="178"/>
      <c r="J275" s="177"/>
      <c r="K275" s="149">
        <f t="shared" si="260"/>
        <v>0</v>
      </c>
      <c r="L275" s="178"/>
      <c r="M275" s="177"/>
      <c r="N275" s="149">
        <f t="shared" si="269"/>
        <v>0</v>
      </c>
      <c r="O275" s="178"/>
      <c r="P275" s="177"/>
      <c r="Q275" s="149">
        <f t="shared" si="261"/>
        <v>0</v>
      </c>
      <c r="R275" s="178"/>
      <c r="S275" s="177"/>
      <c r="T275" s="149">
        <f t="shared" si="262"/>
        <v>0</v>
      </c>
      <c r="U275" s="178"/>
      <c r="V275" s="177"/>
      <c r="W275" s="149">
        <f t="shared" si="263"/>
        <v>0</v>
      </c>
      <c r="X275" s="197"/>
      <c r="Y275" s="177"/>
      <c r="Z275" s="149">
        <f t="shared" si="264"/>
        <v>0</v>
      </c>
      <c r="AA275" s="178"/>
      <c r="AB275" s="177"/>
      <c r="AC275" s="149">
        <f t="shared" si="265"/>
        <v>0</v>
      </c>
      <c r="AD275" s="178"/>
      <c r="AE275" s="177"/>
      <c r="AF275" s="149">
        <f t="shared" si="266"/>
        <v>0</v>
      </c>
      <c r="AG275" s="178"/>
      <c r="AH275" s="177"/>
      <c r="AI275" s="149">
        <f t="shared" si="267"/>
        <v>0</v>
      </c>
      <c r="AJ275" s="178"/>
      <c r="AK275" s="177"/>
      <c r="AL275" s="149">
        <f t="shared" si="268"/>
        <v>0</v>
      </c>
      <c r="AM275" s="178"/>
      <c r="AN275" s="172"/>
      <c r="AO275" s="154">
        <f>AO273/AO269</f>
        <v>4.9751243781094526E-3</v>
      </c>
    </row>
    <row r="276" spans="1:41" ht="15.75" customHeight="1">
      <c r="A276" s="544"/>
      <c r="B276" s="546"/>
      <c r="C276" s="548"/>
      <c r="D276" s="723"/>
      <c r="E276" s="552"/>
      <c r="F276" s="166" t="s">
        <v>42</v>
      </c>
      <c r="G276" s="179"/>
      <c r="H276" s="155">
        <f t="shared" si="259"/>
        <v>0</v>
      </c>
      <c r="I276" s="180"/>
      <c r="J276" s="179"/>
      <c r="K276" s="155">
        <f t="shared" si="260"/>
        <v>0</v>
      </c>
      <c r="L276" s="180"/>
      <c r="M276" s="179"/>
      <c r="N276" s="155">
        <f t="shared" si="269"/>
        <v>0</v>
      </c>
      <c r="O276" s="180"/>
      <c r="P276" s="179"/>
      <c r="Q276" s="155">
        <f t="shared" si="261"/>
        <v>0</v>
      </c>
      <c r="R276" s="180"/>
      <c r="S276" s="179"/>
      <c r="T276" s="155">
        <f t="shared" si="262"/>
        <v>0</v>
      </c>
      <c r="U276" s="180"/>
      <c r="V276" s="179"/>
      <c r="W276" s="155">
        <f t="shared" si="263"/>
        <v>0</v>
      </c>
      <c r="X276" s="198"/>
      <c r="Y276" s="179"/>
      <c r="Z276" s="155">
        <f t="shared" si="264"/>
        <v>0</v>
      </c>
      <c r="AA276" s="180"/>
      <c r="AB276" s="179"/>
      <c r="AC276" s="155">
        <f t="shared" si="265"/>
        <v>0</v>
      </c>
      <c r="AD276" s="180"/>
      <c r="AE276" s="179"/>
      <c r="AF276" s="155">
        <f t="shared" si="266"/>
        <v>0</v>
      </c>
      <c r="AG276" s="180"/>
      <c r="AH276" s="179"/>
      <c r="AI276" s="155">
        <f t="shared" si="267"/>
        <v>0</v>
      </c>
      <c r="AJ276" s="180"/>
      <c r="AK276" s="179"/>
      <c r="AL276" s="155">
        <f t="shared" si="268"/>
        <v>0</v>
      </c>
      <c r="AM276" s="180"/>
      <c r="AN276" s="173"/>
      <c r="AO276" s="156"/>
    </row>
    <row r="277" spans="1:41" ht="15" hidden="1" customHeight="1">
      <c r="A277" s="653" t="s">
        <v>21</v>
      </c>
      <c r="B277" s="450" t="s">
        <v>17</v>
      </c>
      <c r="C277" s="450" t="s">
        <v>18</v>
      </c>
      <c r="D277" s="450" t="s">
        <v>139</v>
      </c>
      <c r="E277" s="450" t="s">
        <v>20</v>
      </c>
      <c r="F277" s="686" t="s">
        <v>22</v>
      </c>
      <c r="G277" s="576" t="s">
        <v>23</v>
      </c>
      <c r="H277" s="452" t="s">
        <v>24</v>
      </c>
      <c r="I277" s="577" t="s">
        <v>25</v>
      </c>
      <c r="J277" s="576" t="s">
        <v>23</v>
      </c>
      <c r="K277" s="452" t="s">
        <v>24</v>
      </c>
      <c r="L277" s="577" t="s">
        <v>25</v>
      </c>
      <c r="M277" s="576" t="s">
        <v>23</v>
      </c>
      <c r="N277" s="452" t="s">
        <v>24</v>
      </c>
      <c r="O277" s="577" t="s">
        <v>25</v>
      </c>
      <c r="P277" s="576" t="s">
        <v>23</v>
      </c>
      <c r="Q277" s="452" t="s">
        <v>24</v>
      </c>
      <c r="R277" s="577" t="s">
        <v>25</v>
      </c>
      <c r="S277" s="576" t="s">
        <v>23</v>
      </c>
      <c r="T277" s="452" t="s">
        <v>24</v>
      </c>
      <c r="U277" s="577" t="s">
        <v>25</v>
      </c>
      <c r="V277" s="576" t="s">
        <v>23</v>
      </c>
      <c r="W277" s="452" t="s">
        <v>24</v>
      </c>
      <c r="X277" s="676" t="s">
        <v>25</v>
      </c>
      <c r="Y277" s="576" t="s">
        <v>23</v>
      </c>
      <c r="Z277" s="452" t="s">
        <v>24</v>
      </c>
      <c r="AA277" s="577" t="s">
        <v>25</v>
      </c>
      <c r="AB277" s="576" t="s">
        <v>23</v>
      </c>
      <c r="AC277" s="452" t="s">
        <v>24</v>
      </c>
      <c r="AD277" s="577" t="s">
        <v>25</v>
      </c>
      <c r="AE277" s="576" t="s">
        <v>23</v>
      </c>
      <c r="AF277" s="452" t="s">
        <v>24</v>
      </c>
      <c r="AG277" s="577" t="s">
        <v>25</v>
      </c>
      <c r="AH277" s="576" t="s">
        <v>23</v>
      </c>
      <c r="AI277" s="452" t="s">
        <v>24</v>
      </c>
      <c r="AJ277" s="577" t="s">
        <v>25</v>
      </c>
      <c r="AK277" s="576" t="s">
        <v>23</v>
      </c>
      <c r="AL277" s="452" t="s">
        <v>24</v>
      </c>
      <c r="AM277" s="577" t="s">
        <v>25</v>
      </c>
      <c r="AN277" s="685" t="s">
        <v>23</v>
      </c>
      <c r="AO277" s="655" t="s">
        <v>26</v>
      </c>
    </row>
    <row r="278" spans="1:41" ht="15" hidden="1" customHeight="1">
      <c r="A278" s="574"/>
      <c r="B278" s="562"/>
      <c r="C278" s="562"/>
      <c r="D278" s="562"/>
      <c r="E278" s="562"/>
      <c r="F278" s="561"/>
      <c r="G278" s="541"/>
      <c r="H278" s="542"/>
      <c r="I278" s="538"/>
      <c r="J278" s="541"/>
      <c r="K278" s="542"/>
      <c r="L278" s="538"/>
      <c r="M278" s="541"/>
      <c r="N278" s="542"/>
      <c r="O278" s="538"/>
      <c r="P278" s="541"/>
      <c r="Q278" s="542"/>
      <c r="R278" s="538"/>
      <c r="S278" s="541"/>
      <c r="T278" s="542"/>
      <c r="U278" s="538"/>
      <c r="V278" s="541"/>
      <c r="W278" s="542"/>
      <c r="X278" s="632"/>
      <c r="Y278" s="541"/>
      <c r="Z278" s="542"/>
      <c r="AA278" s="538"/>
      <c r="AB278" s="541"/>
      <c r="AC278" s="542"/>
      <c r="AD278" s="538"/>
      <c r="AE278" s="541"/>
      <c r="AF278" s="542"/>
      <c r="AG278" s="538"/>
      <c r="AH278" s="541"/>
      <c r="AI278" s="542"/>
      <c r="AJ278" s="538"/>
      <c r="AK278" s="541"/>
      <c r="AL278" s="542"/>
      <c r="AM278" s="538"/>
      <c r="AN278" s="570"/>
      <c r="AO278" s="631"/>
    </row>
    <row r="279" spans="1:41" ht="15" hidden="1" customHeight="1">
      <c r="A279" s="543" t="s">
        <v>254</v>
      </c>
      <c r="B279" s="545" t="s">
        <v>255</v>
      </c>
      <c r="C279" s="547">
        <v>1987</v>
      </c>
      <c r="D279" s="722" t="s">
        <v>256</v>
      </c>
      <c r="E279" s="551" t="s">
        <v>257</v>
      </c>
      <c r="F279" s="165" t="s">
        <v>30</v>
      </c>
      <c r="G279" s="177">
        <v>354000</v>
      </c>
      <c r="H279" s="149">
        <f t="shared" ref="H279:H287" si="270">G279-I279</f>
        <v>0</v>
      </c>
      <c r="I279" s="178">
        <v>354000</v>
      </c>
      <c r="J279" s="177"/>
      <c r="K279" s="149">
        <f t="shared" ref="K279:K287" si="271">J279-L279</f>
        <v>0</v>
      </c>
      <c r="L279" s="178"/>
      <c r="M279" s="177"/>
      <c r="N279" s="149">
        <f t="shared" ref="N279:N287" si="272">M279-O279</f>
        <v>0</v>
      </c>
      <c r="O279" s="178"/>
      <c r="P279" s="177"/>
      <c r="Q279" s="149">
        <f t="shared" ref="Q279:Q287" si="273">P279-R279</f>
        <v>0</v>
      </c>
      <c r="R279" s="178"/>
      <c r="S279" s="177"/>
      <c r="T279" s="149">
        <f t="shared" ref="T279:T287" si="274">S279-U279</f>
        <v>0</v>
      </c>
      <c r="U279" s="178"/>
      <c r="V279" s="177"/>
      <c r="W279" s="149">
        <f t="shared" ref="W279:W287" si="275">V279-X279</f>
        <v>0</v>
      </c>
      <c r="X279" s="197"/>
      <c r="Y279" s="177"/>
      <c r="Z279" s="149">
        <f t="shared" ref="Z279:Z287" si="276">Y279-AA279</f>
        <v>0</v>
      </c>
      <c r="AA279" s="178"/>
      <c r="AB279" s="177"/>
      <c r="AC279" s="149">
        <f t="shared" ref="AC279:AC287" si="277">AB279-AD279</f>
        <v>0</v>
      </c>
      <c r="AD279" s="178"/>
      <c r="AE279" s="177"/>
      <c r="AF279" s="149">
        <f t="shared" ref="AF279:AF287" si="278">AE279-AG279</f>
        <v>0</v>
      </c>
      <c r="AG279" s="178"/>
      <c r="AH279" s="177"/>
      <c r="AI279" s="149">
        <f t="shared" ref="AI279:AI287" si="279">AH279-AJ279</f>
        <v>0</v>
      </c>
      <c r="AJ279" s="178"/>
      <c r="AK279" s="177"/>
      <c r="AL279" s="149">
        <f t="shared" ref="AL279:AL287" si="280">AK279-AM279</f>
        <v>0</v>
      </c>
      <c r="AM279" s="178"/>
      <c r="AN279" s="172"/>
      <c r="AO279" s="151" t="s">
        <v>31</v>
      </c>
    </row>
    <row r="280" spans="1:41" ht="15" hidden="1" customHeight="1">
      <c r="A280" s="543"/>
      <c r="B280" s="545"/>
      <c r="C280" s="547"/>
      <c r="D280" s="722"/>
      <c r="E280" s="551"/>
      <c r="F280" s="165" t="s">
        <v>32</v>
      </c>
      <c r="G280" s="177"/>
      <c r="H280" s="149">
        <f t="shared" si="270"/>
        <v>0</v>
      </c>
      <c r="I280" s="178"/>
      <c r="J280" s="177"/>
      <c r="K280" s="149">
        <f t="shared" si="271"/>
        <v>0</v>
      </c>
      <c r="L280" s="178"/>
      <c r="M280" s="177"/>
      <c r="N280" s="149">
        <f t="shared" si="272"/>
        <v>0</v>
      </c>
      <c r="O280" s="178"/>
      <c r="P280" s="177"/>
      <c r="Q280" s="149">
        <f t="shared" si="273"/>
        <v>0</v>
      </c>
      <c r="R280" s="178"/>
      <c r="S280" s="177"/>
      <c r="T280" s="149">
        <f t="shared" si="274"/>
        <v>0</v>
      </c>
      <c r="U280" s="178"/>
      <c r="V280" s="177"/>
      <c r="W280" s="149">
        <f t="shared" si="275"/>
        <v>0</v>
      </c>
      <c r="X280" s="197"/>
      <c r="Y280" s="177"/>
      <c r="Z280" s="149">
        <f t="shared" si="276"/>
        <v>0</v>
      </c>
      <c r="AA280" s="178"/>
      <c r="AB280" s="177"/>
      <c r="AC280" s="149">
        <f t="shared" si="277"/>
        <v>0</v>
      </c>
      <c r="AD280" s="178"/>
      <c r="AE280" s="177"/>
      <c r="AF280" s="149">
        <f t="shared" si="278"/>
        <v>0</v>
      </c>
      <c r="AG280" s="178"/>
      <c r="AH280" s="177"/>
      <c r="AI280" s="149">
        <f t="shared" si="279"/>
        <v>0</v>
      </c>
      <c r="AJ280" s="178"/>
      <c r="AK280" s="177"/>
      <c r="AL280" s="149">
        <f t="shared" si="280"/>
        <v>0</v>
      </c>
      <c r="AM280" s="178"/>
      <c r="AN280" s="172"/>
      <c r="AO280" s="152">
        <f>SUM(G279:G287,J279:J287,M279:M287,P279:P287,S279:S287,V279:V287,Y279:Y287,AB279:AB287,AE279:AE287)</f>
        <v>354000</v>
      </c>
    </row>
    <row r="281" spans="1:41" ht="15" hidden="1" customHeight="1">
      <c r="A281" s="543"/>
      <c r="B281" s="545"/>
      <c r="C281" s="547"/>
      <c r="D281" s="722"/>
      <c r="E281" s="551"/>
      <c r="F281" s="165" t="s">
        <v>33</v>
      </c>
      <c r="G281" s="177"/>
      <c r="H281" s="149">
        <f t="shared" si="270"/>
        <v>0</v>
      </c>
      <c r="I281" s="178"/>
      <c r="J281" s="177"/>
      <c r="K281" s="149">
        <f t="shared" si="271"/>
        <v>0</v>
      </c>
      <c r="L281" s="178"/>
      <c r="M281" s="177"/>
      <c r="N281" s="149">
        <f t="shared" si="272"/>
        <v>0</v>
      </c>
      <c r="O281" s="178"/>
      <c r="P281" s="177"/>
      <c r="Q281" s="149">
        <f t="shared" si="273"/>
        <v>0</v>
      </c>
      <c r="R281" s="178"/>
      <c r="S281" s="177"/>
      <c r="T281" s="149">
        <f t="shared" si="274"/>
        <v>0</v>
      </c>
      <c r="U281" s="178"/>
      <c r="V281" s="177"/>
      <c r="W281" s="149">
        <f t="shared" si="275"/>
        <v>0</v>
      </c>
      <c r="X281" s="197"/>
      <c r="Y281" s="177"/>
      <c r="Z281" s="149">
        <f t="shared" si="276"/>
        <v>0</v>
      </c>
      <c r="AA281" s="178"/>
      <c r="AB281" s="177"/>
      <c r="AC281" s="149">
        <f t="shared" si="277"/>
        <v>0</v>
      </c>
      <c r="AD281" s="178"/>
      <c r="AE281" s="177"/>
      <c r="AF281" s="149">
        <f t="shared" si="278"/>
        <v>0</v>
      </c>
      <c r="AG281" s="178"/>
      <c r="AH281" s="177"/>
      <c r="AI281" s="149">
        <f t="shared" si="279"/>
        <v>0</v>
      </c>
      <c r="AJ281" s="178"/>
      <c r="AK281" s="177"/>
      <c r="AL281" s="149">
        <f t="shared" si="280"/>
        <v>0</v>
      </c>
      <c r="AM281" s="178"/>
      <c r="AN281" s="172"/>
      <c r="AO281" s="153" t="s">
        <v>34</v>
      </c>
    </row>
    <row r="282" spans="1:41" ht="15" hidden="1" customHeight="1">
      <c r="A282" s="543"/>
      <c r="B282" s="545"/>
      <c r="C282" s="547"/>
      <c r="D282" s="722"/>
      <c r="E282" s="551"/>
      <c r="F282" s="165" t="s">
        <v>35</v>
      </c>
      <c r="G282" s="177"/>
      <c r="H282" s="149">
        <f t="shared" si="270"/>
        <v>0</v>
      </c>
      <c r="I282" s="178"/>
      <c r="J282" s="177"/>
      <c r="K282" s="149">
        <f t="shared" si="271"/>
        <v>0</v>
      </c>
      <c r="L282" s="178"/>
      <c r="M282" s="177"/>
      <c r="N282" s="149">
        <f t="shared" si="272"/>
        <v>0</v>
      </c>
      <c r="O282" s="178"/>
      <c r="P282" s="177"/>
      <c r="Q282" s="149">
        <f t="shared" si="273"/>
        <v>0</v>
      </c>
      <c r="R282" s="178"/>
      <c r="S282" s="177"/>
      <c r="T282" s="149">
        <f t="shared" si="274"/>
        <v>0</v>
      </c>
      <c r="U282" s="178"/>
      <c r="V282" s="177"/>
      <c r="W282" s="149">
        <f t="shared" si="275"/>
        <v>0</v>
      </c>
      <c r="X282" s="197"/>
      <c r="Y282" s="177"/>
      <c r="Z282" s="149">
        <f t="shared" si="276"/>
        <v>0</v>
      </c>
      <c r="AA282" s="178"/>
      <c r="AB282" s="177"/>
      <c r="AC282" s="149">
        <f t="shared" si="277"/>
        <v>0</v>
      </c>
      <c r="AD282" s="178"/>
      <c r="AE282" s="177"/>
      <c r="AF282" s="149">
        <f t="shared" si="278"/>
        <v>0</v>
      </c>
      <c r="AG282" s="178"/>
      <c r="AH282" s="177"/>
      <c r="AI282" s="149">
        <f t="shared" si="279"/>
        <v>0</v>
      </c>
      <c r="AJ282" s="178"/>
      <c r="AK282" s="177"/>
      <c r="AL282" s="149">
        <f t="shared" si="280"/>
        <v>0</v>
      </c>
      <c r="AM282" s="178"/>
      <c r="AN282" s="172"/>
      <c r="AO282" s="152">
        <f>SUM(H279:H287,K279:K287,N279:N287,Q279:Q287,T279:T287,W279:W287,Z279:Z287,AC279:AC287,Z279:Z287,AF279:AF287)</f>
        <v>0</v>
      </c>
    </row>
    <row r="283" spans="1:41" ht="15" hidden="1" customHeight="1">
      <c r="A283" s="543"/>
      <c r="B283" s="545"/>
      <c r="C283" s="547"/>
      <c r="D283" s="722"/>
      <c r="E283" s="551"/>
      <c r="F283" s="165" t="s">
        <v>36</v>
      </c>
      <c r="G283" s="177"/>
      <c r="H283" s="149">
        <f t="shared" si="270"/>
        <v>0</v>
      </c>
      <c r="I283" s="178"/>
      <c r="J283" s="177"/>
      <c r="K283" s="149">
        <f t="shared" si="271"/>
        <v>0</v>
      </c>
      <c r="L283" s="178"/>
      <c r="M283" s="177"/>
      <c r="N283" s="149">
        <f t="shared" si="272"/>
        <v>0</v>
      </c>
      <c r="O283" s="178"/>
      <c r="P283" s="177"/>
      <c r="Q283" s="149">
        <f t="shared" si="273"/>
        <v>0</v>
      </c>
      <c r="R283" s="178"/>
      <c r="S283" s="177"/>
      <c r="T283" s="149">
        <f t="shared" si="274"/>
        <v>0</v>
      </c>
      <c r="U283" s="178"/>
      <c r="V283" s="177"/>
      <c r="W283" s="149">
        <f t="shared" si="275"/>
        <v>0</v>
      </c>
      <c r="X283" s="197"/>
      <c r="Y283" s="177"/>
      <c r="Z283" s="149">
        <f t="shared" si="276"/>
        <v>0</v>
      </c>
      <c r="AA283" s="178"/>
      <c r="AB283" s="177"/>
      <c r="AC283" s="149">
        <f t="shared" si="277"/>
        <v>0</v>
      </c>
      <c r="AD283" s="178"/>
      <c r="AE283" s="177"/>
      <c r="AF283" s="149">
        <f t="shared" si="278"/>
        <v>0</v>
      </c>
      <c r="AG283" s="178"/>
      <c r="AH283" s="177"/>
      <c r="AI283" s="149">
        <f t="shared" si="279"/>
        <v>0</v>
      </c>
      <c r="AJ283" s="178"/>
      <c r="AK283" s="177"/>
      <c r="AL283" s="149">
        <f t="shared" si="280"/>
        <v>0</v>
      </c>
      <c r="AM283" s="178"/>
      <c r="AN283" s="172"/>
      <c r="AO283" s="153" t="s">
        <v>37</v>
      </c>
    </row>
    <row r="284" spans="1:41" ht="15" hidden="1" customHeight="1">
      <c r="A284" s="543"/>
      <c r="B284" s="545"/>
      <c r="C284" s="547"/>
      <c r="D284" s="722"/>
      <c r="E284" s="551"/>
      <c r="F284" s="165" t="s">
        <v>38</v>
      </c>
      <c r="G284" s="177"/>
      <c r="H284" s="149">
        <f t="shared" si="270"/>
        <v>0</v>
      </c>
      <c r="I284" s="178"/>
      <c r="J284" s="177"/>
      <c r="K284" s="149">
        <f t="shared" si="271"/>
        <v>0</v>
      </c>
      <c r="L284" s="178"/>
      <c r="M284" s="177"/>
      <c r="N284" s="149">
        <f t="shared" si="272"/>
        <v>0</v>
      </c>
      <c r="O284" s="178"/>
      <c r="P284" s="177"/>
      <c r="Q284" s="149">
        <f t="shared" si="273"/>
        <v>0</v>
      </c>
      <c r="R284" s="178"/>
      <c r="S284" s="177"/>
      <c r="T284" s="149">
        <f t="shared" si="274"/>
        <v>0</v>
      </c>
      <c r="U284" s="178"/>
      <c r="V284" s="177"/>
      <c r="W284" s="149">
        <f t="shared" si="275"/>
        <v>0</v>
      </c>
      <c r="X284" s="197"/>
      <c r="Y284" s="177"/>
      <c r="Z284" s="149">
        <f t="shared" si="276"/>
        <v>0</v>
      </c>
      <c r="AA284" s="178"/>
      <c r="AB284" s="177"/>
      <c r="AC284" s="149">
        <f t="shared" si="277"/>
        <v>0</v>
      </c>
      <c r="AD284" s="178"/>
      <c r="AE284" s="177"/>
      <c r="AF284" s="149">
        <f t="shared" si="278"/>
        <v>0</v>
      </c>
      <c r="AG284" s="178"/>
      <c r="AH284" s="177"/>
      <c r="AI284" s="149">
        <f t="shared" si="279"/>
        <v>0</v>
      </c>
      <c r="AJ284" s="178"/>
      <c r="AK284" s="177"/>
      <c r="AL284" s="149">
        <f t="shared" si="280"/>
        <v>0</v>
      </c>
      <c r="AM284" s="178"/>
      <c r="AN284" s="172"/>
      <c r="AO284" s="152">
        <f>SUM(I279:I287,L279:L287,O279:O287,R279:R287,U279:U287,X279:X287,AA279:AA287,AD279:AD287,AG279:AG287)</f>
        <v>354000</v>
      </c>
    </row>
    <row r="285" spans="1:41" ht="15" hidden="1" customHeight="1">
      <c r="A285" s="543"/>
      <c r="B285" s="545"/>
      <c r="C285" s="547"/>
      <c r="D285" s="722"/>
      <c r="E285" s="551"/>
      <c r="F285" s="165" t="s">
        <v>39</v>
      </c>
      <c r="G285" s="177"/>
      <c r="H285" s="149">
        <f t="shared" si="270"/>
        <v>0</v>
      </c>
      <c r="I285" s="178"/>
      <c r="J285" s="177"/>
      <c r="K285" s="149">
        <f t="shared" si="271"/>
        <v>0</v>
      </c>
      <c r="L285" s="178"/>
      <c r="M285" s="177"/>
      <c r="N285" s="149">
        <f t="shared" si="272"/>
        <v>0</v>
      </c>
      <c r="O285" s="178"/>
      <c r="P285" s="177"/>
      <c r="Q285" s="149">
        <f t="shared" si="273"/>
        <v>0</v>
      </c>
      <c r="R285" s="178"/>
      <c r="S285" s="177"/>
      <c r="T285" s="149">
        <f t="shared" si="274"/>
        <v>0</v>
      </c>
      <c r="U285" s="178"/>
      <c r="V285" s="177"/>
      <c r="W285" s="149">
        <f t="shared" si="275"/>
        <v>0</v>
      </c>
      <c r="X285" s="197"/>
      <c r="Y285" s="177"/>
      <c r="Z285" s="149">
        <f t="shared" si="276"/>
        <v>0</v>
      </c>
      <c r="AA285" s="178"/>
      <c r="AB285" s="177"/>
      <c r="AC285" s="149">
        <f t="shared" si="277"/>
        <v>0</v>
      </c>
      <c r="AD285" s="178"/>
      <c r="AE285" s="177"/>
      <c r="AF285" s="149">
        <f t="shared" si="278"/>
        <v>0</v>
      </c>
      <c r="AG285" s="178"/>
      <c r="AH285" s="177"/>
      <c r="AI285" s="149">
        <f t="shared" si="279"/>
        <v>0</v>
      </c>
      <c r="AJ285" s="178"/>
      <c r="AK285" s="177"/>
      <c r="AL285" s="149">
        <f t="shared" si="280"/>
        <v>0</v>
      </c>
      <c r="AM285" s="178"/>
      <c r="AN285" s="172"/>
      <c r="AO285" s="153" t="s">
        <v>40</v>
      </c>
    </row>
    <row r="286" spans="1:41" ht="15" hidden="1" customHeight="1">
      <c r="A286" s="543"/>
      <c r="B286" s="545"/>
      <c r="C286" s="547"/>
      <c r="D286" s="722"/>
      <c r="E286" s="551"/>
      <c r="F286" s="165" t="s">
        <v>41</v>
      </c>
      <c r="G286" s="177"/>
      <c r="H286" s="149">
        <f t="shared" si="270"/>
        <v>0</v>
      </c>
      <c r="I286" s="178"/>
      <c r="J286" s="177"/>
      <c r="K286" s="149">
        <f t="shared" si="271"/>
        <v>0</v>
      </c>
      <c r="L286" s="178"/>
      <c r="M286" s="177"/>
      <c r="N286" s="149">
        <f t="shared" si="272"/>
        <v>0</v>
      </c>
      <c r="O286" s="178"/>
      <c r="P286" s="177"/>
      <c r="Q286" s="149">
        <f t="shared" si="273"/>
        <v>0</v>
      </c>
      <c r="R286" s="178"/>
      <c r="S286" s="177"/>
      <c r="T286" s="149">
        <f t="shared" si="274"/>
        <v>0</v>
      </c>
      <c r="U286" s="178"/>
      <c r="V286" s="177"/>
      <c r="W286" s="149">
        <f t="shared" si="275"/>
        <v>0</v>
      </c>
      <c r="X286" s="197"/>
      <c r="Y286" s="177"/>
      <c r="Z286" s="149">
        <f t="shared" si="276"/>
        <v>0</v>
      </c>
      <c r="AA286" s="178"/>
      <c r="AB286" s="177"/>
      <c r="AC286" s="149">
        <f t="shared" si="277"/>
        <v>0</v>
      </c>
      <c r="AD286" s="178"/>
      <c r="AE286" s="177"/>
      <c r="AF286" s="149">
        <f t="shared" si="278"/>
        <v>0</v>
      </c>
      <c r="AG286" s="178"/>
      <c r="AH286" s="177"/>
      <c r="AI286" s="149">
        <f t="shared" si="279"/>
        <v>0</v>
      </c>
      <c r="AJ286" s="178"/>
      <c r="AK286" s="177"/>
      <c r="AL286" s="149">
        <f t="shared" si="280"/>
        <v>0</v>
      </c>
      <c r="AM286" s="178"/>
      <c r="AN286" s="172"/>
      <c r="AO286" s="154">
        <f>AO284/AO280</f>
        <v>1</v>
      </c>
    </row>
    <row r="287" spans="1:41" ht="15" hidden="1" customHeight="1">
      <c r="A287" s="565"/>
      <c r="B287" s="566"/>
      <c r="C287" s="567"/>
      <c r="D287" s="585"/>
      <c r="E287" s="569"/>
      <c r="F287" s="167" t="s">
        <v>42</v>
      </c>
      <c r="G287" s="181"/>
      <c r="H287" s="150">
        <f t="shared" si="270"/>
        <v>0</v>
      </c>
      <c r="I287" s="182"/>
      <c r="J287" s="181"/>
      <c r="K287" s="150">
        <f t="shared" si="271"/>
        <v>0</v>
      </c>
      <c r="L287" s="182"/>
      <c r="M287" s="181"/>
      <c r="N287" s="150">
        <f t="shared" si="272"/>
        <v>0</v>
      </c>
      <c r="O287" s="182"/>
      <c r="P287" s="181"/>
      <c r="Q287" s="150">
        <f t="shared" si="273"/>
        <v>0</v>
      </c>
      <c r="R287" s="182"/>
      <c r="S287" s="181"/>
      <c r="T287" s="150">
        <f t="shared" si="274"/>
        <v>0</v>
      </c>
      <c r="U287" s="182"/>
      <c r="V287" s="181"/>
      <c r="W287" s="150">
        <f t="shared" si="275"/>
        <v>0</v>
      </c>
      <c r="X287" s="199"/>
      <c r="Y287" s="181"/>
      <c r="Z287" s="150">
        <f t="shared" si="276"/>
        <v>0</v>
      </c>
      <c r="AA287" s="182"/>
      <c r="AB287" s="181"/>
      <c r="AC287" s="150">
        <f t="shared" si="277"/>
        <v>0</v>
      </c>
      <c r="AD287" s="182"/>
      <c r="AE287" s="181"/>
      <c r="AF287" s="150">
        <f t="shared" si="278"/>
        <v>0</v>
      </c>
      <c r="AG287" s="182"/>
      <c r="AH287" s="181"/>
      <c r="AI287" s="150">
        <f t="shared" si="279"/>
        <v>0</v>
      </c>
      <c r="AJ287" s="182"/>
      <c r="AK287" s="181"/>
      <c r="AL287" s="150">
        <f t="shared" si="280"/>
        <v>0</v>
      </c>
      <c r="AM287" s="182"/>
      <c r="AN287" s="174"/>
      <c r="AO287" s="158"/>
    </row>
    <row r="288" spans="1:41" ht="15" customHeight="1">
      <c r="A288" s="573" t="s">
        <v>21</v>
      </c>
      <c r="B288" s="451" t="s">
        <v>17</v>
      </c>
      <c r="C288" s="451" t="s">
        <v>18</v>
      </c>
      <c r="D288" s="451" t="s">
        <v>139</v>
      </c>
      <c r="E288" s="451" t="s">
        <v>20</v>
      </c>
      <c r="F288" s="560" t="s">
        <v>22</v>
      </c>
      <c r="G288" s="511" t="s">
        <v>23</v>
      </c>
      <c r="H288" s="440" t="s">
        <v>24</v>
      </c>
      <c r="I288" s="444" t="s">
        <v>25</v>
      </c>
      <c r="J288" s="511" t="s">
        <v>23</v>
      </c>
      <c r="K288" s="440" t="s">
        <v>24</v>
      </c>
      <c r="L288" s="444" t="s">
        <v>25</v>
      </c>
      <c r="M288" s="511" t="s">
        <v>23</v>
      </c>
      <c r="N288" s="440" t="s">
        <v>24</v>
      </c>
      <c r="O288" s="444" t="s">
        <v>25</v>
      </c>
      <c r="P288" s="511" t="s">
        <v>23</v>
      </c>
      <c r="Q288" s="440" t="s">
        <v>24</v>
      </c>
      <c r="R288" s="444" t="s">
        <v>25</v>
      </c>
      <c r="S288" s="511" t="s">
        <v>23</v>
      </c>
      <c r="T288" s="440" t="s">
        <v>24</v>
      </c>
      <c r="U288" s="444" t="s">
        <v>25</v>
      </c>
      <c r="V288" s="511" t="s">
        <v>23</v>
      </c>
      <c r="W288" s="440" t="s">
        <v>24</v>
      </c>
      <c r="X288" s="522" t="s">
        <v>25</v>
      </c>
      <c r="Y288" s="511" t="s">
        <v>23</v>
      </c>
      <c r="Z288" s="440" t="s">
        <v>24</v>
      </c>
      <c r="AA288" s="444" t="s">
        <v>25</v>
      </c>
      <c r="AB288" s="511" t="s">
        <v>23</v>
      </c>
      <c r="AC288" s="440" t="s">
        <v>24</v>
      </c>
      <c r="AD288" s="444" t="s">
        <v>25</v>
      </c>
      <c r="AE288" s="511" t="s">
        <v>23</v>
      </c>
      <c r="AF288" s="440" t="s">
        <v>24</v>
      </c>
      <c r="AG288" s="444" t="s">
        <v>25</v>
      </c>
      <c r="AH288" s="511" t="s">
        <v>23</v>
      </c>
      <c r="AI288" s="440" t="s">
        <v>24</v>
      </c>
      <c r="AJ288" s="444" t="s">
        <v>25</v>
      </c>
      <c r="AK288" s="511" t="s">
        <v>23</v>
      </c>
      <c r="AL288" s="440" t="s">
        <v>24</v>
      </c>
      <c r="AM288" s="444" t="s">
        <v>25</v>
      </c>
      <c r="AN288" s="443" t="s">
        <v>23</v>
      </c>
      <c r="AO288" s="630" t="s">
        <v>26</v>
      </c>
    </row>
    <row r="289" spans="1:41" ht="15" customHeight="1">
      <c r="A289" s="574"/>
      <c r="B289" s="562"/>
      <c r="C289" s="562"/>
      <c r="D289" s="562"/>
      <c r="E289" s="562"/>
      <c r="F289" s="561"/>
      <c r="G289" s="541"/>
      <c r="H289" s="542"/>
      <c r="I289" s="538"/>
      <c r="J289" s="541"/>
      <c r="K289" s="542"/>
      <c r="L289" s="538"/>
      <c r="M289" s="541"/>
      <c r="N289" s="542"/>
      <c r="O289" s="538"/>
      <c r="P289" s="541"/>
      <c r="Q289" s="542"/>
      <c r="R289" s="538"/>
      <c r="S289" s="541"/>
      <c r="T289" s="542"/>
      <c r="U289" s="538"/>
      <c r="V289" s="541"/>
      <c r="W289" s="542"/>
      <c r="X289" s="632"/>
      <c r="Y289" s="541"/>
      <c r="Z289" s="542"/>
      <c r="AA289" s="538"/>
      <c r="AB289" s="541"/>
      <c r="AC289" s="542"/>
      <c r="AD289" s="538"/>
      <c r="AE289" s="541"/>
      <c r="AF289" s="542"/>
      <c r="AG289" s="538"/>
      <c r="AH289" s="541"/>
      <c r="AI289" s="542"/>
      <c r="AJ289" s="538"/>
      <c r="AK289" s="541"/>
      <c r="AL289" s="542"/>
      <c r="AM289" s="538"/>
      <c r="AN289" s="570"/>
      <c r="AO289" s="631"/>
    </row>
    <row r="290" spans="1:41" ht="15" customHeight="1">
      <c r="A290" s="543" t="s">
        <v>140</v>
      </c>
      <c r="B290" s="545" t="s">
        <v>258</v>
      </c>
      <c r="C290" s="547">
        <v>223</v>
      </c>
      <c r="D290" s="549" t="s">
        <v>259</v>
      </c>
      <c r="E290" s="551" t="s">
        <v>260</v>
      </c>
      <c r="F290" s="165" t="s">
        <v>30</v>
      </c>
      <c r="G290" s="177"/>
      <c r="H290" s="149">
        <f t="shared" ref="H290:H298" si="281">G290-I290</f>
        <v>0</v>
      </c>
      <c r="I290" s="178"/>
      <c r="J290" s="177"/>
      <c r="K290" s="149">
        <f t="shared" ref="K290:K298" si="282">J290-L290</f>
        <v>0</v>
      </c>
      <c r="L290" s="178"/>
      <c r="M290" s="177"/>
      <c r="N290" s="149">
        <f t="shared" ref="N290:N298" si="283">M290-O290</f>
        <v>0</v>
      </c>
      <c r="O290" s="178"/>
      <c r="P290" s="177"/>
      <c r="Q290" s="149">
        <f>P290-R290</f>
        <v>0</v>
      </c>
      <c r="R290" s="178"/>
      <c r="S290" s="177"/>
      <c r="T290" s="149">
        <f t="shared" ref="T290:T298" si="284">S290-U290</f>
        <v>0</v>
      </c>
      <c r="U290" s="178"/>
      <c r="V290" s="177"/>
      <c r="W290" s="149">
        <f t="shared" ref="W290:W298" si="285">V290-X290</f>
        <v>0</v>
      </c>
      <c r="X290" s="197"/>
      <c r="Y290" s="177"/>
      <c r="Z290" s="149">
        <f t="shared" ref="Z290:Z298" si="286">Y290-AA290</f>
        <v>0</v>
      </c>
      <c r="AA290" s="178"/>
      <c r="AB290" s="177"/>
      <c r="AC290" s="149">
        <f t="shared" ref="AC290:AC298" si="287">AB290-AD290</f>
        <v>0</v>
      </c>
      <c r="AD290" s="178"/>
      <c r="AE290" s="177"/>
      <c r="AF290" s="149">
        <f t="shared" ref="AF290:AF298" si="288">AE290-AG290</f>
        <v>0</v>
      </c>
      <c r="AG290" s="178"/>
      <c r="AH290" s="177"/>
      <c r="AI290" s="149">
        <f t="shared" ref="AI290:AI298" si="289">AH290-AJ290</f>
        <v>0</v>
      </c>
      <c r="AJ290" s="178"/>
      <c r="AK290" s="177"/>
      <c r="AL290" s="149">
        <f t="shared" ref="AL290:AL298" si="290">AK290-AM290</f>
        <v>0</v>
      </c>
      <c r="AM290" s="178"/>
      <c r="AN290" s="172"/>
      <c r="AO290" s="151" t="s">
        <v>31</v>
      </c>
    </row>
    <row r="291" spans="1:41">
      <c r="A291" s="543"/>
      <c r="B291" s="545"/>
      <c r="C291" s="547"/>
      <c r="D291" s="549"/>
      <c r="E291" s="551"/>
      <c r="F291" s="165" t="s">
        <v>32</v>
      </c>
      <c r="G291" s="177"/>
      <c r="H291" s="149">
        <f t="shared" si="281"/>
        <v>0</v>
      </c>
      <c r="I291" s="178"/>
      <c r="J291" s="177"/>
      <c r="K291" s="149">
        <f t="shared" si="282"/>
        <v>0</v>
      </c>
      <c r="L291" s="178"/>
      <c r="M291" s="177"/>
      <c r="N291" s="149">
        <f t="shared" si="283"/>
        <v>0</v>
      </c>
      <c r="O291" s="178"/>
      <c r="P291" s="177"/>
      <c r="Q291" s="149">
        <f>P291-R291</f>
        <v>0</v>
      </c>
      <c r="R291" s="178"/>
      <c r="S291" s="177"/>
      <c r="T291" s="149">
        <f t="shared" si="284"/>
        <v>0</v>
      </c>
      <c r="U291" s="178"/>
      <c r="V291" s="177"/>
      <c r="W291" s="149">
        <f t="shared" si="285"/>
        <v>0</v>
      </c>
      <c r="X291" s="197"/>
      <c r="Y291" s="177"/>
      <c r="Z291" s="149">
        <f t="shared" si="286"/>
        <v>0</v>
      </c>
      <c r="AA291" s="178"/>
      <c r="AB291" s="177"/>
      <c r="AC291" s="149">
        <f t="shared" si="287"/>
        <v>0</v>
      </c>
      <c r="AD291" s="178"/>
      <c r="AE291" s="177"/>
      <c r="AF291" s="149">
        <f t="shared" si="288"/>
        <v>0</v>
      </c>
      <c r="AG291" s="178"/>
      <c r="AH291" s="177"/>
      <c r="AI291" s="149">
        <f t="shared" si="289"/>
        <v>0</v>
      </c>
      <c r="AJ291" s="178"/>
      <c r="AK291" s="177"/>
      <c r="AL291" s="149">
        <f t="shared" si="290"/>
        <v>0</v>
      </c>
      <c r="AM291" s="178"/>
      <c r="AN291" s="172"/>
      <c r="AO291" s="152">
        <f>SUM(G290:G298,J290:J298,M290:M298,P290:P298,S290:S298,V290:V298,Y290:Y298,AB290:AB298,AE290:AE298)</f>
        <v>21545400</v>
      </c>
    </row>
    <row r="292" spans="1:41">
      <c r="A292" s="543"/>
      <c r="B292" s="545"/>
      <c r="C292" s="547"/>
      <c r="D292" s="549"/>
      <c r="E292" s="551"/>
      <c r="F292" s="165" t="s">
        <v>33</v>
      </c>
      <c r="G292" s="177"/>
      <c r="H292" s="149">
        <f t="shared" si="281"/>
        <v>0</v>
      </c>
      <c r="I292" s="178"/>
      <c r="J292" s="177"/>
      <c r="K292" s="149">
        <f t="shared" si="282"/>
        <v>0</v>
      </c>
      <c r="L292" s="178"/>
      <c r="M292" s="177"/>
      <c r="N292" s="149">
        <f t="shared" si="283"/>
        <v>0</v>
      </c>
      <c r="O292" s="178"/>
      <c r="P292" s="177"/>
      <c r="Q292" s="149">
        <f>P292-R292</f>
        <v>0</v>
      </c>
      <c r="R292" s="178"/>
      <c r="S292" s="177"/>
      <c r="T292" s="149">
        <f t="shared" si="284"/>
        <v>0</v>
      </c>
      <c r="U292" s="178"/>
      <c r="V292" s="177"/>
      <c r="W292" s="149">
        <f t="shared" si="285"/>
        <v>0</v>
      </c>
      <c r="X292" s="197"/>
      <c r="Y292" s="177">
        <v>45400</v>
      </c>
      <c r="Z292" s="149">
        <f t="shared" si="286"/>
        <v>45400</v>
      </c>
      <c r="AA292" s="178"/>
      <c r="AB292" s="177"/>
      <c r="AC292" s="149">
        <f t="shared" si="287"/>
        <v>0</v>
      </c>
      <c r="AD292" s="178"/>
      <c r="AE292" s="177"/>
      <c r="AF292" s="149">
        <f t="shared" si="288"/>
        <v>0</v>
      </c>
      <c r="AG292" s="178"/>
      <c r="AH292" s="177"/>
      <c r="AI292" s="149">
        <f t="shared" si="289"/>
        <v>0</v>
      </c>
      <c r="AJ292" s="178"/>
      <c r="AK292" s="177"/>
      <c r="AL292" s="149">
        <f t="shared" si="290"/>
        <v>0</v>
      </c>
      <c r="AM292" s="178"/>
      <c r="AN292" s="172"/>
      <c r="AO292" s="153" t="s">
        <v>34</v>
      </c>
    </row>
    <row r="293" spans="1:41">
      <c r="A293" s="543"/>
      <c r="B293" s="545"/>
      <c r="C293" s="547"/>
      <c r="D293" s="549"/>
      <c r="E293" s="551"/>
      <c r="F293" s="165" t="s">
        <v>35</v>
      </c>
      <c r="G293" s="177"/>
      <c r="H293" s="149">
        <f t="shared" si="281"/>
        <v>0</v>
      </c>
      <c r="I293" s="178"/>
      <c r="J293" s="177"/>
      <c r="K293" s="149">
        <f t="shared" si="282"/>
        <v>0</v>
      </c>
      <c r="L293" s="178"/>
      <c r="M293" s="177">
        <v>3200000</v>
      </c>
      <c r="N293" s="149">
        <f t="shared" si="283"/>
        <v>252800</v>
      </c>
      <c r="O293" s="178">
        <v>2947200</v>
      </c>
      <c r="P293" s="177"/>
      <c r="Q293" s="149">
        <v>0</v>
      </c>
      <c r="R293" s="178"/>
      <c r="S293" s="177"/>
      <c r="T293" s="149">
        <f t="shared" si="284"/>
        <v>0</v>
      </c>
      <c r="U293" s="178"/>
      <c r="V293" s="177"/>
      <c r="W293" s="149">
        <f t="shared" si="285"/>
        <v>0</v>
      </c>
      <c r="X293" s="197"/>
      <c r="Y293" s="177">
        <v>800000</v>
      </c>
      <c r="Z293" s="149">
        <f t="shared" si="286"/>
        <v>800000</v>
      </c>
      <c r="AA293" s="178"/>
      <c r="AB293" s="177"/>
      <c r="AC293" s="149">
        <f t="shared" si="287"/>
        <v>0</v>
      </c>
      <c r="AD293" s="178"/>
      <c r="AE293" s="177"/>
      <c r="AF293" s="149">
        <f t="shared" si="288"/>
        <v>0</v>
      </c>
      <c r="AG293" s="178"/>
      <c r="AH293" s="177"/>
      <c r="AI293" s="149">
        <f t="shared" si="289"/>
        <v>0</v>
      </c>
      <c r="AJ293" s="178"/>
      <c r="AK293" s="177"/>
      <c r="AL293" s="149">
        <f t="shared" si="290"/>
        <v>0</v>
      </c>
      <c r="AM293" s="178"/>
      <c r="AN293" s="172"/>
      <c r="AO293" s="152">
        <f>SUM(H290:H298,K290:K298,N290:N298,Q290:Q298,T290:T298,W290:W298,Z290:Z298,AC290:AC298,AF290:AF298)</f>
        <v>18598200</v>
      </c>
    </row>
    <row r="294" spans="1:41">
      <c r="A294" s="543"/>
      <c r="B294" s="545"/>
      <c r="C294" s="547"/>
      <c r="D294" s="549"/>
      <c r="E294" s="551"/>
      <c r="F294" s="165" t="s">
        <v>36</v>
      </c>
      <c r="G294" s="177"/>
      <c r="H294" s="149">
        <f t="shared" si="281"/>
        <v>0</v>
      </c>
      <c r="I294" s="178"/>
      <c r="J294" s="177"/>
      <c r="K294" s="149">
        <f t="shared" si="282"/>
        <v>0</v>
      </c>
      <c r="L294" s="178"/>
      <c r="M294" s="177"/>
      <c r="N294" s="149">
        <f t="shared" si="283"/>
        <v>0</v>
      </c>
      <c r="O294" s="178"/>
      <c r="P294" s="177"/>
      <c r="Q294" s="149">
        <f t="shared" ref="Q294:Q298" si="291">P294-R294</f>
        <v>0</v>
      </c>
      <c r="R294" s="178"/>
      <c r="S294" s="177"/>
      <c r="T294" s="149">
        <f t="shared" si="284"/>
        <v>0</v>
      </c>
      <c r="U294" s="178"/>
      <c r="V294" s="177"/>
      <c r="W294" s="149">
        <f t="shared" si="285"/>
        <v>0</v>
      </c>
      <c r="X294" s="197"/>
      <c r="Y294" s="177"/>
      <c r="Z294" s="149">
        <f t="shared" si="286"/>
        <v>0</v>
      </c>
      <c r="AA294" s="178"/>
      <c r="AB294" s="177"/>
      <c r="AC294" s="149">
        <f t="shared" si="287"/>
        <v>0</v>
      </c>
      <c r="AD294" s="178"/>
      <c r="AE294" s="177">
        <v>1500000</v>
      </c>
      <c r="AF294" s="149">
        <f t="shared" si="288"/>
        <v>1500000</v>
      </c>
      <c r="AG294" s="178"/>
      <c r="AH294" s="177"/>
      <c r="AI294" s="149">
        <f t="shared" si="289"/>
        <v>0</v>
      </c>
      <c r="AJ294" s="178"/>
      <c r="AK294" s="177"/>
      <c r="AL294" s="149">
        <f t="shared" si="290"/>
        <v>0</v>
      </c>
      <c r="AM294" s="178"/>
      <c r="AN294" s="172"/>
      <c r="AO294" s="153" t="s">
        <v>37</v>
      </c>
    </row>
    <row r="295" spans="1:41">
      <c r="A295" s="543"/>
      <c r="B295" s="545"/>
      <c r="C295" s="547"/>
      <c r="D295" s="549"/>
      <c r="E295" s="551"/>
      <c r="F295" s="165" t="s">
        <v>38</v>
      </c>
      <c r="G295" s="177"/>
      <c r="H295" s="149">
        <f t="shared" si="281"/>
        <v>0</v>
      </c>
      <c r="I295" s="178"/>
      <c r="J295" s="177"/>
      <c r="K295" s="149">
        <f t="shared" si="282"/>
        <v>0</v>
      </c>
      <c r="L295" s="178"/>
      <c r="M295" s="177"/>
      <c r="N295" s="149">
        <f t="shared" si="283"/>
        <v>0</v>
      </c>
      <c r="O295" s="178"/>
      <c r="P295" s="177"/>
      <c r="Q295" s="149">
        <f t="shared" si="291"/>
        <v>0</v>
      </c>
      <c r="R295" s="178"/>
      <c r="S295" s="177"/>
      <c r="T295" s="149">
        <f t="shared" si="284"/>
        <v>0</v>
      </c>
      <c r="U295" s="178"/>
      <c r="V295" s="177"/>
      <c r="W295" s="149">
        <f t="shared" si="285"/>
        <v>0</v>
      </c>
      <c r="X295" s="197"/>
      <c r="Y295" s="177"/>
      <c r="Z295" s="149">
        <f t="shared" si="286"/>
        <v>0</v>
      </c>
      <c r="AA295" s="178"/>
      <c r="AB295" s="177"/>
      <c r="AC295" s="149">
        <f t="shared" si="287"/>
        <v>0</v>
      </c>
      <c r="AD295" s="178"/>
      <c r="AE295" s="177">
        <v>16000000</v>
      </c>
      <c r="AF295" s="149">
        <f t="shared" si="288"/>
        <v>16000000</v>
      </c>
      <c r="AG295" s="178"/>
      <c r="AH295" s="177"/>
      <c r="AI295" s="149">
        <f t="shared" si="289"/>
        <v>0</v>
      </c>
      <c r="AJ295" s="178"/>
      <c r="AK295" s="177"/>
      <c r="AL295" s="149">
        <f t="shared" si="290"/>
        <v>0</v>
      </c>
      <c r="AM295" s="178"/>
      <c r="AN295" s="172"/>
      <c r="AO295" s="152">
        <f>SUM(I290:I298,L290:L298,O290:O298,R290:R298,U290:U298,X290:X298,AA290:AA298,AD290:AD298,AG290:AG298)</f>
        <v>2947200</v>
      </c>
    </row>
    <row r="296" spans="1:41">
      <c r="A296" s="543"/>
      <c r="B296" s="545"/>
      <c r="C296" s="547"/>
      <c r="D296" s="549"/>
      <c r="E296" s="551"/>
      <c r="F296" s="165" t="s">
        <v>39</v>
      </c>
      <c r="G296" s="177"/>
      <c r="H296" s="149">
        <f t="shared" si="281"/>
        <v>0</v>
      </c>
      <c r="I296" s="178"/>
      <c r="J296" s="177"/>
      <c r="K296" s="149">
        <f t="shared" si="282"/>
        <v>0</v>
      </c>
      <c r="L296" s="178"/>
      <c r="M296" s="177"/>
      <c r="N296" s="149">
        <f t="shared" si="283"/>
        <v>0</v>
      </c>
      <c r="O296" s="178"/>
      <c r="P296" s="177"/>
      <c r="Q296" s="149">
        <f t="shared" si="291"/>
        <v>0</v>
      </c>
      <c r="R296" s="178"/>
      <c r="S296" s="177"/>
      <c r="T296" s="149">
        <f t="shared" si="284"/>
        <v>0</v>
      </c>
      <c r="U296" s="178"/>
      <c r="V296" s="177"/>
      <c r="W296" s="149">
        <f t="shared" si="285"/>
        <v>0</v>
      </c>
      <c r="X296" s="197"/>
      <c r="Y296" s="177"/>
      <c r="Z296" s="149">
        <f t="shared" si="286"/>
        <v>0</v>
      </c>
      <c r="AA296" s="178"/>
      <c r="AB296" s="177"/>
      <c r="AC296" s="149">
        <f t="shared" si="287"/>
        <v>0</v>
      </c>
      <c r="AD296" s="178"/>
      <c r="AE296" s="177"/>
      <c r="AF296" s="149">
        <f t="shared" si="288"/>
        <v>0</v>
      </c>
      <c r="AG296" s="178"/>
      <c r="AH296" s="177"/>
      <c r="AI296" s="149">
        <f t="shared" si="289"/>
        <v>0</v>
      </c>
      <c r="AJ296" s="178"/>
      <c r="AK296" s="177"/>
      <c r="AL296" s="149">
        <f t="shared" si="290"/>
        <v>0</v>
      </c>
      <c r="AM296" s="178"/>
      <c r="AN296" s="172"/>
      <c r="AO296" s="153" t="s">
        <v>40</v>
      </c>
    </row>
    <row r="297" spans="1:41">
      <c r="A297" s="543"/>
      <c r="B297" s="545"/>
      <c r="C297" s="547"/>
      <c r="D297" s="549"/>
      <c r="E297" s="551"/>
      <c r="F297" s="165" t="s">
        <v>41</v>
      </c>
      <c r="G297" s="177"/>
      <c r="H297" s="149">
        <f t="shared" si="281"/>
        <v>0</v>
      </c>
      <c r="I297" s="178"/>
      <c r="J297" s="177"/>
      <c r="K297" s="149">
        <f t="shared" si="282"/>
        <v>0</v>
      </c>
      <c r="L297" s="178"/>
      <c r="M297" s="177"/>
      <c r="N297" s="149">
        <f t="shared" si="283"/>
        <v>0</v>
      </c>
      <c r="O297" s="178"/>
      <c r="P297" s="177"/>
      <c r="Q297" s="149">
        <f t="shared" si="291"/>
        <v>0</v>
      </c>
      <c r="R297" s="178"/>
      <c r="S297" s="177"/>
      <c r="T297" s="149">
        <f t="shared" si="284"/>
        <v>0</v>
      </c>
      <c r="U297" s="178"/>
      <c r="V297" s="177"/>
      <c r="W297" s="149">
        <f t="shared" si="285"/>
        <v>0</v>
      </c>
      <c r="X297" s="197"/>
      <c r="Y297" s="177"/>
      <c r="Z297" s="149">
        <f t="shared" si="286"/>
        <v>0</v>
      </c>
      <c r="AA297" s="178"/>
      <c r="AB297" s="177"/>
      <c r="AC297" s="149">
        <f t="shared" si="287"/>
        <v>0</v>
      </c>
      <c r="AD297" s="178"/>
      <c r="AE297" s="177"/>
      <c r="AF297" s="149">
        <f t="shared" si="288"/>
        <v>0</v>
      </c>
      <c r="AG297" s="178"/>
      <c r="AH297" s="177"/>
      <c r="AI297" s="149">
        <f t="shared" si="289"/>
        <v>0</v>
      </c>
      <c r="AJ297" s="178"/>
      <c r="AK297" s="177"/>
      <c r="AL297" s="149">
        <f t="shared" si="290"/>
        <v>0</v>
      </c>
      <c r="AM297" s="178"/>
      <c r="AN297" s="172"/>
      <c r="AO297" s="154">
        <f>AO295/AO291</f>
        <v>0.13679021972207525</v>
      </c>
    </row>
    <row r="298" spans="1:41" ht="15.75" customHeight="1">
      <c r="A298" s="544"/>
      <c r="B298" s="546"/>
      <c r="C298" s="548"/>
      <c r="D298" s="550"/>
      <c r="E298" s="552"/>
      <c r="F298" s="166" t="s">
        <v>42</v>
      </c>
      <c r="G298" s="179"/>
      <c r="H298" s="155">
        <f t="shared" si="281"/>
        <v>0</v>
      </c>
      <c r="I298" s="180"/>
      <c r="J298" s="179"/>
      <c r="K298" s="155">
        <f t="shared" si="282"/>
        <v>0</v>
      </c>
      <c r="L298" s="180"/>
      <c r="M298" s="179"/>
      <c r="N298" s="155">
        <f t="shared" si="283"/>
        <v>0</v>
      </c>
      <c r="O298" s="180"/>
      <c r="P298" s="179"/>
      <c r="Q298" s="155">
        <f t="shared" si="291"/>
        <v>0</v>
      </c>
      <c r="R298" s="180"/>
      <c r="S298" s="179"/>
      <c r="T298" s="155">
        <f t="shared" si="284"/>
        <v>0</v>
      </c>
      <c r="U298" s="180"/>
      <c r="V298" s="179"/>
      <c r="W298" s="155">
        <f t="shared" si="285"/>
        <v>0</v>
      </c>
      <c r="X298" s="198"/>
      <c r="Y298" s="179"/>
      <c r="Z298" s="155">
        <f t="shared" si="286"/>
        <v>0</v>
      </c>
      <c r="AA298" s="180"/>
      <c r="AB298" s="179"/>
      <c r="AC298" s="155">
        <f t="shared" si="287"/>
        <v>0</v>
      </c>
      <c r="AD298" s="180"/>
      <c r="AE298" s="179"/>
      <c r="AF298" s="155">
        <f t="shared" si="288"/>
        <v>0</v>
      </c>
      <c r="AG298" s="180"/>
      <c r="AH298" s="179"/>
      <c r="AI298" s="155">
        <f t="shared" si="289"/>
        <v>0</v>
      </c>
      <c r="AJ298" s="180"/>
      <c r="AK298" s="179"/>
      <c r="AL298" s="155">
        <f t="shared" si="290"/>
        <v>0</v>
      </c>
      <c r="AM298" s="180"/>
      <c r="AN298" s="173"/>
      <c r="AO298" s="156"/>
    </row>
    <row r="299" spans="1:41" ht="15" hidden="1" customHeight="1">
      <c r="A299" s="653" t="s">
        <v>21</v>
      </c>
      <c r="B299" s="450" t="s">
        <v>17</v>
      </c>
      <c r="C299" s="450" t="s">
        <v>18</v>
      </c>
      <c r="D299" s="450" t="s">
        <v>139</v>
      </c>
      <c r="E299" s="450" t="s">
        <v>20</v>
      </c>
      <c r="F299" s="686" t="s">
        <v>22</v>
      </c>
      <c r="G299" s="576" t="s">
        <v>23</v>
      </c>
      <c r="H299" s="452" t="s">
        <v>24</v>
      </c>
      <c r="I299" s="577" t="s">
        <v>25</v>
      </c>
      <c r="J299" s="576" t="s">
        <v>23</v>
      </c>
      <c r="K299" s="452" t="s">
        <v>24</v>
      </c>
      <c r="L299" s="577" t="s">
        <v>25</v>
      </c>
      <c r="M299" s="576" t="s">
        <v>23</v>
      </c>
      <c r="N299" s="452" t="s">
        <v>24</v>
      </c>
      <c r="O299" s="577" t="s">
        <v>25</v>
      </c>
      <c r="P299" s="576" t="s">
        <v>23</v>
      </c>
      <c r="Q299" s="452" t="s">
        <v>24</v>
      </c>
      <c r="R299" s="577" t="s">
        <v>25</v>
      </c>
      <c r="S299" s="576" t="s">
        <v>23</v>
      </c>
      <c r="T299" s="452" t="s">
        <v>24</v>
      </c>
      <c r="U299" s="577" t="s">
        <v>25</v>
      </c>
      <c r="V299" s="576" t="s">
        <v>23</v>
      </c>
      <c r="W299" s="452" t="s">
        <v>24</v>
      </c>
      <c r="X299" s="676" t="s">
        <v>25</v>
      </c>
      <c r="Y299" s="576" t="s">
        <v>23</v>
      </c>
      <c r="Z299" s="452" t="s">
        <v>24</v>
      </c>
      <c r="AA299" s="577" t="s">
        <v>25</v>
      </c>
      <c r="AB299" s="576" t="s">
        <v>23</v>
      </c>
      <c r="AC299" s="452" t="s">
        <v>24</v>
      </c>
      <c r="AD299" s="577" t="s">
        <v>25</v>
      </c>
      <c r="AE299" s="576" t="s">
        <v>23</v>
      </c>
      <c r="AF299" s="452" t="s">
        <v>24</v>
      </c>
      <c r="AG299" s="577" t="s">
        <v>25</v>
      </c>
      <c r="AH299" s="576" t="s">
        <v>23</v>
      </c>
      <c r="AI299" s="452" t="s">
        <v>24</v>
      </c>
      <c r="AJ299" s="577" t="s">
        <v>25</v>
      </c>
      <c r="AK299" s="576" t="s">
        <v>23</v>
      </c>
      <c r="AL299" s="452" t="s">
        <v>24</v>
      </c>
      <c r="AM299" s="577" t="s">
        <v>25</v>
      </c>
      <c r="AN299" s="685" t="s">
        <v>23</v>
      </c>
      <c r="AO299" s="655" t="s">
        <v>26</v>
      </c>
    </row>
    <row r="300" spans="1:41" ht="15" hidden="1" customHeight="1">
      <c r="A300" s="574"/>
      <c r="B300" s="562"/>
      <c r="C300" s="562"/>
      <c r="D300" s="562"/>
      <c r="E300" s="562"/>
      <c r="F300" s="561"/>
      <c r="G300" s="541"/>
      <c r="H300" s="542"/>
      <c r="I300" s="538"/>
      <c r="J300" s="541"/>
      <c r="K300" s="542"/>
      <c r="L300" s="538"/>
      <c r="M300" s="541"/>
      <c r="N300" s="542"/>
      <c r="O300" s="538"/>
      <c r="P300" s="541"/>
      <c r="Q300" s="542"/>
      <c r="R300" s="538"/>
      <c r="S300" s="541"/>
      <c r="T300" s="542"/>
      <c r="U300" s="538"/>
      <c r="V300" s="541"/>
      <c r="W300" s="542"/>
      <c r="X300" s="632"/>
      <c r="Y300" s="541"/>
      <c r="Z300" s="542"/>
      <c r="AA300" s="538"/>
      <c r="AB300" s="541"/>
      <c r="AC300" s="542"/>
      <c r="AD300" s="538"/>
      <c r="AE300" s="541"/>
      <c r="AF300" s="542"/>
      <c r="AG300" s="538"/>
      <c r="AH300" s="541"/>
      <c r="AI300" s="542"/>
      <c r="AJ300" s="538"/>
      <c r="AK300" s="541"/>
      <c r="AL300" s="542"/>
      <c r="AM300" s="538"/>
      <c r="AN300" s="570"/>
      <c r="AO300" s="631"/>
    </row>
    <row r="301" spans="1:41" ht="15" hidden="1" customHeight="1">
      <c r="A301" s="543" t="s">
        <v>140</v>
      </c>
      <c r="B301" s="545" t="s">
        <v>261</v>
      </c>
      <c r="C301" s="547">
        <v>2232</v>
      </c>
      <c r="D301" s="549" t="s">
        <v>262</v>
      </c>
      <c r="E301" s="551" t="s">
        <v>263</v>
      </c>
      <c r="F301" s="165" t="s">
        <v>30</v>
      </c>
      <c r="G301" s="177"/>
      <c r="H301" s="149">
        <f t="shared" ref="H301:H309" si="292">G301-I301</f>
        <v>0</v>
      </c>
      <c r="I301" s="178"/>
      <c r="J301" s="177"/>
      <c r="K301" s="149">
        <f t="shared" ref="K301:K309" si="293">J301-L301</f>
        <v>0</v>
      </c>
      <c r="L301" s="178"/>
      <c r="M301" s="177"/>
      <c r="N301" s="149">
        <f t="shared" ref="N301:N309" si="294">M301-O301</f>
        <v>0</v>
      </c>
      <c r="O301" s="178"/>
      <c r="P301" s="177"/>
      <c r="Q301" s="149">
        <f t="shared" ref="Q301:Q309" si="295">P301-R301</f>
        <v>0</v>
      </c>
      <c r="R301" s="178"/>
      <c r="S301" s="177"/>
      <c r="T301" s="149">
        <f t="shared" ref="T301:T309" si="296">S301-U301</f>
        <v>0</v>
      </c>
      <c r="U301" s="178"/>
      <c r="V301" s="177"/>
      <c r="W301" s="149">
        <f t="shared" ref="W301:W309" si="297">V301-X301</f>
        <v>0</v>
      </c>
      <c r="X301" s="197"/>
      <c r="Y301" s="177"/>
      <c r="Z301" s="149">
        <f t="shared" ref="Z301:Z309" si="298">Y301-AA301</f>
        <v>0</v>
      </c>
      <c r="AA301" s="178"/>
      <c r="AB301" s="177"/>
      <c r="AC301" s="149">
        <f t="shared" ref="AC301:AC309" si="299">AB301-AD301</f>
        <v>0</v>
      </c>
      <c r="AD301" s="178"/>
      <c r="AE301" s="177"/>
      <c r="AF301" s="149">
        <f t="shared" ref="AF301:AF309" si="300">AE301-AG301</f>
        <v>0</v>
      </c>
      <c r="AG301" s="178"/>
      <c r="AH301" s="177"/>
      <c r="AI301" s="149">
        <f t="shared" ref="AI301:AI309" si="301">AH301-AJ301</f>
        <v>0</v>
      </c>
      <c r="AJ301" s="178"/>
      <c r="AK301" s="177"/>
      <c r="AL301" s="149">
        <f t="shared" ref="AL301:AL309" si="302">AK301-AM301</f>
        <v>0</v>
      </c>
      <c r="AM301" s="178"/>
      <c r="AN301" s="172"/>
      <c r="AO301" s="151" t="s">
        <v>31</v>
      </c>
    </row>
    <row r="302" spans="1:41" ht="15" hidden="1" customHeight="1">
      <c r="A302" s="543"/>
      <c r="B302" s="545"/>
      <c r="C302" s="547"/>
      <c r="D302" s="549"/>
      <c r="E302" s="551"/>
      <c r="F302" s="165" t="s">
        <v>32</v>
      </c>
      <c r="G302" s="177"/>
      <c r="H302" s="149">
        <f t="shared" si="292"/>
        <v>0</v>
      </c>
      <c r="I302" s="178"/>
      <c r="J302" s="177"/>
      <c r="K302" s="149">
        <f t="shared" si="293"/>
        <v>0</v>
      </c>
      <c r="L302" s="178"/>
      <c r="M302" s="177"/>
      <c r="N302" s="149">
        <f t="shared" si="294"/>
        <v>0</v>
      </c>
      <c r="O302" s="178"/>
      <c r="P302" s="177"/>
      <c r="Q302" s="149">
        <f t="shared" si="295"/>
        <v>0</v>
      </c>
      <c r="R302" s="178"/>
      <c r="S302" s="177"/>
      <c r="T302" s="149">
        <f t="shared" si="296"/>
        <v>0</v>
      </c>
      <c r="U302" s="178"/>
      <c r="V302" s="177"/>
      <c r="W302" s="149">
        <f t="shared" si="297"/>
        <v>0</v>
      </c>
      <c r="X302" s="197"/>
      <c r="Y302" s="177"/>
      <c r="Z302" s="149">
        <f t="shared" si="298"/>
        <v>0</v>
      </c>
      <c r="AA302" s="178"/>
      <c r="AB302" s="177"/>
      <c r="AC302" s="149">
        <f t="shared" si="299"/>
        <v>0</v>
      </c>
      <c r="AD302" s="178"/>
      <c r="AE302" s="177"/>
      <c r="AF302" s="149">
        <f t="shared" si="300"/>
        <v>0</v>
      </c>
      <c r="AG302" s="178"/>
      <c r="AH302" s="177"/>
      <c r="AI302" s="149">
        <f t="shared" si="301"/>
        <v>0</v>
      </c>
      <c r="AJ302" s="178"/>
      <c r="AK302" s="177"/>
      <c r="AL302" s="149">
        <f t="shared" si="302"/>
        <v>0</v>
      </c>
      <c r="AM302" s="178"/>
      <c r="AN302" s="172"/>
      <c r="AO302" s="152">
        <f>SUM(G301:G309,J301:J309,M301:M309,P301:P309,S301:S309,V301:V309,Y301:Y309,AB301:AB309,AE301:AE309)</f>
        <v>7880000</v>
      </c>
    </row>
    <row r="303" spans="1:41" ht="15" hidden="1" customHeight="1">
      <c r="A303" s="543"/>
      <c r="B303" s="545"/>
      <c r="C303" s="547"/>
      <c r="D303" s="549"/>
      <c r="E303" s="551"/>
      <c r="F303" s="165" t="s">
        <v>33</v>
      </c>
      <c r="G303" s="177">
        <v>1280000</v>
      </c>
      <c r="H303" s="149">
        <f t="shared" si="292"/>
        <v>0</v>
      </c>
      <c r="I303" s="178">
        <v>1280000</v>
      </c>
      <c r="J303" s="177"/>
      <c r="K303" s="149">
        <f t="shared" si="293"/>
        <v>0</v>
      </c>
      <c r="L303" s="178"/>
      <c r="M303" s="177"/>
      <c r="N303" s="149">
        <f t="shared" si="294"/>
        <v>0</v>
      </c>
      <c r="O303" s="178"/>
      <c r="P303" s="177"/>
      <c r="Q303" s="149">
        <f t="shared" si="295"/>
        <v>0</v>
      </c>
      <c r="R303" s="178"/>
      <c r="S303" s="177"/>
      <c r="T303" s="149">
        <f t="shared" si="296"/>
        <v>0</v>
      </c>
      <c r="U303" s="178"/>
      <c r="V303" s="177"/>
      <c r="W303" s="149">
        <f t="shared" si="297"/>
        <v>0</v>
      </c>
      <c r="X303" s="197"/>
      <c r="Y303" s="177"/>
      <c r="Z303" s="149">
        <f t="shared" si="298"/>
        <v>0</v>
      </c>
      <c r="AA303" s="178"/>
      <c r="AB303" s="177"/>
      <c r="AC303" s="149">
        <f t="shared" si="299"/>
        <v>0</v>
      </c>
      <c r="AD303" s="178"/>
      <c r="AE303" s="177"/>
      <c r="AF303" s="149">
        <f t="shared" si="300"/>
        <v>0</v>
      </c>
      <c r="AG303" s="178"/>
      <c r="AH303" s="177"/>
      <c r="AI303" s="149">
        <f t="shared" si="301"/>
        <v>0</v>
      </c>
      <c r="AJ303" s="178"/>
      <c r="AK303" s="177"/>
      <c r="AL303" s="149">
        <f t="shared" si="302"/>
        <v>0</v>
      </c>
      <c r="AM303" s="178"/>
      <c r="AN303" s="172"/>
      <c r="AO303" s="153" t="s">
        <v>34</v>
      </c>
    </row>
    <row r="304" spans="1:41" ht="15" hidden="1" customHeight="1">
      <c r="A304" s="543"/>
      <c r="B304" s="545"/>
      <c r="C304" s="547"/>
      <c r="D304" s="549"/>
      <c r="E304" s="551"/>
      <c r="F304" s="165" t="s">
        <v>35</v>
      </c>
      <c r="G304" s="177"/>
      <c r="H304" s="149">
        <f t="shared" si="292"/>
        <v>0</v>
      </c>
      <c r="I304" s="178"/>
      <c r="J304" s="177"/>
      <c r="K304" s="149">
        <f t="shared" si="293"/>
        <v>0</v>
      </c>
      <c r="L304" s="178"/>
      <c r="M304" s="177"/>
      <c r="N304" s="149">
        <f t="shared" si="294"/>
        <v>0</v>
      </c>
      <c r="O304" s="178"/>
      <c r="P304" s="177"/>
      <c r="Q304" s="149">
        <f t="shared" si="295"/>
        <v>0</v>
      </c>
      <c r="R304" s="178"/>
      <c r="S304" s="177"/>
      <c r="T304" s="149">
        <f t="shared" si="296"/>
        <v>0</v>
      </c>
      <c r="U304" s="178"/>
      <c r="V304" s="177"/>
      <c r="W304" s="149">
        <f t="shared" si="297"/>
        <v>0</v>
      </c>
      <c r="X304" s="197"/>
      <c r="Y304" s="177"/>
      <c r="Z304" s="149">
        <f t="shared" si="298"/>
        <v>0</v>
      </c>
      <c r="AA304" s="178"/>
      <c r="AB304" s="177"/>
      <c r="AC304" s="149">
        <f t="shared" si="299"/>
        <v>0</v>
      </c>
      <c r="AD304" s="178"/>
      <c r="AE304" s="177"/>
      <c r="AF304" s="149">
        <f t="shared" si="300"/>
        <v>0</v>
      </c>
      <c r="AG304" s="178"/>
      <c r="AH304" s="177"/>
      <c r="AI304" s="149">
        <f t="shared" si="301"/>
        <v>0</v>
      </c>
      <c r="AJ304" s="178"/>
      <c r="AK304" s="177"/>
      <c r="AL304" s="149">
        <f t="shared" si="302"/>
        <v>0</v>
      </c>
      <c r="AM304" s="178"/>
      <c r="AN304" s="172"/>
      <c r="AO304" s="152">
        <f>SUM(H301:H309,K301:K309,N301:N309,Q301:Q309,T301:T309,W301:W309,Z301:Z309,AC301:AC309,AF301:AF309)</f>
        <v>515882</v>
      </c>
    </row>
    <row r="305" spans="1:41" ht="15" hidden="1" customHeight="1">
      <c r="A305" s="543"/>
      <c r="B305" s="545"/>
      <c r="C305" s="547"/>
      <c r="D305" s="549"/>
      <c r="E305" s="551"/>
      <c r="F305" s="165" t="s">
        <v>36</v>
      </c>
      <c r="G305" s="177"/>
      <c r="H305" s="149">
        <f t="shared" si="292"/>
        <v>0</v>
      </c>
      <c r="I305" s="178"/>
      <c r="J305" s="177"/>
      <c r="K305" s="149">
        <f t="shared" si="293"/>
        <v>0</v>
      </c>
      <c r="L305" s="178"/>
      <c r="M305" s="177"/>
      <c r="N305" s="149">
        <f t="shared" si="294"/>
        <v>0</v>
      </c>
      <c r="O305" s="178"/>
      <c r="P305" s="177"/>
      <c r="Q305" s="149">
        <f t="shared" si="295"/>
        <v>0</v>
      </c>
      <c r="R305" s="178"/>
      <c r="S305" s="177"/>
      <c r="T305" s="149">
        <f t="shared" si="296"/>
        <v>0</v>
      </c>
      <c r="U305" s="178"/>
      <c r="V305" s="177"/>
      <c r="W305" s="149">
        <f t="shared" si="297"/>
        <v>0</v>
      </c>
      <c r="X305" s="197"/>
      <c r="Y305" s="177"/>
      <c r="Z305" s="149">
        <f t="shared" si="298"/>
        <v>0</v>
      </c>
      <c r="AA305" s="178"/>
      <c r="AB305" s="177"/>
      <c r="AC305" s="149">
        <f t="shared" si="299"/>
        <v>0</v>
      </c>
      <c r="AD305" s="178"/>
      <c r="AE305" s="177"/>
      <c r="AF305" s="149">
        <f t="shared" si="300"/>
        <v>0</v>
      </c>
      <c r="AG305" s="178"/>
      <c r="AH305" s="177"/>
      <c r="AI305" s="149">
        <f t="shared" si="301"/>
        <v>0</v>
      </c>
      <c r="AJ305" s="178"/>
      <c r="AK305" s="177"/>
      <c r="AL305" s="149">
        <f t="shared" si="302"/>
        <v>0</v>
      </c>
      <c r="AM305" s="178"/>
      <c r="AN305" s="172"/>
      <c r="AO305" s="153" t="s">
        <v>37</v>
      </c>
    </row>
    <row r="306" spans="1:41" ht="15" hidden="1" customHeight="1">
      <c r="A306" s="543"/>
      <c r="B306" s="545"/>
      <c r="C306" s="547"/>
      <c r="D306" s="549"/>
      <c r="E306" s="551"/>
      <c r="F306" s="165" t="s">
        <v>38</v>
      </c>
      <c r="G306" s="177"/>
      <c r="H306" s="149">
        <f t="shared" si="292"/>
        <v>0</v>
      </c>
      <c r="I306" s="178"/>
      <c r="J306" s="177">
        <v>4000000</v>
      </c>
      <c r="K306" s="149">
        <f t="shared" si="293"/>
        <v>415882</v>
      </c>
      <c r="L306" s="178">
        <v>3584118</v>
      </c>
      <c r="M306" s="177">
        <v>1100000</v>
      </c>
      <c r="N306" s="149">
        <f t="shared" si="294"/>
        <v>100000</v>
      </c>
      <c r="O306" s="178">
        <v>1000000</v>
      </c>
      <c r="P306" s="177">
        <v>1500000</v>
      </c>
      <c r="Q306" s="149">
        <f t="shared" si="295"/>
        <v>0</v>
      </c>
      <c r="R306" s="178">
        <v>1500000</v>
      </c>
      <c r="S306" s="177"/>
      <c r="T306" s="149">
        <f t="shared" si="296"/>
        <v>0</v>
      </c>
      <c r="U306" s="178"/>
      <c r="V306" s="177"/>
      <c r="W306" s="149">
        <f t="shared" si="297"/>
        <v>0</v>
      </c>
      <c r="X306" s="197"/>
      <c r="Y306" s="177"/>
      <c r="Z306" s="149">
        <f t="shared" si="298"/>
        <v>0</v>
      </c>
      <c r="AA306" s="178"/>
      <c r="AB306" s="177"/>
      <c r="AC306" s="149">
        <f t="shared" si="299"/>
        <v>0</v>
      </c>
      <c r="AD306" s="178"/>
      <c r="AE306" s="177"/>
      <c r="AF306" s="149">
        <f t="shared" si="300"/>
        <v>0</v>
      </c>
      <c r="AG306" s="178"/>
      <c r="AH306" s="177"/>
      <c r="AI306" s="149">
        <f t="shared" si="301"/>
        <v>0</v>
      </c>
      <c r="AJ306" s="178"/>
      <c r="AK306" s="177"/>
      <c r="AL306" s="149">
        <f t="shared" si="302"/>
        <v>0</v>
      </c>
      <c r="AM306" s="178"/>
      <c r="AN306" s="172"/>
      <c r="AO306" s="152">
        <f>SUM(I301:I309,L301:L309,O301:O309,R301:R309,U301:U309,X301:X309,AA301:AA309,AD301:AD309,AG301:AG309)</f>
        <v>7364118</v>
      </c>
    </row>
    <row r="307" spans="1:41" ht="15" hidden="1" customHeight="1">
      <c r="A307" s="543"/>
      <c r="B307" s="545"/>
      <c r="C307" s="547"/>
      <c r="D307" s="549"/>
      <c r="E307" s="551"/>
      <c r="F307" s="165" t="s">
        <v>39</v>
      </c>
      <c r="G307" s="177"/>
      <c r="H307" s="149">
        <f t="shared" si="292"/>
        <v>0</v>
      </c>
      <c r="I307" s="178"/>
      <c r="J307" s="177"/>
      <c r="K307" s="149">
        <f t="shared" si="293"/>
        <v>0</v>
      </c>
      <c r="L307" s="178"/>
      <c r="M307" s="177"/>
      <c r="N307" s="149">
        <f t="shared" si="294"/>
        <v>0</v>
      </c>
      <c r="O307" s="178"/>
      <c r="P307" s="177"/>
      <c r="Q307" s="149">
        <f t="shared" si="295"/>
        <v>0</v>
      </c>
      <c r="R307" s="178"/>
      <c r="S307" s="177"/>
      <c r="T307" s="149">
        <f t="shared" si="296"/>
        <v>0</v>
      </c>
      <c r="U307" s="178"/>
      <c r="V307" s="177"/>
      <c r="W307" s="149">
        <f t="shared" si="297"/>
        <v>0</v>
      </c>
      <c r="X307" s="197"/>
      <c r="Y307" s="177"/>
      <c r="Z307" s="149">
        <f t="shared" si="298"/>
        <v>0</v>
      </c>
      <c r="AA307" s="178"/>
      <c r="AB307" s="177"/>
      <c r="AC307" s="149">
        <f t="shared" si="299"/>
        <v>0</v>
      </c>
      <c r="AD307" s="178"/>
      <c r="AE307" s="177"/>
      <c r="AF307" s="149">
        <f t="shared" si="300"/>
        <v>0</v>
      </c>
      <c r="AG307" s="178"/>
      <c r="AH307" s="177"/>
      <c r="AI307" s="149">
        <f t="shared" si="301"/>
        <v>0</v>
      </c>
      <c r="AJ307" s="178"/>
      <c r="AK307" s="177"/>
      <c r="AL307" s="149">
        <f t="shared" si="302"/>
        <v>0</v>
      </c>
      <c r="AM307" s="178"/>
      <c r="AN307" s="172"/>
      <c r="AO307" s="153" t="s">
        <v>40</v>
      </c>
    </row>
    <row r="308" spans="1:41" ht="15" hidden="1" customHeight="1">
      <c r="A308" s="543"/>
      <c r="B308" s="545"/>
      <c r="C308" s="547"/>
      <c r="D308" s="549"/>
      <c r="E308" s="551"/>
      <c r="F308" s="165" t="s">
        <v>41</v>
      </c>
      <c r="G308" s="177"/>
      <c r="H308" s="149">
        <f t="shared" si="292"/>
        <v>0</v>
      </c>
      <c r="I308" s="178"/>
      <c r="J308" s="177"/>
      <c r="K308" s="149">
        <f t="shared" si="293"/>
        <v>0</v>
      </c>
      <c r="L308" s="178"/>
      <c r="M308" s="177"/>
      <c r="N308" s="149">
        <f t="shared" si="294"/>
        <v>0</v>
      </c>
      <c r="O308" s="178"/>
      <c r="P308" s="177"/>
      <c r="Q308" s="149">
        <f t="shared" si="295"/>
        <v>0</v>
      </c>
      <c r="R308" s="178"/>
      <c r="S308" s="177"/>
      <c r="T308" s="149">
        <f t="shared" si="296"/>
        <v>0</v>
      </c>
      <c r="U308" s="178"/>
      <c r="V308" s="177"/>
      <c r="W308" s="149">
        <f t="shared" si="297"/>
        <v>0</v>
      </c>
      <c r="X308" s="197"/>
      <c r="Y308" s="177"/>
      <c r="Z308" s="149">
        <f t="shared" si="298"/>
        <v>0</v>
      </c>
      <c r="AA308" s="178"/>
      <c r="AB308" s="177"/>
      <c r="AC308" s="149">
        <f t="shared" si="299"/>
        <v>0</v>
      </c>
      <c r="AD308" s="178"/>
      <c r="AE308" s="177"/>
      <c r="AF308" s="149">
        <f t="shared" si="300"/>
        <v>0</v>
      </c>
      <c r="AG308" s="178"/>
      <c r="AH308" s="177"/>
      <c r="AI308" s="149">
        <f t="shared" si="301"/>
        <v>0</v>
      </c>
      <c r="AJ308" s="178"/>
      <c r="AK308" s="177"/>
      <c r="AL308" s="149">
        <f t="shared" si="302"/>
        <v>0</v>
      </c>
      <c r="AM308" s="178"/>
      <c r="AN308" s="172"/>
      <c r="AO308" s="154">
        <f>AO306/AO302</f>
        <v>0.93453274111675122</v>
      </c>
    </row>
    <row r="309" spans="1:41" ht="15" hidden="1" customHeight="1">
      <c r="A309" s="544"/>
      <c r="B309" s="546"/>
      <c r="C309" s="548"/>
      <c r="D309" s="550"/>
      <c r="E309" s="552"/>
      <c r="F309" s="166" t="s">
        <v>42</v>
      </c>
      <c r="G309" s="179"/>
      <c r="H309" s="155">
        <f t="shared" si="292"/>
        <v>0</v>
      </c>
      <c r="I309" s="180"/>
      <c r="J309" s="179"/>
      <c r="K309" s="155">
        <f t="shared" si="293"/>
        <v>0</v>
      </c>
      <c r="L309" s="180"/>
      <c r="M309" s="179"/>
      <c r="N309" s="155">
        <f t="shared" si="294"/>
        <v>0</v>
      </c>
      <c r="O309" s="180"/>
      <c r="P309" s="179"/>
      <c r="Q309" s="155">
        <f t="shared" si="295"/>
        <v>0</v>
      </c>
      <c r="R309" s="180"/>
      <c r="S309" s="179"/>
      <c r="T309" s="155">
        <f t="shared" si="296"/>
        <v>0</v>
      </c>
      <c r="U309" s="180"/>
      <c r="V309" s="179"/>
      <c r="W309" s="155">
        <f t="shared" si="297"/>
        <v>0</v>
      </c>
      <c r="X309" s="198"/>
      <c r="Y309" s="179"/>
      <c r="Z309" s="155">
        <f t="shared" si="298"/>
        <v>0</v>
      </c>
      <c r="AA309" s="180"/>
      <c r="AB309" s="179"/>
      <c r="AC309" s="155">
        <f t="shared" si="299"/>
        <v>0</v>
      </c>
      <c r="AD309" s="180"/>
      <c r="AE309" s="179"/>
      <c r="AF309" s="155">
        <f t="shared" si="300"/>
        <v>0</v>
      </c>
      <c r="AG309" s="180"/>
      <c r="AH309" s="179"/>
      <c r="AI309" s="155">
        <f t="shared" si="301"/>
        <v>0</v>
      </c>
      <c r="AJ309" s="180"/>
      <c r="AK309" s="179"/>
      <c r="AL309" s="155">
        <f t="shared" si="302"/>
        <v>0</v>
      </c>
      <c r="AM309" s="180"/>
      <c r="AN309" s="173"/>
      <c r="AO309" s="156"/>
    </row>
    <row r="310" spans="1:41" ht="15" hidden="1" customHeight="1">
      <c r="A310" s="653" t="s">
        <v>21</v>
      </c>
      <c r="B310" s="450" t="s">
        <v>17</v>
      </c>
      <c r="C310" s="450" t="s">
        <v>18</v>
      </c>
      <c r="D310" s="450" t="s">
        <v>139</v>
      </c>
      <c r="E310" s="450" t="s">
        <v>20</v>
      </c>
      <c r="F310" s="686" t="s">
        <v>22</v>
      </c>
      <c r="G310" s="576" t="s">
        <v>23</v>
      </c>
      <c r="H310" s="452" t="s">
        <v>24</v>
      </c>
      <c r="I310" s="577" t="s">
        <v>25</v>
      </c>
      <c r="J310" s="576" t="s">
        <v>23</v>
      </c>
      <c r="K310" s="452" t="s">
        <v>24</v>
      </c>
      <c r="L310" s="577" t="s">
        <v>25</v>
      </c>
      <c r="M310" s="576" t="s">
        <v>23</v>
      </c>
      <c r="N310" s="452" t="s">
        <v>24</v>
      </c>
      <c r="O310" s="577" t="s">
        <v>25</v>
      </c>
      <c r="P310" s="576" t="s">
        <v>23</v>
      </c>
      <c r="Q310" s="452" t="s">
        <v>24</v>
      </c>
      <c r="R310" s="577" t="s">
        <v>25</v>
      </c>
      <c r="S310" s="576" t="s">
        <v>23</v>
      </c>
      <c r="T310" s="452" t="s">
        <v>24</v>
      </c>
      <c r="U310" s="577" t="s">
        <v>25</v>
      </c>
      <c r="V310" s="576" t="s">
        <v>23</v>
      </c>
      <c r="W310" s="452" t="s">
        <v>24</v>
      </c>
      <c r="X310" s="676" t="s">
        <v>25</v>
      </c>
      <c r="Y310" s="576" t="s">
        <v>23</v>
      </c>
      <c r="Z310" s="452" t="s">
        <v>24</v>
      </c>
      <c r="AA310" s="577" t="s">
        <v>25</v>
      </c>
      <c r="AB310" s="576" t="s">
        <v>23</v>
      </c>
      <c r="AC310" s="452" t="s">
        <v>24</v>
      </c>
      <c r="AD310" s="577" t="s">
        <v>25</v>
      </c>
      <c r="AE310" s="576" t="s">
        <v>23</v>
      </c>
      <c r="AF310" s="452" t="s">
        <v>24</v>
      </c>
      <c r="AG310" s="577" t="s">
        <v>25</v>
      </c>
      <c r="AH310" s="576" t="s">
        <v>23</v>
      </c>
      <c r="AI310" s="452" t="s">
        <v>24</v>
      </c>
      <c r="AJ310" s="577" t="s">
        <v>25</v>
      </c>
      <c r="AK310" s="576" t="s">
        <v>23</v>
      </c>
      <c r="AL310" s="452" t="s">
        <v>24</v>
      </c>
      <c r="AM310" s="577" t="s">
        <v>25</v>
      </c>
      <c r="AN310" s="685" t="s">
        <v>23</v>
      </c>
      <c r="AO310" s="655" t="s">
        <v>26</v>
      </c>
    </row>
    <row r="311" spans="1:41" ht="15" hidden="1" customHeight="1">
      <c r="A311" s="574"/>
      <c r="B311" s="562"/>
      <c r="C311" s="562"/>
      <c r="D311" s="562"/>
      <c r="E311" s="562"/>
      <c r="F311" s="561"/>
      <c r="G311" s="541"/>
      <c r="H311" s="542"/>
      <c r="I311" s="538"/>
      <c r="J311" s="541"/>
      <c r="K311" s="542"/>
      <c r="L311" s="538"/>
      <c r="M311" s="541"/>
      <c r="N311" s="542"/>
      <c r="O311" s="538"/>
      <c r="P311" s="541"/>
      <c r="Q311" s="542"/>
      <c r="R311" s="538"/>
      <c r="S311" s="541"/>
      <c r="T311" s="542"/>
      <c r="U311" s="538"/>
      <c r="V311" s="541"/>
      <c r="W311" s="542"/>
      <c r="X311" s="632"/>
      <c r="Y311" s="541"/>
      <c r="Z311" s="542"/>
      <c r="AA311" s="538"/>
      <c r="AB311" s="541"/>
      <c r="AC311" s="542"/>
      <c r="AD311" s="538"/>
      <c r="AE311" s="541"/>
      <c r="AF311" s="542"/>
      <c r="AG311" s="538"/>
      <c r="AH311" s="541"/>
      <c r="AI311" s="542"/>
      <c r="AJ311" s="538"/>
      <c r="AK311" s="541"/>
      <c r="AL311" s="542"/>
      <c r="AM311" s="538"/>
      <c r="AN311" s="570"/>
      <c r="AO311" s="631"/>
    </row>
    <row r="312" spans="1:41" ht="15" hidden="1" customHeight="1">
      <c r="A312" s="543" t="s">
        <v>264</v>
      </c>
      <c r="B312" s="545" t="s">
        <v>265</v>
      </c>
      <c r="C312" s="547">
        <v>2387</v>
      </c>
      <c r="D312" s="722" t="s">
        <v>266</v>
      </c>
      <c r="E312" s="551" t="s">
        <v>267</v>
      </c>
      <c r="F312" s="165" t="s">
        <v>30</v>
      </c>
      <c r="G312" s="177"/>
      <c r="H312" s="149">
        <f>G312-I312</f>
        <v>0</v>
      </c>
      <c r="I312" s="178"/>
      <c r="J312" s="177">
        <v>352000</v>
      </c>
      <c r="K312" s="149">
        <f t="shared" ref="K312:K320" si="303">J312-L312</f>
        <v>0</v>
      </c>
      <c r="L312" s="178">
        <v>352000</v>
      </c>
      <c r="M312" s="177"/>
      <c r="N312" s="149">
        <f t="shared" ref="N312:N320" si="304">M312-O312</f>
        <v>0</v>
      </c>
      <c r="O312" s="178"/>
      <c r="P312" s="177"/>
      <c r="Q312" s="149">
        <f t="shared" ref="Q312:Q320" si="305">P312-R312</f>
        <v>0</v>
      </c>
      <c r="R312" s="178"/>
      <c r="S312" s="177"/>
      <c r="T312" s="149">
        <f t="shared" ref="T312:T320" si="306">S312-U312</f>
        <v>0</v>
      </c>
      <c r="U312" s="178"/>
      <c r="V312" s="177"/>
      <c r="W312" s="149">
        <f t="shared" ref="W312:W320" si="307">V312-X312</f>
        <v>0</v>
      </c>
      <c r="X312" s="197"/>
      <c r="Y312" s="177"/>
      <c r="Z312" s="149">
        <f t="shared" ref="Z312:Z320" si="308">Y312-AA312</f>
        <v>0</v>
      </c>
      <c r="AA312" s="178"/>
      <c r="AB312" s="177"/>
      <c r="AC312" s="149">
        <f t="shared" ref="AC312:AC320" si="309">AB312-AD312</f>
        <v>0</v>
      </c>
      <c r="AD312" s="178"/>
      <c r="AE312" s="177"/>
      <c r="AF312" s="149">
        <f t="shared" ref="AF312:AF320" si="310">AE312-AG312</f>
        <v>0</v>
      </c>
      <c r="AG312" s="178"/>
      <c r="AH312" s="177"/>
      <c r="AI312" s="149">
        <f t="shared" ref="AI312:AI320" si="311">AH312-AJ312</f>
        <v>0</v>
      </c>
      <c r="AJ312" s="178"/>
      <c r="AK312" s="177"/>
      <c r="AL312" s="149">
        <f t="shared" ref="AL312:AL320" si="312">AK312-AM312</f>
        <v>0</v>
      </c>
      <c r="AM312" s="178"/>
      <c r="AN312" s="172"/>
      <c r="AO312" s="151" t="s">
        <v>31</v>
      </c>
    </row>
    <row r="313" spans="1:41" ht="15" hidden="1" customHeight="1">
      <c r="A313" s="543"/>
      <c r="B313" s="545"/>
      <c r="C313" s="547"/>
      <c r="D313" s="722"/>
      <c r="E313" s="551"/>
      <c r="F313" s="165" t="s">
        <v>32</v>
      </c>
      <c r="G313" s="177"/>
      <c r="H313" s="149">
        <f>G313-I313</f>
        <v>0</v>
      </c>
      <c r="I313" s="178"/>
      <c r="J313" s="177"/>
      <c r="K313" s="149">
        <f t="shared" si="303"/>
        <v>0</v>
      </c>
      <c r="L313" s="178"/>
      <c r="M313" s="177"/>
      <c r="N313" s="149">
        <f t="shared" si="304"/>
        <v>0</v>
      </c>
      <c r="O313" s="178"/>
      <c r="P313" s="177"/>
      <c r="Q313" s="149">
        <f t="shared" si="305"/>
        <v>0</v>
      </c>
      <c r="R313" s="178"/>
      <c r="S313" s="177"/>
      <c r="T313" s="149">
        <f t="shared" si="306"/>
        <v>0</v>
      </c>
      <c r="U313" s="178"/>
      <c r="V313" s="177"/>
      <c r="W313" s="149">
        <f t="shared" si="307"/>
        <v>0</v>
      </c>
      <c r="X313" s="197"/>
      <c r="Y313" s="177"/>
      <c r="Z313" s="149">
        <f t="shared" si="308"/>
        <v>0</v>
      </c>
      <c r="AA313" s="178"/>
      <c r="AB313" s="177"/>
      <c r="AC313" s="149">
        <f t="shared" si="309"/>
        <v>0</v>
      </c>
      <c r="AD313" s="178"/>
      <c r="AE313" s="177"/>
      <c r="AF313" s="149">
        <f t="shared" si="310"/>
        <v>0</v>
      </c>
      <c r="AG313" s="178"/>
      <c r="AH313" s="177"/>
      <c r="AI313" s="149">
        <f t="shared" si="311"/>
        <v>0</v>
      </c>
      <c r="AJ313" s="178"/>
      <c r="AK313" s="177"/>
      <c r="AL313" s="149">
        <f t="shared" si="312"/>
        <v>0</v>
      </c>
      <c r="AM313" s="178"/>
      <c r="AN313" s="172"/>
      <c r="AO313" s="152">
        <f>SUM(G312:G320,J312:J320,M312:M320,P312:P320,S312:S320,V312:V320,Y312:Y320,AB312:AB320,AE312:AE320)</f>
        <v>352000</v>
      </c>
    </row>
    <row r="314" spans="1:41" ht="15" hidden="1" customHeight="1">
      <c r="A314" s="543"/>
      <c r="B314" s="545"/>
      <c r="C314" s="547"/>
      <c r="D314" s="722"/>
      <c r="E314" s="551"/>
      <c r="F314" s="165" t="s">
        <v>33</v>
      </c>
      <c r="G314" s="177"/>
      <c r="H314" s="149">
        <f>G314-I314</f>
        <v>0</v>
      </c>
      <c r="I314" s="178"/>
      <c r="J314" s="177"/>
      <c r="K314" s="149">
        <f t="shared" si="303"/>
        <v>0</v>
      </c>
      <c r="L314" s="178"/>
      <c r="M314" s="177"/>
      <c r="N314" s="149">
        <f t="shared" si="304"/>
        <v>0</v>
      </c>
      <c r="O314" s="178"/>
      <c r="P314" s="177"/>
      <c r="Q314" s="149">
        <f t="shared" si="305"/>
        <v>0</v>
      </c>
      <c r="R314" s="178"/>
      <c r="S314" s="177"/>
      <c r="T314" s="149">
        <f t="shared" si="306"/>
        <v>0</v>
      </c>
      <c r="U314" s="178"/>
      <c r="V314" s="177"/>
      <c r="W314" s="149">
        <f t="shared" si="307"/>
        <v>0</v>
      </c>
      <c r="X314" s="197"/>
      <c r="Y314" s="177"/>
      <c r="Z314" s="149">
        <f t="shared" si="308"/>
        <v>0</v>
      </c>
      <c r="AA314" s="178"/>
      <c r="AB314" s="177"/>
      <c r="AC314" s="149">
        <f t="shared" si="309"/>
        <v>0</v>
      </c>
      <c r="AD314" s="178"/>
      <c r="AE314" s="177"/>
      <c r="AF314" s="149">
        <f t="shared" si="310"/>
        <v>0</v>
      </c>
      <c r="AG314" s="178"/>
      <c r="AH314" s="177"/>
      <c r="AI314" s="149">
        <f t="shared" si="311"/>
        <v>0</v>
      </c>
      <c r="AJ314" s="178"/>
      <c r="AK314" s="177"/>
      <c r="AL314" s="149">
        <f t="shared" si="312"/>
        <v>0</v>
      </c>
      <c r="AM314" s="178"/>
      <c r="AN314" s="172"/>
      <c r="AO314" s="153" t="s">
        <v>34</v>
      </c>
    </row>
    <row r="315" spans="1:41" ht="15" hidden="1" customHeight="1">
      <c r="A315" s="543"/>
      <c r="B315" s="545"/>
      <c r="C315" s="547"/>
      <c r="D315" s="722"/>
      <c r="E315" s="551"/>
      <c r="F315" s="165" t="s">
        <v>35</v>
      </c>
      <c r="G315" s="177"/>
      <c r="H315" s="149">
        <f>G315-I315</f>
        <v>0</v>
      </c>
      <c r="I315" s="178"/>
      <c r="J315" s="177"/>
      <c r="K315" s="149">
        <f t="shared" si="303"/>
        <v>0</v>
      </c>
      <c r="L315" s="178"/>
      <c r="M315" s="177"/>
      <c r="N315" s="149">
        <f t="shared" si="304"/>
        <v>0</v>
      </c>
      <c r="O315" s="178"/>
      <c r="P315" s="177"/>
      <c r="Q315" s="149">
        <f t="shared" si="305"/>
        <v>0</v>
      </c>
      <c r="R315" s="178"/>
      <c r="S315" s="177"/>
      <c r="T315" s="149">
        <f t="shared" si="306"/>
        <v>0</v>
      </c>
      <c r="U315" s="178"/>
      <c r="V315" s="177"/>
      <c r="W315" s="149">
        <f t="shared" si="307"/>
        <v>0</v>
      </c>
      <c r="X315" s="197"/>
      <c r="Y315" s="177"/>
      <c r="Z315" s="149">
        <f t="shared" si="308"/>
        <v>0</v>
      </c>
      <c r="AA315" s="178"/>
      <c r="AB315" s="177"/>
      <c r="AC315" s="149">
        <f t="shared" si="309"/>
        <v>0</v>
      </c>
      <c r="AD315" s="178"/>
      <c r="AE315" s="177"/>
      <c r="AF315" s="149">
        <f t="shared" si="310"/>
        <v>0</v>
      </c>
      <c r="AG315" s="178"/>
      <c r="AH315" s="177"/>
      <c r="AI315" s="149">
        <f t="shared" si="311"/>
        <v>0</v>
      </c>
      <c r="AJ315" s="178"/>
      <c r="AK315" s="177"/>
      <c r="AL315" s="149">
        <f t="shared" si="312"/>
        <v>0</v>
      </c>
      <c r="AM315" s="178"/>
      <c r="AN315" s="172"/>
      <c r="AO315" s="152">
        <f>SUM(H312:H320,K312:K320,N312:N320,Q312:Q320,T312:T320,W312:W320,Z312:Z320,AC312:AC320,Z312:Z320,AF312:AF320)</f>
        <v>0</v>
      </c>
    </row>
    <row r="316" spans="1:41" ht="15" hidden="1" customHeight="1">
      <c r="A316" s="543"/>
      <c r="B316" s="545"/>
      <c r="C316" s="547"/>
      <c r="D316" s="722"/>
      <c r="E316" s="551"/>
      <c r="F316" s="165" t="s">
        <v>36</v>
      </c>
      <c r="G316" s="177"/>
      <c r="H316" s="149">
        <f>G316-I316</f>
        <v>0</v>
      </c>
      <c r="I316" s="178"/>
      <c r="J316" s="177"/>
      <c r="K316" s="149">
        <f t="shared" si="303"/>
        <v>0</v>
      </c>
      <c r="L316" s="178"/>
      <c r="M316" s="177"/>
      <c r="N316" s="149">
        <f t="shared" si="304"/>
        <v>0</v>
      </c>
      <c r="O316" s="178"/>
      <c r="P316" s="177"/>
      <c r="Q316" s="149">
        <f t="shared" si="305"/>
        <v>0</v>
      </c>
      <c r="R316" s="178"/>
      <c r="S316" s="177"/>
      <c r="T316" s="149">
        <f t="shared" si="306"/>
        <v>0</v>
      </c>
      <c r="U316" s="178"/>
      <c r="V316" s="177"/>
      <c r="W316" s="149">
        <f t="shared" si="307"/>
        <v>0</v>
      </c>
      <c r="X316" s="197"/>
      <c r="Y316" s="177"/>
      <c r="Z316" s="149">
        <f t="shared" si="308"/>
        <v>0</v>
      </c>
      <c r="AA316" s="178"/>
      <c r="AB316" s="177"/>
      <c r="AC316" s="149">
        <f t="shared" si="309"/>
        <v>0</v>
      </c>
      <c r="AD316" s="178"/>
      <c r="AE316" s="177"/>
      <c r="AF316" s="149">
        <f t="shared" si="310"/>
        <v>0</v>
      </c>
      <c r="AG316" s="178"/>
      <c r="AH316" s="177"/>
      <c r="AI316" s="149">
        <f t="shared" si="311"/>
        <v>0</v>
      </c>
      <c r="AJ316" s="178"/>
      <c r="AK316" s="177"/>
      <c r="AL316" s="149">
        <f t="shared" si="312"/>
        <v>0</v>
      </c>
      <c r="AM316" s="178"/>
      <c r="AN316" s="172"/>
      <c r="AO316" s="153" t="s">
        <v>37</v>
      </c>
    </row>
    <row r="317" spans="1:41" ht="15" hidden="1" customHeight="1">
      <c r="A317" s="543"/>
      <c r="B317" s="545"/>
      <c r="C317" s="547"/>
      <c r="D317" s="722"/>
      <c r="E317" s="551"/>
      <c r="F317" s="165" t="s">
        <v>38</v>
      </c>
      <c r="G317" s="177"/>
      <c r="H317" s="149">
        <v>0</v>
      </c>
      <c r="I317" s="178"/>
      <c r="J317" s="177"/>
      <c r="K317" s="149">
        <f t="shared" si="303"/>
        <v>0</v>
      </c>
      <c r="L317" s="178"/>
      <c r="M317" s="177"/>
      <c r="N317" s="149">
        <f t="shared" si="304"/>
        <v>0</v>
      </c>
      <c r="O317" s="178"/>
      <c r="P317" s="177"/>
      <c r="Q317" s="149">
        <f t="shared" si="305"/>
        <v>0</v>
      </c>
      <c r="R317" s="178"/>
      <c r="S317" s="177"/>
      <c r="T317" s="149">
        <f t="shared" si="306"/>
        <v>0</v>
      </c>
      <c r="U317" s="178"/>
      <c r="V317" s="177"/>
      <c r="W317" s="149">
        <f t="shared" si="307"/>
        <v>0</v>
      </c>
      <c r="X317" s="197"/>
      <c r="Y317" s="177"/>
      <c r="Z317" s="149">
        <f t="shared" si="308"/>
        <v>0</v>
      </c>
      <c r="AA317" s="178"/>
      <c r="AB317" s="177"/>
      <c r="AC317" s="149">
        <f t="shared" si="309"/>
        <v>0</v>
      </c>
      <c r="AD317" s="178"/>
      <c r="AE317" s="177"/>
      <c r="AF317" s="149">
        <f t="shared" si="310"/>
        <v>0</v>
      </c>
      <c r="AG317" s="178"/>
      <c r="AH317" s="177"/>
      <c r="AI317" s="149">
        <f t="shared" si="311"/>
        <v>0</v>
      </c>
      <c r="AJ317" s="178"/>
      <c r="AK317" s="177"/>
      <c r="AL317" s="149">
        <f t="shared" si="312"/>
        <v>0</v>
      </c>
      <c r="AM317" s="178"/>
      <c r="AN317" s="172"/>
      <c r="AO317" s="152">
        <f>SUM(I312:I320,L312:L320,O312:O320,R312:R320,U312:U320,X312:X320,AA312:AA320,AD312:AD320,AG312:AG320)</f>
        <v>352000</v>
      </c>
    </row>
    <row r="318" spans="1:41" ht="15" hidden="1" customHeight="1">
      <c r="A318" s="543"/>
      <c r="B318" s="545"/>
      <c r="C318" s="547"/>
      <c r="D318" s="722"/>
      <c r="E318" s="551"/>
      <c r="F318" s="165" t="s">
        <v>39</v>
      </c>
      <c r="G318" s="177"/>
      <c r="H318" s="149">
        <f t="shared" ref="H318:H320" si="313">G318-I318</f>
        <v>0</v>
      </c>
      <c r="I318" s="178"/>
      <c r="J318" s="177"/>
      <c r="K318" s="149">
        <f t="shared" si="303"/>
        <v>0</v>
      </c>
      <c r="L318" s="178"/>
      <c r="M318" s="177"/>
      <c r="N318" s="149">
        <f t="shared" si="304"/>
        <v>0</v>
      </c>
      <c r="O318" s="178"/>
      <c r="P318" s="177"/>
      <c r="Q318" s="149">
        <f t="shared" si="305"/>
        <v>0</v>
      </c>
      <c r="R318" s="178"/>
      <c r="S318" s="177"/>
      <c r="T318" s="149">
        <f t="shared" si="306"/>
        <v>0</v>
      </c>
      <c r="U318" s="178"/>
      <c r="V318" s="177"/>
      <c r="W318" s="149">
        <f t="shared" si="307"/>
        <v>0</v>
      </c>
      <c r="X318" s="197"/>
      <c r="Y318" s="177"/>
      <c r="Z318" s="149">
        <f t="shared" si="308"/>
        <v>0</v>
      </c>
      <c r="AA318" s="178"/>
      <c r="AB318" s="177"/>
      <c r="AC318" s="149">
        <f t="shared" si="309"/>
        <v>0</v>
      </c>
      <c r="AD318" s="178"/>
      <c r="AE318" s="177"/>
      <c r="AF318" s="149">
        <f t="shared" si="310"/>
        <v>0</v>
      </c>
      <c r="AG318" s="178"/>
      <c r="AH318" s="177"/>
      <c r="AI318" s="149">
        <f t="shared" si="311"/>
        <v>0</v>
      </c>
      <c r="AJ318" s="178"/>
      <c r="AK318" s="177"/>
      <c r="AL318" s="149">
        <f t="shared" si="312"/>
        <v>0</v>
      </c>
      <c r="AM318" s="178"/>
      <c r="AN318" s="172"/>
      <c r="AO318" s="153" t="s">
        <v>40</v>
      </c>
    </row>
    <row r="319" spans="1:41" ht="15" hidden="1" customHeight="1">
      <c r="A319" s="543"/>
      <c r="B319" s="545"/>
      <c r="C319" s="547"/>
      <c r="D319" s="722"/>
      <c r="E319" s="551"/>
      <c r="F319" s="165" t="s">
        <v>41</v>
      </c>
      <c r="G319" s="177"/>
      <c r="H319" s="149">
        <f t="shared" si="313"/>
        <v>0</v>
      </c>
      <c r="I319" s="178"/>
      <c r="J319" s="177"/>
      <c r="K319" s="149">
        <f t="shared" si="303"/>
        <v>0</v>
      </c>
      <c r="L319" s="178"/>
      <c r="M319" s="177"/>
      <c r="N319" s="149">
        <f t="shared" si="304"/>
        <v>0</v>
      </c>
      <c r="O319" s="178"/>
      <c r="P319" s="177"/>
      <c r="Q319" s="149">
        <f t="shared" si="305"/>
        <v>0</v>
      </c>
      <c r="R319" s="178"/>
      <c r="S319" s="177"/>
      <c r="T319" s="149">
        <f t="shared" si="306"/>
        <v>0</v>
      </c>
      <c r="U319" s="178"/>
      <c r="V319" s="177"/>
      <c r="W319" s="149">
        <f t="shared" si="307"/>
        <v>0</v>
      </c>
      <c r="X319" s="197"/>
      <c r="Y319" s="177"/>
      <c r="Z319" s="149">
        <f t="shared" si="308"/>
        <v>0</v>
      </c>
      <c r="AA319" s="178"/>
      <c r="AB319" s="177"/>
      <c r="AC319" s="149">
        <f t="shared" si="309"/>
        <v>0</v>
      </c>
      <c r="AD319" s="178"/>
      <c r="AE319" s="177"/>
      <c r="AF319" s="149">
        <f t="shared" si="310"/>
        <v>0</v>
      </c>
      <c r="AG319" s="178"/>
      <c r="AH319" s="177"/>
      <c r="AI319" s="149">
        <f t="shared" si="311"/>
        <v>0</v>
      </c>
      <c r="AJ319" s="178"/>
      <c r="AK319" s="177"/>
      <c r="AL319" s="149">
        <f t="shared" si="312"/>
        <v>0</v>
      </c>
      <c r="AM319" s="178"/>
      <c r="AN319" s="172"/>
      <c r="AO319" s="154">
        <f>AO317/AO313</f>
        <v>1</v>
      </c>
    </row>
    <row r="320" spans="1:41" ht="15" hidden="1" customHeight="1">
      <c r="A320" s="565"/>
      <c r="B320" s="566"/>
      <c r="C320" s="567"/>
      <c r="D320" s="585"/>
      <c r="E320" s="569"/>
      <c r="F320" s="167" t="s">
        <v>42</v>
      </c>
      <c r="G320" s="181"/>
      <c r="H320" s="150">
        <f t="shared" si="313"/>
        <v>0</v>
      </c>
      <c r="I320" s="182"/>
      <c r="J320" s="181"/>
      <c r="K320" s="150">
        <f t="shared" si="303"/>
        <v>0</v>
      </c>
      <c r="L320" s="182"/>
      <c r="M320" s="181"/>
      <c r="N320" s="150">
        <f t="shared" si="304"/>
        <v>0</v>
      </c>
      <c r="O320" s="182"/>
      <c r="P320" s="181"/>
      <c r="Q320" s="150">
        <f t="shared" si="305"/>
        <v>0</v>
      </c>
      <c r="R320" s="182"/>
      <c r="S320" s="181"/>
      <c r="T320" s="150">
        <f t="shared" si="306"/>
        <v>0</v>
      </c>
      <c r="U320" s="182"/>
      <c r="V320" s="181"/>
      <c r="W320" s="150">
        <f t="shared" si="307"/>
        <v>0</v>
      </c>
      <c r="X320" s="199"/>
      <c r="Y320" s="181"/>
      <c r="Z320" s="150">
        <f t="shared" si="308"/>
        <v>0</v>
      </c>
      <c r="AA320" s="182"/>
      <c r="AB320" s="181"/>
      <c r="AC320" s="150">
        <f t="shared" si="309"/>
        <v>0</v>
      </c>
      <c r="AD320" s="182"/>
      <c r="AE320" s="181"/>
      <c r="AF320" s="150">
        <f t="shared" si="310"/>
        <v>0</v>
      </c>
      <c r="AG320" s="182"/>
      <c r="AH320" s="181"/>
      <c r="AI320" s="150">
        <f t="shared" si="311"/>
        <v>0</v>
      </c>
      <c r="AJ320" s="182"/>
      <c r="AK320" s="181"/>
      <c r="AL320" s="150">
        <f t="shared" si="312"/>
        <v>0</v>
      </c>
      <c r="AM320" s="182"/>
      <c r="AN320" s="174"/>
      <c r="AO320" s="158"/>
    </row>
    <row r="321" spans="1:41" ht="15" hidden="1" customHeight="1">
      <c r="A321" s="573" t="s">
        <v>21</v>
      </c>
      <c r="B321" s="451" t="s">
        <v>17</v>
      </c>
      <c r="C321" s="451" t="s">
        <v>18</v>
      </c>
      <c r="D321" s="451" t="s">
        <v>139</v>
      </c>
      <c r="E321" s="451" t="s">
        <v>20</v>
      </c>
      <c r="F321" s="560" t="s">
        <v>22</v>
      </c>
      <c r="G321" s="511" t="s">
        <v>23</v>
      </c>
      <c r="H321" s="440" t="s">
        <v>24</v>
      </c>
      <c r="I321" s="444" t="s">
        <v>25</v>
      </c>
      <c r="J321" s="511" t="s">
        <v>23</v>
      </c>
      <c r="K321" s="440" t="s">
        <v>24</v>
      </c>
      <c r="L321" s="444" t="s">
        <v>25</v>
      </c>
      <c r="M321" s="511" t="s">
        <v>23</v>
      </c>
      <c r="N321" s="440" t="s">
        <v>24</v>
      </c>
      <c r="O321" s="444" t="s">
        <v>25</v>
      </c>
      <c r="P321" s="511" t="s">
        <v>23</v>
      </c>
      <c r="Q321" s="440" t="s">
        <v>24</v>
      </c>
      <c r="R321" s="444" t="s">
        <v>25</v>
      </c>
      <c r="S321" s="511" t="s">
        <v>23</v>
      </c>
      <c r="T321" s="440" t="s">
        <v>24</v>
      </c>
      <c r="U321" s="444" t="s">
        <v>25</v>
      </c>
      <c r="V321" s="511" t="s">
        <v>23</v>
      </c>
      <c r="W321" s="440" t="s">
        <v>24</v>
      </c>
      <c r="X321" s="522" t="s">
        <v>25</v>
      </c>
      <c r="Y321" s="511" t="s">
        <v>23</v>
      </c>
      <c r="Z321" s="440" t="s">
        <v>24</v>
      </c>
      <c r="AA321" s="444" t="s">
        <v>25</v>
      </c>
      <c r="AB321" s="511" t="s">
        <v>23</v>
      </c>
      <c r="AC321" s="440" t="s">
        <v>24</v>
      </c>
      <c r="AD321" s="444" t="s">
        <v>25</v>
      </c>
      <c r="AE321" s="511" t="s">
        <v>23</v>
      </c>
      <c r="AF321" s="440" t="s">
        <v>24</v>
      </c>
      <c r="AG321" s="444" t="s">
        <v>25</v>
      </c>
      <c r="AH321" s="511" t="s">
        <v>23</v>
      </c>
      <c r="AI321" s="440" t="s">
        <v>24</v>
      </c>
      <c r="AJ321" s="444" t="s">
        <v>25</v>
      </c>
      <c r="AK321" s="511" t="s">
        <v>23</v>
      </c>
      <c r="AL321" s="440" t="s">
        <v>24</v>
      </c>
      <c r="AM321" s="444" t="s">
        <v>25</v>
      </c>
      <c r="AN321" s="443" t="s">
        <v>23</v>
      </c>
      <c r="AO321" s="630" t="s">
        <v>26</v>
      </c>
    </row>
    <row r="322" spans="1:41" ht="15" hidden="1" customHeight="1">
      <c r="A322" s="574"/>
      <c r="B322" s="562"/>
      <c r="C322" s="562"/>
      <c r="D322" s="562"/>
      <c r="E322" s="562"/>
      <c r="F322" s="561"/>
      <c r="G322" s="541"/>
      <c r="H322" s="542"/>
      <c r="I322" s="538"/>
      <c r="J322" s="541"/>
      <c r="K322" s="542"/>
      <c r="L322" s="538"/>
      <c r="M322" s="541"/>
      <c r="N322" s="542"/>
      <c r="O322" s="538"/>
      <c r="P322" s="541"/>
      <c r="Q322" s="542"/>
      <c r="R322" s="538"/>
      <c r="S322" s="541"/>
      <c r="T322" s="542"/>
      <c r="U322" s="538"/>
      <c r="V322" s="541"/>
      <c r="W322" s="542"/>
      <c r="X322" s="632"/>
      <c r="Y322" s="541"/>
      <c r="Z322" s="542"/>
      <c r="AA322" s="538"/>
      <c r="AB322" s="541"/>
      <c r="AC322" s="542"/>
      <c r="AD322" s="538"/>
      <c r="AE322" s="541"/>
      <c r="AF322" s="542"/>
      <c r="AG322" s="538"/>
      <c r="AH322" s="541"/>
      <c r="AI322" s="542"/>
      <c r="AJ322" s="538"/>
      <c r="AK322" s="541"/>
      <c r="AL322" s="542"/>
      <c r="AM322" s="538"/>
      <c r="AN322" s="570"/>
      <c r="AO322" s="631"/>
    </row>
    <row r="323" spans="1:41" ht="15" hidden="1" customHeight="1">
      <c r="A323" s="543" t="s">
        <v>140</v>
      </c>
      <c r="B323" s="545" t="s">
        <v>141</v>
      </c>
      <c r="C323" s="547">
        <v>2087</v>
      </c>
      <c r="D323" s="549" t="s">
        <v>142</v>
      </c>
      <c r="E323" s="551" t="s">
        <v>143</v>
      </c>
      <c r="F323" s="165" t="s">
        <v>30</v>
      </c>
      <c r="G323" s="177"/>
      <c r="H323" s="149">
        <f t="shared" ref="H323:H331" si="314">G323-I323</f>
        <v>0</v>
      </c>
      <c r="I323" s="178"/>
      <c r="J323" s="177"/>
      <c r="K323" s="149">
        <f t="shared" ref="K323:K331" si="315">J323-L323</f>
        <v>0</v>
      </c>
      <c r="L323" s="178"/>
      <c r="M323" s="177"/>
      <c r="N323" s="149">
        <f t="shared" ref="N323:N331" si="316">M323-O323</f>
        <v>0</v>
      </c>
      <c r="O323" s="178"/>
      <c r="P323" s="177"/>
      <c r="Q323" s="149">
        <f t="shared" ref="Q323:Q331" si="317">P323-R323</f>
        <v>0</v>
      </c>
      <c r="R323" s="178"/>
      <c r="S323" s="177"/>
      <c r="T323" s="149">
        <f t="shared" ref="T323:T331" si="318">S323-U323</f>
        <v>0</v>
      </c>
      <c r="U323" s="178"/>
      <c r="V323" s="177"/>
      <c r="W323" s="149">
        <f t="shared" ref="W323:W331" si="319">V323-X323</f>
        <v>0</v>
      </c>
      <c r="X323" s="197"/>
      <c r="Y323" s="177"/>
      <c r="Z323" s="149">
        <f t="shared" ref="Z323:Z331" si="320">Y323-AA323</f>
        <v>0</v>
      </c>
      <c r="AA323" s="178"/>
      <c r="AB323" s="177"/>
      <c r="AC323" s="149">
        <f t="shared" ref="AC323:AC331" si="321">AB323-AD323</f>
        <v>0</v>
      </c>
      <c r="AD323" s="178"/>
      <c r="AE323" s="177"/>
      <c r="AF323" s="149">
        <f t="shared" ref="AF323:AF331" si="322">AE323-AG323</f>
        <v>0</v>
      </c>
      <c r="AG323" s="178"/>
      <c r="AH323" s="177"/>
      <c r="AI323" s="149">
        <f t="shared" ref="AI323:AI331" si="323">AH323-AJ323</f>
        <v>0</v>
      </c>
      <c r="AJ323" s="178"/>
      <c r="AK323" s="177"/>
      <c r="AL323" s="149">
        <f t="shared" ref="AL323:AL331" si="324">AK323-AM323</f>
        <v>0</v>
      </c>
      <c r="AM323" s="178"/>
      <c r="AN323" s="172"/>
      <c r="AO323" s="151" t="s">
        <v>31</v>
      </c>
    </row>
    <row r="324" spans="1:41" ht="15.75" hidden="1" customHeight="1">
      <c r="A324" s="543"/>
      <c r="B324" s="545"/>
      <c r="C324" s="547"/>
      <c r="D324" s="549"/>
      <c r="E324" s="551"/>
      <c r="F324" s="165" t="s">
        <v>32</v>
      </c>
      <c r="G324" s="177"/>
      <c r="H324" s="149">
        <f t="shared" si="314"/>
        <v>0</v>
      </c>
      <c r="I324" s="178"/>
      <c r="J324" s="177"/>
      <c r="K324" s="149">
        <f t="shared" si="315"/>
        <v>0</v>
      </c>
      <c r="L324" s="178"/>
      <c r="M324" s="177"/>
      <c r="N324" s="149">
        <f t="shared" si="316"/>
        <v>0</v>
      </c>
      <c r="O324" s="178"/>
      <c r="P324" s="177"/>
      <c r="Q324" s="149">
        <f t="shared" si="317"/>
        <v>0</v>
      </c>
      <c r="R324" s="178"/>
      <c r="S324" s="177"/>
      <c r="T324" s="149">
        <f t="shared" si="318"/>
        <v>0</v>
      </c>
      <c r="U324" s="178"/>
      <c r="V324" s="177"/>
      <c r="W324" s="149">
        <f t="shared" si="319"/>
        <v>0</v>
      </c>
      <c r="X324" s="197"/>
      <c r="Y324" s="177"/>
      <c r="Z324" s="149">
        <f t="shared" si="320"/>
        <v>0</v>
      </c>
      <c r="AA324" s="178"/>
      <c r="AB324" s="177"/>
      <c r="AC324" s="149">
        <f t="shared" si="321"/>
        <v>0</v>
      </c>
      <c r="AD324" s="178"/>
      <c r="AE324" s="177"/>
      <c r="AF324" s="149">
        <f t="shared" si="322"/>
        <v>0</v>
      </c>
      <c r="AG324" s="178"/>
      <c r="AH324" s="177"/>
      <c r="AI324" s="149">
        <f t="shared" si="323"/>
        <v>0</v>
      </c>
      <c r="AJ324" s="178"/>
      <c r="AK324" s="177"/>
      <c r="AL324" s="149">
        <f t="shared" si="324"/>
        <v>0</v>
      </c>
      <c r="AM324" s="178"/>
      <c r="AN324" s="172"/>
      <c r="AO324" s="152">
        <f>SUM(G323:G331,J323:J331,M323:M331,P323:P331,S323:S331,V323:V331,Y323:Y331,AB323:AB331,AE323:AE331)</f>
        <v>901878</v>
      </c>
    </row>
    <row r="325" spans="1:41" ht="15.75" hidden="1" customHeight="1">
      <c r="A325" s="543"/>
      <c r="B325" s="545"/>
      <c r="C325" s="547"/>
      <c r="D325" s="549"/>
      <c r="E325" s="551"/>
      <c r="F325" s="165" t="s">
        <v>33</v>
      </c>
      <c r="G325" s="177">
        <v>110064</v>
      </c>
      <c r="H325" s="149">
        <f t="shared" si="314"/>
        <v>1100</v>
      </c>
      <c r="I325" s="178">
        <v>108964</v>
      </c>
      <c r="J325" s="177"/>
      <c r="K325" s="149">
        <f t="shared" si="315"/>
        <v>0</v>
      </c>
      <c r="L325" s="178"/>
      <c r="M325" s="177"/>
      <c r="N325" s="149">
        <f t="shared" si="316"/>
        <v>0</v>
      </c>
      <c r="O325" s="178"/>
      <c r="P325" s="177">
        <v>791814</v>
      </c>
      <c r="Q325" s="149">
        <f t="shared" si="317"/>
        <v>263814</v>
      </c>
      <c r="R325" s="178">
        <v>528000</v>
      </c>
      <c r="S325" s="177"/>
      <c r="T325" s="149">
        <f t="shared" si="318"/>
        <v>0</v>
      </c>
      <c r="U325" s="178"/>
      <c r="V325" s="177"/>
      <c r="W325" s="149">
        <f t="shared" si="319"/>
        <v>0</v>
      </c>
      <c r="X325" s="197"/>
      <c r="Y325" s="177"/>
      <c r="Z325" s="149">
        <f t="shared" si="320"/>
        <v>0</v>
      </c>
      <c r="AA325" s="178"/>
      <c r="AB325" s="177"/>
      <c r="AC325" s="149">
        <f t="shared" si="321"/>
        <v>0</v>
      </c>
      <c r="AD325" s="178"/>
      <c r="AE325" s="177"/>
      <c r="AF325" s="149">
        <f t="shared" si="322"/>
        <v>0</v>
      </c>
      <c r="AG325" s="178"/>
      <c r="AH325" s="177"/>
      <c r="AI325" s="149">
        <f t="shared" si="323"/>
        <v>0</v>
      </c>
      <c r="AJ325" s="178"/>
      <c r="AK325" s="177"/>
      <c r="AL325" s="149">
        <f t="shared" si="324"/>
        <v>0</v>
      </c>
      <c r="AM325" s="178"/>
      <c r="AN325" s="172"/>
      <c r="AO325" s="153" t="s">
        <v>34</v>
      </c>
    </row>
    <row r="326" spans="1:41" ht="15.75" hidden="1" customHeight="1">
      <c r="A326" s="543"/>
      <c r="B326" s="545"/>
      <c r="C326" s="547"/>
      <c r="D326" s="549"/>
      <c r="E326" s="551"/>
      <c r="F326" s="165" t="s">
        <v>35</v>
      </c>
      <c r="G326" s="177"/>
      <c r="H326" s="149">
        <f t="shared" si="314"/>
        <v>0</v>
      </c>
      <c r="I326" s="178"/>
      <c r="J326" s="177"/>
      <c r="K326" s="149">
        <f t="shared" si="315"/>
        <v>0</v>
      </c>
      <c r="L326" s="178"/>
      <c r="M326" s="177"/>
      <c r="N326" s="149">
        <f t="shared" si="316"/>
        <v>0</v>
      </c>
      <c r="O326" s="178"/>
      <c r="P326" s="177"/>
      <c r="Q326" s="149">
        <f t="shared" si="317"/>
        <v>0</v>
      </c>
      <c r="R326" s="178"/>
      <c r="S326" s="177"/>
      <c r="T326" s="149">
        <f t="shared" si="318"/>
        <v>0</v>
      </c>
      <c r="U326" s="178"/>
      <c r="V326" s="177"/>
      <c r="W326" s="149">
        <f t="shared" si="319"/>
        <v>0</v>
      </c>
      <c r="X326" s="197"/>
      <c r="Y326" s="177"/>
      <c r="Z326" s="149">
        <f t="shared" si="320"/>
        <v>0</v>
      </c>
      <c r="AA326" s="178"/>
      <c r="AB326" s="264"/>
      <c r="AC326" s="149">
        <f t="shared" si="321"/>
        <v>0</v>
      </c>
      <c r="AD326" s="178"/>
      <c r="AE326" s="177"/>
      <c r="AF326" s="149">
        <f t="shared" si="322"/>
        <v>0</v>
      </c>
      <c r="AG326" s="178"/>
      <c r="AH326" s="177"/>
      <c r="AI326" s="149">
        <f t="shared" si="323"/>
        <v>0</v>
      </c>
      <c r="AJ326" s="178"/>
      <c r="AK326" s="177"/>
      <c r="AL326" s="149">
        <f t="shared" si="324"/>
        <v>0</v>
      </c>
      <c r="AM326" s="178"/>
      <c r="AN326" s="172"/>
      <c r="AO326" s="152">
        <f>SUM(H323:H331,K323:K331,N323:N331,Q323:Q331,T323:T331,W323:W331,Z323:Z331,AC323:AC331,AF323:AF331)</f>
        <v>264914</v>
      </c>
    </row>
    <row r="327" spans="1:41" ht="15.75" hidden="1" customHeight="1">
      <c r="A327" s="543"/>
      <c r="B327" s="545"/>
      <c r="C327" s="547"/>
      <c r="D327" s="549"/>
      <c r="E327" s="551"/>
      <c r="F327" s="165" t="s">
        <v>36</v>
      </c>
      <c r="G327" s="177"/>
      <c r="H327" s="149">
        <f t="shared" si="314"/>
        <v>0</v>
      </c>
      <c r="I327" s="178"/>
      <c r="J327" s="177"/>
      <c r="K327" s="149">
        <f t="shared" si="315"/>
        <v>0</v>
      </c>
      <c r="L327" s="178"/>
      <c r="M327" s="177"/>
      <c r="N327" s="149">
        <f t="shared" si="316"/>
        <v>0</v>
      </c>
      <c r="O327" s="178"/>
      <c r="P327" s="177"/>
      <c r="Q327" s="149">
        <f t="shared" si="317"/>
        <v>0</v>
      </c>
      <c r="R327" s="178"/>
      <c r="S327" s="177"/>
      <c r="T327" s="149">
        <f t="shared" si="318"/>
        <v>0</v>
      </c>
      <c r="U327" s="178"/>
      <c r="V327" s="177"/>
      <c r="W327" s="149">
        <f t="shared" si="319"/>
        <v>0</v>
      </c>
      <c r="X327" s="197"/>
      <c r="Y327" s="177"/>
      <c r="Z327" s="149">
        <f t="shared" si="320"/>
        <v>0</v>
      </c>
      <c r="AA327" s="178"/>
      <c r="AB327" s="177"/>
      <c r="AC327" s="149">
        <f t="shared" si="321"/>
        <v>0</v>
      </c>
      <c r="AD327" s="178"/>
      <c r="AE327" s="177"/>
      <c r="AF327" s="149">
        <f t="shared" si="322"/>
        <v>0</v>
      </c>
      <c r="AG327" s="178"/>
      <c r="AH327" s="177"/>
      <c r="AI327" s="149">
        <f t="shared" si="323"/>
        <v>0</v>
      </c>
      <c r="AJ327" s="178"/>
      <c r="AK327" s="264"/>
      <c r="AL327" s="149">
        <f t="shared" si="324"/>
        <v>0</v>
      </c>
      <c r="AM327" s="178"/>
      <c r="AN327" s="172"/>
      <c r="AO327" s="153" t="s">
        <v>37</v>
      </c>
    </row>
    <row r="328" spans="1:41" ht="15.75" hidden="1" customHeight="1">
      <c r="A328" s="543"/>
      <c r="B328" s="545"/>
      <c r="C328" s="547"/>
      <c r="D328" s="549"/>
      <c r="E328" s="551"/>
      <c r="F328" s="165" t="s">
        <v>38</v>
      </c>
      <c r="G328" s="177"/>
      <c r="H328" s="149">
        <f t="shared" si="314"/>
        <v>0</v>
      </c>
      <c r="I328" s="178"/>
      <c r="J328" s="177"/>
      <c r="K328" s="149">
        <f t="shared" si="315"/>
        <v>0</v>
      </c>
      <c r="L328" s="178"/>
      <c r="M328" s="177"/>
      <c r="N328" s="149">
        <f t="shared" si="316"/>
        <v>0</v>
      </c>
      <c r="O328" s="178"/>
      <c r="P328" s="177"/>
      <c r="Q328" s="149">
        <f t="shared" si="317"/>
        <v>0</v>
      </c>
      <c r="R328" s="178"/>
      <c r="S328" s="177"/>
      <c r="T328" s="149">
        <f t="shared" si="318"/>
        <v>0</v>
      </c>
      <c r="U328" s="178"/>
      <c r="V328" s="177"/>
      <c r="W328" s="149">
        <f t="shared" si="319"/>
        <v>0</v>
      </c>
      <c r="X328" s="197"/>
      <c r="Y328" s="177"/>
      <c r="Z328" s="149">
        <f t="shared" si="320"/>
        <v>0</v>
      </c>
      <c r="AA328" s="178"/>
      <c r="AB328" s="177"/>
      <c r="AC328" s="149">
        <f t="shared" si="321"/>
        <v>0</v>
      </c>
      <c r="AD328" s="178"/>
      <c r="AE328" s="177"/>
      <c r="AF328" s="149">
        <f t="shared" si="322"/>
        <v>0</v>
      </c>
      <c r="AG328" s="178"/>
      <c r="AH328" s="177"/>
      <c r="AI328" s="149">
        <f t="shared" si="323"/>
        <v>0</v>
      </c>
      <c r="AJ328" s="178"/>
      <c r="AK328" s="177"/>
      <c r="AL328" s="149">
        <f t="shared" si="324"/>
        <v>0</v>
      </c>
      <c r="AM328" s="178"/>
      <c r="AN328" s="172"/>
      <c r="AO328" s="152">
        <f>SUM(I323:I331,L323:L331,O323:O331,R323:R331,U323:U331,X323:X331,AA323:AA331,AD323:AD331,AG323:AG331)</f>
        <v>636964</v>
      </c>
    </row>
    <row r="329" spans="1:41" ht="15.75" hidden="1" customHeight="1">
      <c r="A329" s="543"/>
      <c r="B329" s="545"/>
      <c r="C329" s="547"/>
      <c r="D329" s="549"/>
      <c r="E329" s="551"/>
      <c r="F329" s="165" t="s">
        <v>39</v>
      </c>
      <c r="G329" s="177"/>
      <c r="H329" s="149">
        <f t="shared" si="314"/>
        <v>0</v>
      </c>
      <c r="I329" s="178"/>
      <c r="J329" s="177"/>
      <c r="K329" s="149">
        <f t="shared" si="315"/>
        <v>0</v>
      </c>
      <c r="L329" s="178"/>
      <c r="M329" s="177"/>
      <c r="N329" s="149">
        <f t="shared" si="316"/>
        <v>0</v>
      </c>
      <c r="O329" s="178"/>
      <c r="P329" s="177"/>
      <c r="Q329" s="149">
        <f t="shared" si="317"/>
        <v>0</v>
      </c>
      <c r="R329" s="178"/>
      <c r="S329" s="177"/>
      <c r="T329" s="149">
        <f t="shared" si="318"/>
        <v>0</v>
      </c>
      <c r="U329" s="178"/>
      <c r="V329" s="177"/>
      <c r="W329" s="149">
        <f t="shared" si="319"/>
        <v>0</v>
      </c>
      <c r="X329" s="197"/>
      <c r="Y329" s="177"/>
      <c r="Z329" s="149">
        <f t="shared" si="320"/>
        <v>0</v>
      </c>
      <c r="AA329" s="178"/>
      <c r="AB329" s="177"/>
      <c r="AC329" s="149">
        <f t="shared" si="321"/>
        <v>0</v>
      </c>
      <c r="AD329" s="178"/>
      <c r="AE329" s="177"/>
      <c r="AF329" s="149">
        <f t="shared" si="322"/>
        <v>0</v>
      </c>
      <c r="AG329" s="178"/>
      <c r="AH329" s="177"/>
      <c r="AI329" s="149">
        <f t="shared" si="323"/>
        <v>0</v>
      </c>
      <c r="AJ329" s="178"/>
      <c r="AK329" s="177"/>
      <c r="AL329" s="149">
        <f t="shared" si="324"/>
        <v>0</v>
      </c>
      <c r="AM329" s="178"/>
      <c r="AN329" s="172"/>
      <c r="AO329" s="153" t="s">
        <v>40</v>
      </c>
    </row>
    <row r="330" spans="1:41" ht="15.75" hidden="1" customHeight="1">
      <c r="A330" s="543"/>
      <c r="B330" s="545"/>
      <c r="C330" s="547"/>
      <c r="D330" s="549"/>
      <c r="E330" s="551"/>
      <c r="F330" s="165" t="s">
        <v>41</v>
      </c>
      <c r="G330" s="177"/>
      <c r="H330" s="149">
        <f t="shared" si="314"/>
        <v>0</v>
      </c>
      <c r="I330" s="178"/>
      <c r="J330" s="177"/>
      <c r="K330" s="149">
        <f t="shared" si="315"/>
        <v>0</v>
      </c>
      <c r="L330" s="178"/>
      <c r="M330" s="177"/>
      <c r="N330" s="149">
        <f t="shared" si="316"/>
        <v>0</v>
      </c>
      <c r="O330" s="178"/>
      <c r="P330" s="177"/>
      <c r="Q330" s="149">
        <f t="shared" si="317"/>
        <v>0</v>
      </c>
      <c r="R330" s="178"/>
      <c r="S330" s="177"/>
      <c r="T330" s="149">
        <f t="shared" si="318"/>
        <v>0</v>
      </c>
      <c r="U330" s="178"/>
      <c r="V330" s="177"/>
      <c r="W330" s="149">
        <f t="shared" si="319"/>
        <v>0</v>
      </c>
      <c r="X330" s="197"/>
      <c r="Y330" s="177"/>
      <c r="Z330" s="149">
        <f t="shared" si="320"/>
        <v>0</v>
      </c>
      <c r="AA330" s="178"/>
      <c r="AB330" s="177"/>
      <c r="AC330" s="149">
        <f t="shared" si="321"/>
        <v>0</v>
      </c>
      <c r="AD330" s="178"/>
      <c r="AE330" s="177"/>
      <c r="AF330" s="149">
        <f t="shared" si="322"/>
        <v>0</v>
      </c>
      <c r="AG330" s="178"/>
      <c r="AH330" s="177"/>
      <c r="AI330" s="149">
        <f t="shared" si="323"/>
        <v>0</v>
      </c>
      <c r="AJ330" s="178"/>
      <c r="AK330" s="177"/>
      <c r="AL330" s="149">
        <f t="shared" si="324"/>
        <v>0</v>
      </c>
      <c r="AM330" s="178"/>
      <c r="AN330" s="172"/>
      <c r="AO330" s="154">
        <f>AO328/AO324</f>
        <v>0.70626404014733701</v>
      </c>
    </row>
    <row r="331" spans="1:41" ht="15.75" hidden="1" customHeight="1">
      <c r="A331" s="544"/>
      <c r="B331" s="546"/>
      <c r="C331" s="548"/>
      <c r="D331" s="550"/>
      <c r="E331" s="552"/>
      <c r="F331" s="166" t="s">
        <v>42</v>
      </c>
      <c r="G331" s="179"/>
      <c r="H331" s="155">
        <f t="shared" si="314"/>
        <v>0</v>
      </c>
      <c r="I331" s="180"/>
      <c r="J331" s="179"/>
      <c r="K331" s="155">
        <f t="shared" si="315"/>
        <v>0</v>
      </c>
      <c r="L331" s="180"/>
      <c r="M331" s="179"/>
      <c r="N331" s="155">
        <f t="shared" si="316"/>
        <v>0</v>
      </c>
      <c r="O331" s="180"/>
      <c r="P331" s="179"/>
      <c r="Q331" s="155">
        <f t="shared" si="317"/>
        <v>0</v>
      </c>
      <c r="R331" s="180"/>
      <c r="S331" s="179"/>
      <c r="T331" s="155">
        <f t="shared" si="318"/>
        <v>0</v>
      </c>
      <c r="U331" s="180"/>
      <c r="V331" s="179"/>
      <c r="W331" s="155">
        <f t="shared" si="319"/>
        <v>0</v>
      </c>
      <c r="X331" s="198"/>
      <c r="Y331" s="179"/>
      <c r="Z331" s="155">
        <f t="shared" si="320"/>
        <v>0</v>
      </c>
      <c r="AA331" s="180"/>
      <c r="AB331" s="179"/>
      <c r="AC331" s="155">
        <f t="shared" si="321"/>
        <v>0</v>
      </c>
      <c r="AD331" s="180"/>
      <c r="AE331" s="179"/>
      <c r="AF331" s="155">
        <f t="shared" si="322"/>
        <v>0</v>
      </c>
      <c r="AG331" s="180"/>
      <c r="AH331" s="179"/>
      <c r="AI331" s="155">
        <f t="shared" si="323"/>
        <v>0</v>
      </c>
      <c r="AJ331" s="180"/>
      <c r="AK331" s="179"/>
      <c r="AL331" s="155">
        <f t="shared" si="324"/>
        <v>0</v>
      </c>
      <c r="AM331" s="180"/>
      <c r="AN331" s="173"/>
      <c r="AO331" s="156"/>
    </row>
    <row r="332" spans="1:41" ht="11.25" customHeight="1">
      <c r="A332" s="573" t="s">
        <v>21</v>
      </c>
      <c r="B332" s="451" t="s">
        <v>17</v>
      </c>
      <c r="C332" s="451" t="s">
        <v>18</v>
      </c>
      <c r="D332" s="451" t="s">
        <v>139</v>
      </c>
      <c r="E332" s="451" t="s">
        <v>20</v>
      </c>
      <c r="F332" s="560" t="s">
        <v>22</v>
      </c>
      <c r="G332" s="511" t="s">
        <v>23</v>
      </c>
      <c r="H332" s="440" t="s">
        <v>24</v>
      </c>
      <c r="I332" s="444" t="s">
        <v>25</v>
      </c>
      <c r="J332" s="511" t="s">
        <v>23</v>
      </c>
      <c r="K332" s="440" t="s">
        <v>24</v>
      </c>
      <c r="L332" s="444" t="s">
        <v>25</v>
      </c>
      <c r="M332" s="511" t="s">
        <v>23</v>
      </c>
      <c r="N332" s="440" t="s">
        <v>24</v>
      </c>
      <c r="O332" s="444" t="s">
        <v>25</v>
      </c>
      <c r="P332" s="511" t="s">
        <v>23</v>
      </c>
      <c r="Q332" s="440" t="s">
        <v>24</v>
      </c>
      <c r="R332" s="444" t="s">
        <v>25</v>
      </c>
      <c r="S332" s="511" t="s">
        <v>23</v>
      </c>
      <c r="T332" s="440" t="s">
        <v>24</v>
      </c>
      <c r="U332" s="444" t="s">
        <v>25</v>
      </c>
      <c r="V332" s="511" t="s">
        <v>23</v>
      </c>
      <c r="W332" s="440" t="s">
        <v>24</v>
      </c>
      <c r="X332" s="522" t="s">
        <v>25</v>
      </c>
      <c r="Y332" s="511" t="s">
        <v>23</v>
      </c>
      <c r="Z332" s="440" t="s">
        <v>24</v>
      </c>
      <c r="AA332" s="444" t="s">
        <v>25</v>
      </c>
      <c r="AB332" s="511" t="s">
        <v>23</v>
      </c>
      <c r="AC332" s="440" t="s">
        <v>24</v>
      </c>
      <c r="AD332" s="444" t="s">
        <v>25</v>
      </c>
      <c r="AE332" s="511" t="s">
        <v>23</v>
      </c>
      <c r="AF332" s="440" t="s">
        <v>24</v>
      </c>
      <c r="AG332" s="444" t="s">
        <v>25</v>
      </c>
      <c r="AH332" s="511" t="s">
        <v>23</v>
      </c>
      <c r="AI332" s="440" t="s">
        <v>24</v>
      </c>
      <c r="AJ332" s="444" t="s">
        <v>25</v>
      </c>
      <c r="AK332" s="511" t="s">
        <v>23</v>
      </c>
      <c r="AL332" s="440" t="s">
        <v>24</v>
      </c>
      <c r="AM332" s="444" t="s">
        <v>25</v>
      </c>
      <c r="AN332" s="443" t="s">
        <v>23</v>
      </c>
      <c r="AO332" s="630" t="s">
        <v>26</v>
      </c>
    </row>
    <row r="333" spans="1:41" ht="25.5" customHeight="1">
      <c r="A333" s="574"/>
      <c r="B333" s="562"/>
      <c r="C333" s="562"/>
      <c r="D333" s="562"/>
      <c r="E333" s="562"/>
      <c r="F333" s="561"/>
      <c r="G333" s="541"/>
      <c r="H333" s="542"/>
      <c r="I333" s="538"/>
      <c r="J333" s="541"/>
      <c r="K333" s="542"/>
      <c r="L333" s="538"/>
      <c r="M333" s="541"/>
      <c r="N333" s="542"/>
      <c r="O333" s="538"/>
      <c r="P333" s="541"/>
      <c r="Q333" s="542"/>
      <c r="R333" s="538"/>
      <c r="S333" s="541"/>
      <c r="T333" s="542"/>
      <c r="U333" s="538"/>
      <c r="V333" s="541"/>
      <c r="W333" s="542"/>
      <c r="X333" s="632"/>
      <c r="Y333" s="541"/>
      <c r="Z333" s="542"/>
      <c r="AA333" s="538"/>
      <c r="AB333" s="541"/>
      <c r="AC333" s="542"/>
      <c r="AD333" s="538"/>
      <c r="AE333" s="541"/>
      <c r="AF333" s="542"/>
      <c r="AG333" s="538"/>
      <c r="AH333" s="541"/>
      <c r="AI333" s="542"/>
      <c r="AJ333" s="538"/>
      <c r="AK333" s="541"/>
      <c r="AL333" s="542"/>
      <c r="AM333" s="538"/>
      <c r="AN333" s="570"/>
      <c r="AO333" s="631"/>
    </row>
    <row r="334" spans="1:41" ht="14.45" customHeight="1">
      <c r="A334" s="543" t="s">
        <v>140</v>
      </c>
      <c r="B334" s="545" t="s">
        <v>268</v>
      </c>
      <c r="C334" s="547">
        <v>2064</v>
      </c>
      <c r="D334" s="549" t="s">
        <v>269</v>
      </c>
      <c r="E334" s="551" t="s">
        <v>270</v>
      </c>
      <c r="F334" s="165" t="s">
        <v>30</v>
      </c>
      <c r="G334" s="177"/>
      <c r="H334" s="149">
        <f t="shared" ref="H334:H342" si="325">G334-I334</f>
        <v>0</v>
      </c>
      <c r="I334" s="178"/>
      <c r="J334" s="177"/>
      <c r="K334" s="149">
        <f t="shared" ref="K334:K342" si="326">J334-L334</f>
        <v>0</v>
      </c>
      <c r="L334" s="178"/>
      <c r="M334" s="177"/>
      <c r="N334" s="149">
        <f t="shared" ref="N334:N342" si="327">M334-O334</f>
        <v>0</v>
      </c>
      <c r="O334" s="178"/>
      <c r="P334" s="177"/>
      <c r="Q334" s="149">
        <f t="shared" ref="Q334:Q342" si="328">SUM(P334)</f>
        <v>0</v>
      </c>
      <c r="R334" s="178"/>
      <c r="S334" s="177"/>
      <c r="T334" s="149">
        <f t="shared" ref="T334:T342" si="329">S334-U334</f>
        <v>0</v>
      </c>
      <c r="U334" s="178"/>
      <c r="V334" s="177"/>
      <c r="W334" s="149">
        <f t="shared" ref="W334:W342" si="330">V334-X334</f>
        <v>0</v>
      </c>
      <c r="X334" s="197"/>
      <c r="Y334" s="177"/>
      <c r="Z334" s="149">
        <f t="shared" ref="Z334:Z342" si="331">Y334-AA334</f>
        <v>0</v>
      </c>
      <c r="AA334" s="178"/>
      <c r="AB334" s="177"/>
      <c r="AC334" s="149">
        <f t="shared" ref="AC334:AC342" si="332">AB334-AD334</f>
        <v>0</v>
      </c>
      <c r="AD334" s="178"/>
      <c r="AE334" s="177"/>
      <c r="AF334" s="149">
        <f t="shared" ref="AF334:AF342" si="333">AE334-AG334</f>
        <v>0</v>
      </c>
      <c r="AG334" s="178"/>
      <c r="AH334" s="177"/>
      <c r="AI334" s="149">
        <f t="shared" ref="AI334:AI342" si="334">AH334-AJ334</f>
        <v>0</v>
      </c>
      <c r="AJ334" s="178"/>
      <c r="AK334" s="177"/>
      <c r="AL334" s="149">
        <f t="shared" ref="AL334:AL342" si="335">AK334-AM334</f>
        <v>0</v>
      </c>
      <c r="AM334" s="178"/>
      <c r="AN334" s="172"/>
      <c r="AO334" s="151" t="s">
        <v>31</v>
      </c>
    </row>
    <row r="335" spans="1:41" ht="13.5" customHeight="1">
      <c r="A335" s="543"/>
      <c r="B335" s="545"/>
      <c r="C335" s="547"/>
      <c r="D335" s="549"/>
      <c r="E335" s="551"/>
      <c r="F335" s="165" t="s">
        <v>32</v>
      </c>
      <c r="G335" s="177"/>
      <c r="H335" s="149">
        <f t="shared" si="325"/>
        <v>0</v>
      </c>
      <c r="I335" s="178"/>
      <c r="J335" s="177"/>
      <c r="K335" s="149">
        <f t="shared" si="326"/>
        <v>0</v>
      </c>
      <c r="L335" s="178"/>
      <c r="M335" s="177"/>
      <c r="N335" s="149">
        <f t="shared" si="327"/>
        <v>0</v>
      </c>
      <c r="O335" s="178"/>
      <c r="P335" s="177"/>
      <c r="Q335" s="149">
        <f t="shared" si="328"/>
        <v>0</v>
      </c>
      <c r="R335" s="178"/>
      <c r="S335" s="177"/>
      <c r="T335" s="149">
        <f t="shared" si="329"/>
        <v>0</v>
      </c>
      <c r="U335" s="178"/>
      <c r="V335" s="177"/>
      <c r="W335" s="149">
        <f t="shared" si="330"/>
        <v>0</v>
      </c>
      <c r="X335" s="197"/>
      <c r="Y335" s="177"/>
      <c r="Z335" s="149">
        <f t="shared" si="331"/>
        <v>0</v>
      </c>
      <c r="AA335" s="178"/>
      <c r="AB335" s="177"/>
      <c r="AC335" s="149">
        <f t="shared" si="332"/>
        <v>0</v>
      </c>
      <c r="AD335" s="178"/>
      <c r="AE335" s="177"/>
      <c r="AF335" s="149">
        <f t="shared" si="333"/>
        <v>0</v>
      </c>
      <c r="AG335" s="178"/>
      <c r="AH335" s="177"/>
      <c r="AI335" s="149">
        <f t="shared" si="334"/>
        <v>0</v>
      </c>
      <c r="AJ335" s="178"/>
      <c r="AK335" s="177"/>
      <c r="AL335" s="149">
        <f t="shared" si="335"/>
        <v>0</v>
      </c>
      <c r="AM335" s="178"/>
      <c r="AN335" s="172"/>
      <c r="AO335" s="152">
        <f>SUM(G334:G342,J334:J342,M334:M342,P334:P342,S334:S342,V334:V342,Y334:Y342,AB334:AB342,AE334:AE342)</f>
        <v>8700000</v>
      </c>
    </row>
    <row r="336" spans="1:41" ht="15.75" customHeight="1">
      <c r="A336" s="543"/>
      <c r="B336" s="545"/>
      <c r="C336" s="547"/>
      <c r="D336" s="549"/>
      <c r="E336" s="551"/>
      <c r="F336" s="165" t="s">
        <v>33</v>
      </c>
      <c r="G336" s="177"/>
      <c r="H336" s="149">
        <f t="shared" si="325"/>
        <v>0</v>
      </c>
      <c r="I336" s="178"/>
      <c r="J336" s="177"/>
      <c r="K336" s="149">
        <f t="shared" si="326"/>
        <v>0</v>
      </c>
      <c r="L336" s="178"/>
      <c r="M336" s="177"/>
      <c r="N336" s="149">
        <f t="shared" si="327"/>
        <v>0</v>
      </c>
      <c r="O336" s="178"/>
      <c r="P336" s="177"/>
      <c r="Q336" s="149">
        <f>SUM(P336)</f>
        <v>0</v>
      </c>
      <c r="R336" s="178"/>
      <c r="S336" s="177"/>
      <c r="T336" s="149">
        <f t="shared" si="329"/>
        <v>0</v>
      </c>
      <c r="U336" s="178"/>
      <c r="V336" s="177"/>
      <c r="W336" s="149">
        <f t="shared" si="330"/>
        <v>0</v>
      </c>
      <c r="X336" s="197"/>
      <c r="Y336" s="177"/>
      <c r="Z336" s="149">
        <f t="shared" si="331"/>
        <v>0</v>
      </c>
      <c r="AA336" s="178"/>
      <c r="AB336" s="177"/>
      <c r="AC336" s="149">
        <f t="shared" si="332"/>
        <v>0</v>
      </c>
      <c r="AD336" s="178"/>
      <c r="AE336" s="177"/>
      <c r="AF336" s="149">
        <f t="shared" si="333"/>
        <v>0</v>
      </c>
      <c r="AG336" s="178"/>
      <c r="AH336" s="177"/>
      <c r="AI336" s="149">
        <f t="shared" si="334"/>
        <v>0</v>
      </c>
      <c r="AJ336" s="178"/>
      <c r="AK336" s="177"/>
      <c r="AL336" s="149">
        <f t="shared" si="335"/>
        <v>0</v>
      </c>
      <c r="AM336" s="178"/>
      <c r="AN336" s="172"/>
      <c r="AO336" s="153" t="s">
        <v>34</v>
      </c>
    </row>
    <row r="337" spans="1:41" ht="13.5" customHeight="1">
      <c r="A337" s="543"/>
      <c r="B337" s="545"/>
      <c r="C337" s="547"/>
      <c r="D337" s="549"/>
      <c r="E337" s="551"/>
      <c r="F337" s="165" t="s">
        <v>35</v>
      </c>
      <c r="G337" s="177"/>
      <c r="H337" s="149">
        <f t="shared" si="325"/>
        <v>0</v>
      </c>
      <c r="I337" s="178"/>
      <c r="J337" s="177"/>
      <c r="K337" s="149">
        <f t="shared" si="326"/>
        <v>0</v>
      </c>
      <c r="L337" s="178"/>
      <c r="M337" s="177"/>
      <c r="N337" s="149">
        <f t="shared" si="327"/>
        <v>0</v>
      </c>
      <c r="O337" s="178"/>
      <c r="P337" s="177"/>
      <c r="Q337" s="149">
        <f t="shared" si="328"/>
        <v>0</v>
      </c>
      <c r="R337" s="178"/>
      <c r="S337" s="177"/>
      <c r="T337" s="149">
        <f t="shared" si="329"/>
        <v>0</v>
      </c>
      <c r="U337" s="178"/>
      <c r="V337" s="177"/>
      <c r="W337" s="149">
        <f t="shared" si="330"/>
        <v>0</v>
      </c>
      <c r="X337" s="197"/>
      <c r="Y337" s="177"/>
      <c r="Z337" s="149">
        <f t="shared" si="331"/>
        <v>0</v>
      </c>
      <c r="AA337" s="178"/>
      <c r="AB337" s="177"/>
      <c r="AC337" s="149">
        <f t="shared" si="332"/>
        <v>0</v>
      </c>
      <c r="AD337" s="178"/>
      <c r="AE337" s="177"/>
      <c r="AF337" s="149">
        <f t="shared" si="333"/>
        <v>0</v>
      </c>
      <c r="AG337" s="178"/>
      <c r="AH337" s="177"/>
      <c r="AI337" s="149">
        <f t="shared" si="334"/>
        <v>0</v>
      </c>
      <c r="AJ337" s="178"/>
      <c r="AK337" s="177"/>
      <c r="AL337" s="149">
        <f t="shared" si="335"/>
        <v>0</v>
      </c>
      <c r="AM337" s="178"/>
      <c r="AN337" s="172"/>
      <c r="AO337" s="152">
        <f>SUM(H334:H342,K334:K342,N334:N342,Q334:Q342,T334:T342,W334:W342,Z334:Z342,AC334:AC342,AF334:AF342)</f>
        <v>8700000</v>
      </c>
    </row>
    <row r="338" spans="1:41" ht="13.5" customHeight="1">
      <c r="A338" s="543"/>
      <c r="B338" s="545"/>
      <c r="C338" s="547"/>
      <c r="D338" s="549"/>
      <c r="E338" s="551"/>
      <c r="F338" s="165" t="s">
        <v>36</v>
      </c>
      <c r="G338" s="177"/>
      <c r="H338" s="149">
        <f t="shared" si="325"/>
        <v>0</v>
      </c>
      <c r="I338" s="178"/>
      <c r="J338" s="177"/>
      <c r="K338" s="149">
        <f t="shared" si="326"/>
        <v>0</v>
      </c>
      <c r="L338" s="178"/>
      <c r="M338" s="177"/>
      <c r="N338" s="149">
        <f t="shared" si="327"/>
        <v>0</v>
      </c>
      <c r="O338" s="178"/>
      <c r="P338" s="177"/>
      <c r="Q338" s="149">
        <f t="shared" si="328"/>
        <v>0</v>
      </c>
      <c r="R338" s="178"/>
      <c r="S338" s="177"/>
      <c r="T338" s="149">
        <f t="shared" si="329"/>
        <v>0</v>
      </c>
      <c r="U338" s="178"/>
      <c r="V338" s="177"/>
      <c r="W338" s="149">
        <f t="shared" si="330"/>
        <v>0</v>
      </c>
      <c r="X338" s="197"/>
      <c r="Y338" s="177"/>
      <c r="Z338" s="149">
        <f t="shared" si="331"/>
        <v>0</v>
      </c>
      <c r="AA338" s="178"/>
      <c r="AB338" s="177"/>
      <c r="AC338" s="149">
        <f t="shared" si="332"/>
        <v>0</v>
      </c>
      <c r="AD338" s="178"/>
      <c r="AE338" s="177"/>
      <c r="AF338" s="149">
        <f t="shared" si="333"/>
        <v>0</v>
      </c>
      <c r="AG338" s="178"/>
      <c r="AH338" s="177"/>
      <c r="AI338" s="149">
        <f t="shared" si="334"/>
        <v>0</v>
      </c>
      <c r="AJ338" s="178"/>
      <c r="AK338" s="177"/>
      <c r="AL338" s="149">
        <f t="shared" si="335"/>
        <v>0</v>
      </c>
      <c r="AM338" s="178"/>
      <c r="AN338" s="172"/>
      <c r="AO338" s="153" t="s">
        <v>37</v>
      </c>
    </row>
    <row r="339" spans="1:41" ht="13.5" customHeight="1">
      <c r="A339" s="543"/>
      <c r="B339" s="545"/>
      <c r="C339" s="547"/>
      <c r="D339" s="549"/>
      <c r="E339" s="551"/>
      <c r="F339" s="165" t="s">
        <v>38</v>
      </c>
      <c r="G339" s="177"/>
      <c r="H339" s="149">
        <f t="shared" si="325"/>
        <v>0</v>
      </c>
      <c r="I339" s="178"/>
      <c r="J339" s="177"/>
      <c r="K339" s="149">
        <f t="shared" si="326"/>
        <v>0</v>
      </c>
      <c r="L339" s="178"/>
      <c r="M339" s="177"/>
      <c r="N339" s="149">
        <f t="shared" si="327"/>
        <v>0</v>
      </c>
      <c r="O339" s="178"/>
      <c r="P339" s="177"/>
      <c r="Q339" s="149">
        <f t="shared" si="328"/>
        <v>0</v>
      </c>
      <c r="R339" s="178"/>
      <c r="S339" s="177"/>
      <c r="T339" s="149">
        <f t="shared" si="329"/>
        <v>0</v>
      </c>
      <c r="U339" s="178"/>
      <c r="V339" s="177"/>
      <c r="W339" s="149">
        <f t="shared" si="330"/>
        <v>0</v>
      </c>
      <c r="X339" s="178"/>
      <c r="Y339" s="177"/>
      <c r="Z339" s="149">
        <f t="shared" si="331"/>
        <v>0</v>
      </c>
      <c r="AA339" s="178"/>
      <c r="AB339" s="352">
        <f>SUM(7200000+1500000)</f>
        <v>8700000</v>
      </c>
      <c r="AC339" s="149">
        <f t="shared" si="332"/>
        <v>8700000</v>
      </c>
      <c r="AD339" s="178"/>
      <c r="AE339" s="177"/>
      <c r="AF339" s="149">
        <f t="shared" si="333"/>
        <v>0</v>
      </c>
      <c r="AG339" s="178"/>
      <c r="AH339" s="177"/>
      <c r="AI339" s="149">
        <f t="shared" si="334"/>
        <v>0</v>
      </c>
      <c r="AJ339" s="178"/>
      <c r="AK339" s="177"/>
      <c r="AL339" s="149">
        <f t="shared" si="335"/>
        <v>0</v>
      </c>
      <c r="AM339" s="178"/>
      <c r="AN339" s="172"/>
      <c r="AO339" s="152">
        <f>SUM(I334:I342,L334:L342,O334:O342,R334:R342,U334:U342,X334:X342,AA334:AA342,AD334:AD342,AG334:AG342)</f>
        <v>0</v>
      </c>
    </row>
    <row r="340" spans="1:41" ht="13.5" customHeight="1">
      <c r="A340" s="543"/>
      <c r="B340" s="545"/>
      <c r="C340" s="547"/>
      <c r="D340" s="549"/>
      <c r="E340" s="551"/>
      <c r="F340" s="165" t="s">
        <v>39</v>
      </c>
      <c r="G340" s="177"/>
      <c r="H340" s="149">
        <f t="shared" si="325"/>
        <v>0</v>
      </c>
      <c r="I340" s="178"/>
      <c r="J340" s="177"/>
      <c r="K340" s="149">
        <f t="shared" si="326"/>
        <v>0</v>
      </c>
      <c r="L340" s="178"/>
      <c r="M340" s="177"/>
      <c r="N340" s="149">
        <f t="shared" si="327"/>
        <v>0</v>
      </c>
      <c r="O340" s="178"/>
      <c r="P340" s="177"/>
      <c r="Q340" s="149">
        <f t="shared" si="328"/>
        <v>0</v>
      </c>
      <c r="R340" s="178"/>
      <c r="S340" s="177"/>
      <c r="T340" s="149">
        <f t="shared" si="329"/>
        <v>0</v>
      </c>
      <c r="U340" s="178"/>
      <c r="V340" s="177"/>
      <c r="W340" s="149">
        <f t="shared" si="330"/>
        <v>0</v>
      </c>
      <c r="X340" s="197"/>
      <c r="Y340" s="177"/>
      <c r="Z340" s="149">
        <f t="shared" si="331"/>
        <v>0</v>
      </c>
      <c r="AA340" s="178"/>
      <c r="AB340" s="177"/>
      <c r="AC340" s="149">
        <f t="shared" si="332"/>
        <v>0</v>
      </c>
      <c r="AD340" s="178"/>
      <c r="AE340" s="177"/>
      <c r="AF340" s="149">
        <f t="shared" si="333"/>
        <v>0</v>
      </c>
      <c r="AG340" s="178"/>
      <c r="AH340" s="177"/>
      <c r="AI340" s="149">
        <f t="shared" si="334"/>
        <v>0</v>
      </c>
      <c r="AJ340" s="178"/>
      <c r="AK340" s="177"/>
      <c r="AL340" s="149">
        <f t="shared" si="335"/>
        <v>0</v>
      </c>
      <c r="AM340" s="178"/>
      <c r="AN340" s="172"/>
      <c r="AO340" s="153" t="s">
        <v>40</v>
      </c>
    </row>
    <row r="341" spans="1:41" ht="13.5" customHeight="1">
      <c r="A341" s="543"/>
      <c r="B341" s="545"/>
      <c r="C341" s="547"/>
      <c r="D341" s="549"/>
      <c r="E341" s="551"/>
      <c r="F341" s="165" t="s">
        <v>41</v>
      </c>
      <c r="G341" s="177"/>
      <c r="H341" s="149">
        <f t="shared" si="325"/>
        <v>0</v>
      </c>
      <c r="I341" s="178"/>
      <c r="J341" s="177"/>
      <c r="K341" s="149">
        <f t="shared" si="326"/>
        <v>0</v>
      </c>
      <c r="L341" s="178"/>
      <c r="M341" s="177"/>
      <c r="N341" s="149">
        <f t="shared" si="327"/>
        <v>0</v>
      </c>
      <c r="O341" s="178"/>
      <c r="P341" s="177"/>
      <c r="Q341" s="149">
        <f t="shared" si="328"/>
        <v>0</v>
      </c>
      <c r="R341" s="178"/>
      <c r="S341" s="177"/>
      <c r="T341" s="149">
        <f t="shared" si="329"/>
        <v>0</v>
      </c>
      <c r="U341" s="178"/>
      <c r="V341" s="177"/>
      <c r="W341" s="149">
        <f t="shared" si="330"/>
        <v>0</v>
      </c>
      <c r="X341" s="197"/>
      <c r="Y341" s="177"/>
      <c r="Z341" s="149">
        <f t="shared" si="331"/>
        <v>0</v>
      </c>
      <c r="AA341" s="178"/>
      <c r="AB341" s="177"/>
      <c r="AC341" s="149">
        <f t="shared" si="332"/>
        <v>0</v>
      </c>
      <c r="AD341" s="178"/>
      <c r="AE341" s="177"/>
      <c r="AF341" s="149">
        <f t="shared" si="333"/>
        <v>0</v>
      </c>
      <c r="AG341" s="178"/>
      <c r="AH341" s="177"/>
      <c r="AI341" s="149">
        <f t="shared" si="334"/>
        <v>0</v>
      </c>
      <c r="AJ341" s="178"/>
      <c r="AK341" s="177"/>
      <c r="AL341" s="149">
        <f t="shared" si="335"/>
        <v>0</v>
      </c>
      <c r="AM341" s="178"/>
      <c r="AN341" s="172"/>
      <c r="AO341" s="154">
        <f>AO339/AO335</f>
        <v>0</v>
      </c>
    </row>
    <row r="342" spans="1:41" ht="13.5" customHeight="1">
      <c r="A342" s="544"/>
      <c r="B342" s="546"/>
      <c r="C342" s="548"/>
      <c r="D342" s="550"/>
      <c r="E342" s="552"/>
      <c r="F342" s="166" t="s">
        <v>42</v>
      </c>
      <c r="G342" s="179"/>
      <c r="H342" s="155">
        <f t="shared" si="325"/>
        <v>0</v>
      </c>
      <c r="I342" s="180"/>
      <c r="J342" s="179"/>
      <c r="K342" s="155">
        <f t="shared" si="326"/>
        <v>0</v>
      </c>
      <c r="L342" s="180"/>
      <c r="M342" s="179"/>
      <c r="N342" s="155">
        <f t="shared" si="327"/>
        <v>0</v>
      </c>
      <c r="O342" s="180"/>
      <c r="P342" s="179"/>
      <c r="Q342" s="155">
        <f t="shared" si="328"/>
        <v>0</v>
      </c>
      <c r="R342" s="180"/>
      <c r="S342" s="179"/>
      <c r="T342" s="155">
        <f t="shared" si="329"/>
        <v>0</v>
      </c>
      <c r="U342" s="180"/>
      <c r="V342" s="179"/>
      <c r="W342" s="155">
        <f t="shared" si="330"/>
        <v>0</v>
      </c>
      <c r="X342" s="198"/>
      <c r="Y342" s="179"/>
      <c r="Z342" s="155">
        <f t="shared" si="331"/>
        <v>0</v>
      </c>
      <c r="AA342" s="180"/>
      <c r="AB342" s="179"/>
      <c r="AC342" s="155">
        <f t="shared" si="332"/>
        <v>0</v>
      </c>
      <c r="AD342" s="180"/>
      <c r="AE342" s="179"/>
      <c r="AF342" s="155">
        <f t="shared" si="333"/>
        <v>0</v>
      </c>
      <c r="AG342" s="180"/>
      <c r="AH342" s="179"/>
      <c r="AI342" s="155">
        <f t="shared" si="334"/>
        <v>0</v>
      </c>
      <c r="AJ342" s="180"/>
      <c r="AK342" s="179"/>
      <c r="AL342" s="155">
        <f t="shared" si="335"/>
        <v>0</v>
      </c>
      <c r="AM342" s="180"/>
      <c r="AN342" s="173"/>
      <c r="AO342" s="156"/>
    </row>
    <row r="343" spans="1:41" ht="11.25" customHeight="1">
      <c r="A343" s="573" t="s">
        <v>21</v>
      </c>
      <c r="B343" s="451" t="s">
        <v>17</v>
      </c>
      <c r="C343" s="451" t="s">
        <v>18</v>
      </c>
      <c r="D343" s="451" t="s">
        <v>139</v>
      </c>
      <c r="E343" s="451" t="s">
        <v>20</v>
      </c>
      <c r="F343" s="560" t="s">
        <v>22</v>
      </c>
      <c r="G343" s="511" t="s">
        <v>23</v>
      </c>
      <c r="H343" s="440" t="s">
        <v>24</v>
      </c>
      <c r="I343" s="444" t="s">
        <v>25</v>
      </c>
      <c r="J343" s="511" t="s">
        <v>23</v>
      </c>
      <c r="K343" s="440" t="s">
        <v>24</v>
      </c>
      <c r="L343" s="444" t="s">
        <v>25</v>
      </c>
      <c r="M343" s="511" t="s">
        <v>23</v>
      </c>
      <c r="N343" s="440" t="s">
        <v>24</v>
      </c>
      <c r="O343" s="444" t="s">
        <v>25</v>
      </c>
      <c r="P343" s="511" t="s">
        <v>23</v>
      </c>
      <c r="Q343" s="440" t="s">
        <v>24</v>
      </c>
      <c r="R343" s="444" t="s">
        <v>25</v>
      </c>
      <c r="S343" s="511" t="s">
        <v>23</v>
      </c>
      <c r="T343" s="440" t="s">
        <v>24</v>
      </c>
      <c r="U343" s="444" t="s">
        <v>25</v>
      </c>
      <c r="V343" s="511" t="s">
        <v>23</v>
      </c>
      <c r="W343" s="440" t="s">
        <v>24</v>
      </c>
      <c r="X343" s="522" t="s">
        <v>25</v>
      </c>
      <c r="Y343" s="511" t="s">
        <v>23</v>
      </c>
      <c r="Z343" s="440" t="s">
        <v>24</v>
      </c>
      <c r="AA343" s="444" t="s">
        <v>25</v>
      </c>
      <c r="AB343" s="511" t="s">
        <v>23</v>
      </c>
      <c r="AC343" s="440" t="s">
        <v>24</v>
      </c>
      <c r="AD343" s="444" t="s">
        <v>25</v>
      </c>
      <c r="AE343" s="511" t="s">
        <v>23</v>
      </c>
      <c r="AF343" s="440" t="s">
        <v>24</v>
      </c>
      <c r="AG343" s="444" t="s">
        <v>25</v>
      </c>
      <c r="AH343" s="511" t="s">
        <v>23</v>
      </c>
      <c r="AI343" s="440" t="s">
        <v>24</v>
      </c>
      <c r="AJ343" s="444" t="s">
        <v>25</v>
      </c>
      <c r="AK343" s="511" t="s">
        <v>23</v>
      </c>
      <c r="AL343" s="440" t="s">
        <v>24</v>
      </c>
      <c r="AM343" s="444" t="s">
        <v>25</v>
      </c>
      <c r="AN343" s="443" t="s">
        <v>23</v>
      </c>
      <c r="AO343" s="630" t="s">
        <v>26</v>
      </c>
    </row>
    <row r="344" spans="1:41" ht="25.5" customHeight="1">
      <c r="A344" s="574"/>
      <c r="B344" s="562"/>
      <c r="C344" s="562"/>
      <c r="D344" s="562"/>
      <c r="E344" s="562"/>
      <c r="F344" s="561"/>
      <c r="G344" s="541"/>
      <c r="H344" s="542"/>
      <c r="I344" s="538"/>
      <c r="J344" s="541"/>
      <c r="K344" s="542"/>
      <c r="L344" s="538"/>
      <c r="M344" s="541"/>
      <c r="N344" s="542"/>
      <c r="O344" s="538"/>
      <c r="P344" s="541"/>
      <c r="Q344" s="542"/>
      <c r="R344" s="538"/>
      <c r="S344" s="541"/>
      <c r="T344" s="542"/>
      <c r="U344" s="538"/>
      <c r="V344" s="541"/>
      <c r="W344" s="542"/>
      <c r="X344" s="632"/>
      <c r="Y344" s="541"/>
      <c r="Z344" s="542"/>
      <c r="AA344" s="538"/>
      <c r="AB344" s="541"/>
      <c r="AC344" s="542"/>
      <c r="AD344" s="538"/>
      <c r="AE344" s="541"/>
      <c r="AF344" s="542"/>
      <c r="AG344" s="538"/>
      <c r="AH344" s="541"/>
      <c r="AI344" s="542"/>
      <c r="AJ344" s="538"/>
      <c r="AK344" s="541"/>
      <c r="AL344" s="542"/>
      <c r="AM344" s="538"/>
      <c r="AN344" s="570"/>
      <c r="AO344" s="631"/>
    </row>
    <row r="345" spans="1:41">
      <c r="A345" s="543" t="s">
        <v>140</v>
      </c>
      <c r="B345" s="545" t="s">
        <v>271</v>
      </c>
      <c r="C345" s="547">
        <v>2897</v>
      </c>
      <c r="D345" s="549" t="s">
        <v>272</v>
      </c>
      <c r="E345" s="551" t="s">
        <v>273</v>
      </c>
      <c r="F345" s="165" t="s">
        <v>30</v>
      </c>
      <c r="G345" s="177"/>
      <c r="H345" s="149">
        <f t="shared" ref="H345:H353" si="336">G345-I345</f>
        <v>0</v>
      </c>
      <c r="I345" s="178"/>
      <c r="J345" s="177"/>
      <c r="K345" s="149">
        <f t="shared" ref="K345:K353" si="337">J345-L345</f>
        <v>0</v>
      </c>
      <c r="L345" s="178"/>
      <c r="M345" s="177"/>
      <c r="N345" s="149">
        <f t="shared" ref="N345:N353" si="338">M345-O345</f>
        <v>0</v>
      </c>
      <c r="O345" s="178"/>
      <c r="P345" s="177"/>
      <c r="Q345" s="149">
        <f t="shared" ref="Q345:Q353" si="339">SUM(P345)</f>
        <v>0</v>
      </c>
      <c r="R345" s="178"/>
      <c r="S345" s="177"/>
      <c r="T345" s="149">
        <f t="shared" ref="T345:T353" si="340">S345-U345</f>
        <v>0</v>
      </c>
      <c r="U345" s="178"/>
      <c r="V345" s="177"/>
      <c r="W345" s="149">
        <f t="shared" ref="W345:W353" si="341">V345-X345</f>
        <v>0</v>
      </c>
      <c r="X345" s="197"/>
      <c r="Y345" s="177"/>
      <c r="Z345" s="149">
        <f t="shared" ref="Z345:Z353" si="342">Y345-AA345</f>
        <v>0</v>
      </c>
      <c r="AA345" s="178"/>
      <c r="AB345" s="177"/>
      <c r="AC345" s="149">
        <f t="shared" ref="AC345:AC353" si="343">AB345-AD345</f>
        <v>0</v>
      </c>
      <c r="AD345" s="178"/>
      <c r="AE345" s="177"/>
      <c r="AF345" s="149">
        <f t="shared" ref="AF345:AF353" si="344">AE345-AG345</f>
        <v>0</v>
      </c>
      <c r="AG345" s="178"/>
      <c r="AH345" s="177"/>
      <c r="AI345" s="149">
        <f t="shared" ref="AI345:AI353" si="345">AH345-AJ345</f>
        <v>0</v>
      </c>
      <c r="AJ345" s="178"/>
      <c r="AK345" s="177"/>
      <c r="AL345" s="149">
        <f t="shared" ref="AL345:AL353" si="346">AK345-AM345</f>
        <v>0</v>
      </c>
      <c r="AM345" s="178"/>
      <c r="AN345" s="172"/>
      <c r="AO345" s="151" t="s">
        <v>31</v>
      </c>
    </row>
    <row r="346" spans="1:41" ht="13.5" customHeight="1">
      <c r="A346" s="543"/>
      <c r="B346" s="545"/>
      <c r="C346" s="547"/>
      <c r="D346" s="549"/>
      <c r="E346" s="551"/>
      <c r="F346" s="165" t="s">
        <v>32</v>
      </c>
      <c r="G346" s="177"/>
      <c r="H346" s="149">
        <f t="shared" si="336"/>
        <v>0</v>
      </c>
      <c r="I346" s="178"/>
      <c r="J346" s="177"/>
      <c r="K346" s="149">
        <f t="shared" si="337"/>
        <v>0</v>
      </c>
      <c r="L346" s="178"/>
      <c r="M346" s="177"/>
      <c r="N346" s="149">
        <f t="shared" si="338"/>
        <v>0</v>
      </c>
      <c r="O346" s="178"/>
      <c r="P346" s="177"/>
      <c r="Q346" s="149">
        <f t="shared" si="339"/>
        <v>0</v>
      </c>
      <c r="R346" s="178"/>
      <c r="S346" s="177"/>
      <c r="T346" s="149">
        <f t="shared" si="340"/>
        <v>0</v>
      </c>
      <c r="U346" s="178"/>
      <c r="V346" s="177"/>
      <c r="W346" s="149">
        <f t="shared" si="341"/>
        <v>0</v>
      </c>
      <c r="X346" s="197"/>
      <c r="Y346" s="177"/>
      <c r="Z346" s="149">
        <f t="shared" si="342"/>
        <v>0</v>
      </c>
      <c r="AA346" s="178"/>
      <c r="AB346" s="177"/>
      <c r="AC346" s="149">
        <f t="shared" si="343"/>
        <v>0</v>
      </c>
      <c r="AD346" s="178"/>
      <c r="AE346" s="177"/>
      <c r="AF346" s="149">
        <f t="shared" si="344"/>
        <v>0</v>
      </c>
      <c r="AG346" s="178"/>
      <c r="AH346" s="177"/>
      <c r="AI346" s="149">
        <f t="shared" si="345"/>
        <v>0</v>
      </c>
      <c r="AJ346" s="178"/>
      <c r="AK346" s="177"/>
      <c r="AL346" s="149">
        <f t="shared" si="346"/>
        <v>0</v>
      </c>
      <c r="AM346" s="178"/>
      <c r="AN346" s="172"/>
      <c r="AO346" s="152">
        <f>SUM(G345:G353,J345:J353,M345:M353,P345:P353,S345:S353,V345:V353,Y345:Y353,AB345:AB353,AE345:AE353)</f>
        <v>6720000</v>
      </c>
    </row>
    <row r="347" spans="1:41" ht="15.75" customHeight="1">
      <c r="A347" s="543"/>
      <c r="B347" s="545"/>
      <c r="C347" s="547"/>
      <c r="D347" s="549"/>
      <c r="E347" s="551"/>
      <c r="F347" s="165" t="s">
        <v>33</v>
      </c>
      <c r="G347" s="177"/>
      <c r="H347" s="149">
        <f t="shared" si="336"/>
        <v>0</v>
      </c>
      <c r="I347" s="178"/>
      <c r="J347" s="177"/>
      <c r="K347" s="149">
        <f t="shared" si="337"/>
        <v>0</v>
      </c>
      <c r="L347" s="178"/>
      <c r="M347" s="177"/>
      <c r="N347" s="149">
        <f t="shared" si="338"/>
        <v>0</v>
      </c>
      <c r="O347" s="178"/>
      <c r="P347" s="177"/>
      <c r="Q347" s="149">
        <f>SUM(P347)</f>
        <v>0</v>
      </c>
      <c r="R347" s="178"/>
      <c r="S347" s="177"/>
      <c r="T347" s="149">
        <f t="shared" si="340"/>
        <v>0</v>
      </c>
      <c r="U347" s="178"/>
      <c r="V347" s="177"/>
      <c r="W347" s="149">
        <f t="shared" si="341"/>
        <v>0</v>
      </c>
      <c r="X347" s="197"/>
      <c r="Y347" s="177"/>
      <c r="Z347" s="149">
        <f t="shared" si="342"/>
        <v>0</v>
      </c>
      <c r="AA347" s="178"/>
      <c r="AB347" s="177"/>
      <c r="AC347" s="149">
        <f t="shared" si="343"/>
        <v>0</v>
      </c>
      <c r="AD347" s="178"/>
      <c r="AE347" s="177"/>
      <c r="AF347" s="149">
        <f t="shared" si="344"/>
        <v>0</v>
      </c>
      <c r="AG347" s="178"/>
      <c r="AH347" s="177"/>
      <c r="AI347" s="149">
        <f t="shared" si="345"/>
        <v>0</v>
      </c>
      <c r="AJ347" s="178"/>
      <c r="AK347" s="177"/>
      <c r="AL347" s="149">
        <f t="shared" si="346"/>
        <v>0</v>
      </c>
      <c r="AM347" s="178"/>
      <c r="AN347" s="172"/>
      <c r="AO347" s="153" t="s">
        <v>34</v>
      </c>
    </row>
    <row r="348" spans="1:41" ht="13.5" customHeight="1">
      <c r="A348" s="543"/>
      <c r="B348" s="545"/>
      <c r="C348" s="547"/>
      <c r="D348" s="549"/>
      <c r="E348" s="551"/>
      <c r="F348" s="165" t="s">
        <v>35</v>
      </c>
      <c r="G348" s="177"/>
      <c r="H348" s="149">
        <f t="shared" si="336"/>
        <v>0</v>
      </c>
      <c r="I348" s="178"/>
      <c r="J348" s="177"/>
      <c r="K348" s="149">
        <f t="shared" si="337"/>
        <v>0</v>
      </c>
      <c r="L348" s="178"/>
      <c r="M348" s="177"/>
      <c r="N348" s="149">
        <f t="shared" si="338"/>
        <v>0</v>
      </c>
      <c r="O348" s="178"/>
      <c r="P348" s="177"/>
      <c r="Q348" s="149">
        <f t="shared" si="339"/>
        <v>0</v>
      </c>
      <c r="R348" s="178"/>
      <c r="S348" s="177"/>
      <c r="T348" s="149">
        <f t="shared" si="340"/>
        <v>0</v>
      </c>
      <c r="U348" s="178"/>
      <c r="V348" s="177"/>
      <c r="W348" s="149">
        <f t="shared" si="341"/>
        <v>0</v>
      </c>
      <c r="X348" s="197"/>
      <c r="Y348" s="177"/>
      <c r="Z348" s="149">
        <f t="shared" si="342"/>
        <v>0</v>
      </c>
      <c r="AA348" s="178"/>
      <c r="AB348" s="177"/>
      <c r="AC348" s="149">
        <f t="shared" si="343"/>
        <v>0</v>
      </c>
      <c r="AD348" s="178"/>
      <c r="AE348" s="177"/>
      <c r="AF348" s="149">
        <f t="shared" si="344"/>
        <v>0</v>
      </c>
      <c r="AG348" s="178"/>
      <c r="AH348" s="177"/>
      <c r="AI348" s="149">
        <f t="shared" si="345"/>
        <v>0</v>
      </c>
      <c r="AJ348" s="178"/>
      <c r="AK348" s="177"/>
      <c r="AL348" s="149">
        <f t="shared" si="346"/>
        <v>0</v>
      </c>
      <c r="AM348" s="178"/>
      <c r="AN348" s="172"/>
      <c r="AO348" s="152">
        <f>SUM(H345:H353,K345:K353,N345:N353,Q345:Q353,T345:T353,W345:W353,Z345:Z353,AC345:AC353,AF345:AF353)</f>
        <v>3420000</v>
      </c>
    </row>
    <row r="349" spans="1:41" ht="13.5" customHeight="1">
      <c r="A349" s="543"/>
      <c r="B349" s="545"/>
      <c r="C349" s="547"/>
      <c r="D349" s="549"/>
      <c r="E349" s="551"/>
      <c r="F349" s="165" t="s">
        <v>36</v>
      </c>
      <c r="G349" s="177"/>
      <c r="H349" s="149">
        <f t="shared" si="336"/>
        <v>0</v>
      </c>
      <c r="I349" s="178"/>
      <c r="J349" s="177"/>
      <c r="K349" s="149">
        <f t="shared" si="337"/>
        <v>0</v>
      </c>
      <c r="L349" s="178"/>
      <c r="M349" s="177"/>
      <c r="N349" s="149">
        <f t="shared" si="338"/>
        <v>0</v>
      </c>
      <c r="O349" s="178"/>
      <c r="P349" s="177"/>
      <c r="Q349" s="149">
        <f t="shared" si="339"/>
        <v>0</v>
      </c>
      <c r="R349" s="178"/>
      <c r="S349" s="177"/>
      <c r="T349" s="149">
        <f t="shared" si="340"/>
        <v>0</v>
      </c>
      <c r="U349" s="178"/>
      <c r="V349" s="177"/>
      <c r="W349" s="149">
        <f t="shared" si="341"/>
        <v>0</v>
      </c>
      <c r="X349" s="197"/>
      <c r="Y349" s="177"/>
      <c r="Z349" s="149">
        <f t="shared" si="342"/>
        <v>0</v>
      </c>
      <c r="AA349" s="178"/>
      <c r="AB349" s="177"/>
      <c r="AC349" s="149">
        <f t="shared" si="343"/>
        <v>0</v>
      </c>
      <c r="AD349" s="178"/>
      <c r="AE349" s="177"/>
      <c r="AF349" s="149">
        <f t="shared" si="344"/>
        <v>0</v>
      </c>
      <c r="AG349" s="178"/>
      <c r="AH349" s="177"/>
      <c r="AI349" s="149">
        <f t="shared" si="345"/>
        <v>0</v>
      </c>
      <c r="AJ349" s="178"/>
      <c r="AK349" s="177"/>
      <c r="AL349" s="149">
        <f t="shared" si="346"/>
        <v>0</v>
      </c>
      <c r="AM349" s="178"/>
      <c r="AN349" s="172"/>
      <c r="AO349" s="153" t="s">
        <v>37</v>
      </c>
    </row>
    <row r="350" spans="1:41" ht="13.5" customHeight="1">
      <c r="A350" s="543"/>
      <c r="B350" s="545"/>
      <c r="C350" s="547"/>
      <c r="D350" s="549"/>
      <c r="E350" s="551"/>
      <c r="F350" s="165" t="s">
        <v>38</v>
      </c>
      <c r="G350" s="177"/>
      <c r="H350" s="149">
        <f t="shared" si="336"/>
        <v>0</v>
      </c>
      <c r="I350" s="178"/>
      <c r="J350" s="177"/>
      <c r="K350" s="149">
        <f t="shared" si="337"/>
        <v>0</v>
      </c>
      <c r="L350" s="178"/>
      <c r="M350" s="177"/>
      <c r="N350" s="149">
        <f t="shared" si="338"/>
        <v>0</v>
      </c>
      <c r="O350" s="178"/>
      <c r="P350" s="177"/>
      <c r="Q350" s="149">
        <f t="shared" si="339"/>
        <v>0</v>
      </c>
      <c r="R350" s="178"/>
      <c r="S350" s="177"/>
      <c r="T350" s="149">
        <f t="shared" si="340"/>
        <v>0</v>
      </c>
      <c r="U350" s="178"/>
      <c r="V350" s="177"/>
      <c r="W350" s="149">
        <f t="shared" si="341"/>
        <v>0</v>
      </c>
      <c r="X350" s="178"/>
      <c r="Y350" s="177">
        <v>6720000</v>
      </c>
      <c r="Z350" s="149">
        <f t="shared" si="342"/>
        <v>3420000</v>
      </c>
      <c r="AA350" s="178">
        <v>3300000</v>
      </c>
      <c r="AB350" s="177"/>
      <c r="AC350" s="149">
        <f t="shared" si="343"/>
        <v>0</v>
      </c>
      <c r="AD350" s="178"/>
      <c r="AE350" s="177"/>
      <c r="AF350" s="149">
        <f t="shared" si="344"/>
        <v>0</v>
      </c>
      <c r="AG350" s="178"/>
      <c r="AH350" s="177"/>
      <c r="AI350" s="149">
        <f t="shared" si="345"/>
        <v>0</v>
      </c>
      <c r="AJ350" s="178"/>
      <c r="AK350" s="177"/>
      <c r="AL350" s="149">
        <f t="shared" si="346"/>
        <v>0</v>
      </c>
      <c r="AM350" s="178"/>
      <c r="AN350" s="172"/>
      <c r="AO350" s="152">
        <f>SUM(I345:I353,L345:L353,O345:O353,R345:R353,U345:U353,X345:X353,AA345:AA353,AD345:AD353,AG345:AG353)</f>
        <v>3300000</v>
      </c>
    </row>
    <row r="351" spans="1:41" ht="13.5" customHeight="1">
      <c r="A351" s="543"/>
      <c r="B351" s="545"/>
      <c r="C351" s="547"/>
      <c r="D351" s="549"/>
      <c r="E351" s="551"/>
      <c r="F351" s="165" t="s">
        <v>39</v>
      </c>
      <c r="G351" s="177"/>
      <c r="H351" s="149">
        <f t="shared" si="336"/>
        <v>0</v>
      </c>
      <c r="I351" s="178"/>
      <c r="J351" s="177"/>
      <c r="K351" s="149">
        <f t="shared" si="337"/>
        <v>0</v>
      </c>
      <c r="L351" s="178"/>
      <c r="M351" s="177"/>
      <c r="N351" s="149">
        <f t="shared" si="338"/>
        <v>0</v>
      </c>
      <c r="O351" s="178"/>
      <c r="P351" s="177"/>
      <c r="Q351" s="149">
        <f t="shared" si="339"/>
        <v>0</v>
      </c>
      <c r="R351" s="178"/>
      <c r="S351" s="177"/>
      <c r="T351" s="149">
        <f t="shared" si="340"/>
        <v>0</v>
      </c>
      <c r="U351" s="178"/>
      <c r="V351" s="177"/>
      <c r="W351" s="149">
        <f t="shared" si="341"/>
        <v>0</v>
      </c>
      <c r="X351" s="197"/>
      <c r="Y351" s="177"/>
      <c r="Z351" s="149">
        <f t="shared" si="342"/>
        <v>0</v>
      </c>
      <c r="AA351" s="178"/>
      <c r="AB351" s="177"/>
      <c r="AC351" s="149">
        <f t="shared" si="343"/>
        <v>0</v>
      </c>
      <c r="AD351" s="178"/>
      <c r="AE351" s="177"/>
      <c r="AF351" s="149">
        <f t="shared" si="344"/>
        <v>0</v>
      </c>
      <c r="AG351" s="178"/>
      <c r="AH351" s="177"/>
      <c r="AI351" s="149">
        <f t="shared" si="345"/>
        <v>0</v>
      </c>
      <c r="AJ351" s="178"/>
      <c r="AK351" s="177"/>
      <c r="AL351" s="149">
        <f t="shared" si="346"/>
        <v>0</v>
      </c>
      <c r="AM351" s="178"/>
      <c r="AN351" s="172"/>
      <c r="AO351" s="153" t="s">
        <v>40</v>
      </c>
    </row>
    <row r="352" spans="1:41" ht="13.5" customHeight="1">
      <c r="A352" s="543"/>
      <c r="B352" s="545"/>
      <c r="C352" s="547"/>
      <c r="D352" s="549"/>
      <c r="E352" s="551"/>
      <c r="F352" s="165" t="s">
        <v>41</v>
      </c>
      <c r="G352" s="177"/>
      <c r="H352" s="149">
        <f t="shared" si="336"/>
        <v>0</v>
      </c>
      <c r="I352" s="178"/>
      <c r="J352" s="177"/>
      <c r="K352" s="149">
        <f t="shared" si="337"/>
        <v>0</v>
      </c>
      <c r="L352" s="178"/>
      <c r="M352" s="177"/>
      <c r="N352" s="149">
        <f t="shared" si="338"/>
        <v>0</v>
      </c>
      <c r="O352" s="178"/>
      <c r="P352" s="177"/>
      <c r="Q352" s="149">
        <f t="shared" si="339"/>
        <v>0</v>
      </c>
      <c r="R352" s="178"/>
      <c r="S352" s="177"/>
      <c r="T352" s="149">
        <f t="shared" si="340"/>
        <v>0</v>
      </c>
      <c r="U352" s="178"/>
      <c r="V352" s="177"/>
      <c r="W352" s="149">
        <f t="shared" si="341"/>
        <v>0</v>
      </c>
      <c r="X352" s="197"/>
      <c r="Y352" s="177"/>
      <c r="Z352" s="149">
        <f t="shared" si="342"/>
        <v>0</v>
      </c>
      <c r="AA352" s="178"/>
      <c r="AB352" s="177"/>
      <c r="AC352" s="149">
        <f t="shared" si="343"/>
        <v>0</v>
      </c>
      <c r="AD352" s="178"/>
      <c r="AE352" s="177"/>
      <c r="AF352" s="149">
        <f t="shared" si="344"/>
        <v>0</v>
      </c>
      <c r="AG352" s="178"/>
      <c r="AH352" s="177"/>
      <c r="AI352" s="149">
        <f t="shared" si="345"/>
        <v>0</v>
      </c>
      <c r="AJ352" s="178"/>
      <c r="AK352" s="177"/>
      <c r="AL352" s="149">
        <f t="shared" si="346"/>
        <v>0</v>
      </c>
      <c r="AM352" s="178"/>
      <c r="AN352" s="172"/>
      <c r="AO352" s="154">
        <f>AO350/AO346</f>
        <v>0.49107142857142855</v>
      </c>
    </row>
    <row r="353" spans="1:41" ht="13.5" customHeight="1">
      <c r="A353" s="544"/>
      <c r="B353" s="546"/>
      <c r="C353" s="548"/>
      <c r="D353" s="550"/>
      <c r="E353" s="552"/>
      <c r="F353" s="166" t="s">
        <v>42</v>
      </c>
      <c r="G353" s="179"/>
      <c r="H353" s="155">
        <f t="shared" si="336"/>
        <v>0</v>
      </c>
      <c r="I353" s="180"/>
      <c r="J353" s="179"/>
      <c r="K353" s="155">
        <f t="shared" si="337"/>
        <v>0</v>
      </c>
      <c r="L353" s="180"/>
      <c r="M353" s="179"/>
      <c r="N353" s="155">
        <f t="shared" si="338"/>
        <v>0</v>
      </c>
      <c r="O353" s="180"/>
      <c r="P353" s="179"/>
      <c r="Q353" s="155">
        <f t="shared" si="339"/>
        <v>0</v>
      </c>
      <c r="R353" s="180"/>
      <c r="S353" s="179"/>
      <c r="T353" s="155">
        <f t="shared" si="340"/>
        <v>0</v>
      </c>
      <c r="U353" s="180"/>
      <c r="V353" s="179"/>
      <c r="W353" s="155">
        <f t="shared" si="341"/>
        <v>0</v>
      </c>
      <c r="X353" s="198"/>
      <c r="Y353" s="179"/>
      <c r="Z353" s="155">
        <f t="shared" si="342"/>
        <v>0</v>
      </c>
      <c r="AA353" s="180"/>
      <c r="AB353" s="179"/>
      <c r="AC353" s="155">
        <f t="shared" si="343"/>
        <v>0</v>
      </c>
      <c r="AD353" s="180"/>
      <c r="AE353" s="179"/>
      <c r="AF353" s="155">
        <f t="shared" si="344"/>
        <v>0</v>
      </c>
      <c r="AG353" s="180"/>
      <c r="AH353" s="179"/>
      <c r="AI353" s="155">
        <f t="shared" si="345"/>
        <v>0</v>
      </c>
      <c r="AJ353" s="180"/>
      <c r="AK353" s="179"/>
      <c r="AL353" s="155">
        <f t="shared" si="346"/>
        <v>0</v>
      </c>
      <c r="AM353" s="180"/>
      <c r="AN353" s="173"/>
      <c r="AO353" s="156"/>
    </row>
    <row r="354" spans="1:41" ht="15" hidden="1" customHeight="1">
      <c r="A354" s="573" t="s">
        <v>21</v>
      </c>
      <c r="B354" s="451" t="s">
        <v>17</v>
      </c>
      <c r="C354" s="451" t="s">
        <v>18</v>
      </c>
      <c r="D354" s="451" t="s">
        <v>139</v>
      </c>
      <c r="E354" s="451" t="s">
        <v>20</v>
      </c>
      <c r="F354" s="560" t="s">
        <v>22</v>
      </c>
      <c r="G354" s="511" t="s">
        <v>23</v>
      </c>
      <c r="H354" s="440" t="s">
        <v>24</v>
      </c>
      <c r="I354" s="444" t="s">
        <v>25</v>
      </c>
      <c r="J354" s="511" t="s">
        <v>23</v>
      </c>
      <c r="K354" s="440" t="s">
        <v>24</v>
      </c>
      <c r="L354" s="444" t="s">
        <v>25</v>
      </c>
      <c r="M354" s="511" t="s">
        <v>23</v>
      </c>
      <c r="N354" s="440" t="s">
        <v>24</v>
      </c>
      <c r="O354" s="444" t="s">
        <v>25</v>
      </c>
      <c r="P354" s="511" t="s">
        <v>23</v>
      </c>
      <c r="Q354" s="440" t="s">
        <v>24</v>
      </c>
      <c r="R354" s="444" t="s">
        <v>25</v>
      </c>
      <c r="S354" s="511" t="s">
        <v>23</v>
      </c>
      <c r="T354" s="440" t="s">
        <v>24</v>
      </c>
      <c r="U354" s="444" t="s">
        <v>25</v>
      </c>
      <c r="V354" s="511" t="s">
        <v>23</v>
      </c>
      <c r="W354" s="440" t="s">
        <v>24</v>
      </c>
      <c r="X354" s="522" t="s">
        <v>25</v>
      </c>
      <c r="Y354" s="511" t="s">
        <v>23</v>
      </c>
      <c r="Z354" s="440" t="s">
        <v>24</v>
      </c>
      <c r="AA354" s="444" t="s">
        <v>25</v>
      </c>
      <c r="AB354" s="511" t="s">
        <v>23</v>
      </c>
      <c r="AC354" s="440" t="s">
        <v>24</v>
      </c>
      <c r="AD354" s="444" t="s">
        <v>25</v>
      </c>
      <c r="AE354" s="511" t="s">
        <v>23</v>
      </c>
      <c r="AF354" s="440" t="s">
        <v>24</v>
      </c>
      <c r="AG354" s="444" t="s">
        <v>25</v>
      </c>
      <c r="AH354" s="511" t="s">
        <v>23</v>
      </c>
      <c r="AI354" s="440" t="s">
        <v>24</v>
      </c>
      <c r="AJ354" s="444" t="s">
        <v>25</v>
      </c>
      <c r="AK354" s="511" t="s">
        <v>23</v>
      </c>
      <c r="AL354" s="440" t="s">
        <v>24</v>
      </c>
      <c r="AM354" s="444" t="s">
        <v>25</v>
      </c>
      <c r="AN354" s="443" t="s">
        <v>23</v>
      </c>
      <c r="AO354" s="630" t="s">
        <v>26</v>
      </c>
    </row>
    <row r="355" spans="1:41" ht="15" hidden="1" customHeight="1">
      <c r="A355" s="574"/>
      <c r="B355" s="562"/>
      <c r="C355" s="562"/>
      <c r="D355" s="562"/>
      <c r="E355" s="562"/>
      <c r="F355" s="561"/>
      <c r="G355" s="541"/>
      <c r="H355" s="542"/>
      <c r="I355" s="538"/>
      <c r="J355" s="541"/>
      <c r="K355" s="542"/>
      <c r="L355" s="538"/>
      <c r="M355" s="541"/>
      <c r="N355" s="542"/>
      <c r="O355" s="538"/>
      <c r="P355" s="541"/>
      <c r="Q355" s="542"/>
      <c r="R355" s="538"/>
      <c r="S355" s="541"/>
      <c r="T355" s="542"/>
      <c r="U355" s="538"/>
      <c r="V355" s="541"/>
      <c r="W355" s="542"/>
      <c r="X355" s="632"/>
      <c r="Y355" s="541"/>
      <c r="Z355" s="542"/>
      <c r="AA355" s="538"/>
      <c r="AB355" s="541"/>
      <c r="AC355" s="542"/>
      <c r="AD355" s="538"/>
      <c r="AE355" s="541"/>
      <c r="AF355" s="542"/>
      <c r="AG355" s="538"/>
      <c r="AH355" s="541"/>
      <c r="AI355" s="542"/>
      <c r="AJ355" s="538"/>
      <c r="AK355" s="541"/>
      <c r="AL355" s="542"/>
      <c r="AM355" s="538"/>
      <c r="AN355" s="570"/>
      <c r="AO355" s="631"/>
    </row>
    <row r="356" spans="1:41" ht="15" hidden="1" customHeight="1">
      <c r="A356" s="543" t="s">
        <v>140</v>
      </c>
      <c r="B356" s="545" t="s">
        <v>274</v>
      </c>
      <c r="C356" s="547">
        <v>384</v>
      </c>
      <c r="D356" s="549" t="s">
        <v>275</v>
      </c>
      <c r="E356" s="551" t="s">
        <v>276</v>
      </c>
      <c r="F356" s="165" t="s">
        <v>30</v>
      </c>
      <c r="G356" s="177"/>
      <c r="H356" s="149">
        <f t="shared" ref="H356:H364" si="347">G356-I356</f>
        <v>0</v>
      </c>
      <c r="I356" s="178"/>
      <c r="J356" s="177"/>
      <c r="K356" s="149">
        <f t="shared" ref="K356:K364" si="348">J356-L356</f>
        <v>0</v>
      </c>
      <c r="L356" s="178"/>
      <c r="M356" s="177"/>
      <c r="N356" s="149">
        <f t="shared" ref="N356:N364" si="349">M356-O356</f>
        <v>0</v>
      </c>
      <c r="O356" s="178"/>
      <c r="P356" s="177"/>
      <c r="Q356" s="149">
        <f t="shared" ref="Q356:Q364" si="350">P356-R356</f>
        <v>0</v>
      </c>
      <c r="R356" s="178"/>
      <c r="S356" s="177"/>
      <c r="T356" s="149">
        <f t="shared" ref="T356:T364" si="351">S356-U356</f>
        <v>0</v>
      </c>
      <c r="U356" s="178"/>
      <c r="V356" s="177"/>
      <c r="W356" s="149">
        <f t="shared" ref="W356:W364" si="352">V356-X356</f>
        <v>0</v>
      </c>
      <c r="X356" s="197"/>
      <c r="Y356" s="177"/>
      <c r="Z356" s="149">
        <f t="shared" ref="Z356:Z364" si="353">Y356-AA356</f>
        <v>0</v>
      </c>
      <c r="AA356" s="178"/>
      <c r="AB356" s="177"/>
      <c r="AC356" s="149">
        <f t="shared" ref="AC356:AC364" si="354">AB356-AD356</f>
        <v>0</v>
      </c>
      <c r="AD356" s="178"/>
      <c r="AE356" s="177"/>
      <c r="AF356" s="149">
        <f t="shared" ref="AF356:AF364" si="355">AE356-AG356</f>
        <v>0</v>
      </c>
      <c r="AG356" s="178"/>
      <c r="AH356" s="177"/>
      <c r="AI356" s="149">
        <f t="shared" ref="AI356:AI364" si="356">AH356-AJ356</f>
        <v>0</v>
      </c>
      <c r="AJ356" s="178"/>
      <c r="AK356" s="177"/>
      <c r="AL356" s="149">
        <f t="shared" ref="AL356:AL364" si="357">AK356-AM356</f>
        <v>0</v>
      </c>
      <c r="AM356" s="178"/>
      <c r="AN356" s="172"/>
      <c r="AO356" s="151" t="s">
        <v>31</v>
      </c>
    </row>
    <row r="357" spans="1:41" ht="15" hidden="1" customHeight="1">
      <c r="A357" s="543"/>
      <c r="B357" s="545"/>
      <c r="C357" s="547"/>
      <c r="D357" s="549"/>
      <c r="E357" s="551"/>
      <c r="F357" s="165" t="s">
        <v>32</v>
      </c>
      <c r="G357" s="177"/>
      <c r="H357" s="149">
        <f t="shared" si="347"/>
        <v>0</v>
      </c>
      <c r="I357" s="178"/>
      <c r="J357" s="177"/>
      <c r="K357" s="149">
        <f t="shared" si="348"/>
        <v>0</v>
      </c>
      <c r="L357" s="178"/>
      <c r="M357" s="177"/>
      <c r="N357" s="149">
        <f t="shared" si="349"/>
        <v>0</v>
      </c>
      <c r="O357" s="178"/>
      <c r="P357" s="177"/>
      <c r="Q357" s="149">
        <f t="shared" si="350"/>
        <v>0</v>
      </c>
      <c r="R357" s="178"/>
      <c r="S357" s="177"/>
      <c r="T357" s="149">
        <f t="shared" si="351"/>
        <v>0</v>
      </c>
      <c r="U357" s="178"/>
      <c r="V357" s="177"/>
      <c r="W357" s="149">
        <f t="shared" si="352"/>
        <v>0</v>
      </c>
      <c r="X357" s="197"/>
      <c r="Y357" s="177"/>
      <c r="Z357" s="149">
        <f t="shared" si="353"/>
        <v>0</v>
      </c>
      <c r="AA357" s="178"/>
      <c r="AB357" s="177"/>
      <c r="AC357" s="149">
        <f t="shared" si="354"/>
        <v>0</v>
      </c>
      <c r="AD357" s="178"/>
      <c r="AE357" s="177"/>
      <c r="AF357" s="149">
        <f t="shared" si="355"/>
        <v>0</v>
      </c>
      <c r="AG357" s="178"/>
      <c r="AH357" s="177"/>
      <c r="AI357" s="149">
        <f t="shared" si="356"/>
        <v>0</v>
      </c>
      <c r="AJ357" s="178"/>
      <c r="AK357" s="177"/>
      <c r="AL357" s="149">
        <f t="shared" si="357"/>
        <v>0</v>
      </c>
      <c r="AM357" s="178"/>
      <c r="AN357" s="172"/>
      <c r="AO357" s="152">
        <f>SUM(G356:G364,J356:J364,M356:M364,P356:P364,S356:S364,V356:V364,Y356:Y364,AB356:AB364,AE356:AE364)</f>
        <v>1072911</v>
      </c>
    </row>
    <row r="358" spans="1:41" ht="15" hidden="1" customHeight="1">
      <c r="A358" s="543"/>
      <c r="B358" s="545"/>
      <c r="C358" s="547"/>
      <c r="D358" s="549"/>
      <c r="E358" s="551"/>
      <c r="F358" s="165" t="s">
        <v>33</v>
      </c>
      <c r="G358" s="177">
        <v>330000</v>
      </c>
      <c r="H358" s="149">
        <f t="shared" si="347"/>
        <v>0</v>
      </c>
      <c r="I358" s="178">
        <v>330000</v>
      </c>
      <c r="J358" s="177"/>
      <c r="K358" s="149">
        <f t="shared" si="348"/>
        <v>0</v>
      </c>
      <c r="L358" s="178"/>
      <c r="M358" s="177"/>
      <c r="N358" s="149">
        <f t="shared" si="349"/>
        <v>0</v>
      </c>
      <c r="O358" s="178"/>
      <c r="P358" s="177">
        <v>63840</v>
      </c>
      <c r="Q358" s="149">
        <f t="shared" si="350"/>
        <v>0</v>
      </c>
      <c r="R358" s="178">
        <v>63840</v>
      </c>
      <c r="S358" s="177">
        <v>47500</v>
      </c>
      <c r="T358" s="149">
        <f t="shared" si="351"/>
        <v>0</v>
      </c>
      <c r="U358" s="178">
        <v>47500</v>
      </c>
      <c r="V358" s="177"/>
      <c r="W358" s="149">
        <f t="shared" si="352"/>
        <v>0</v>
      </c>
      <c r="X358" s="197"/>
      <c r="Y358" s="177"/>
      <c r="Z358" s="149">
        <f t="shared" si="353"/>
        <v>0</v>
      </c>
      <c r="AA358" s="178"/>
      <c r="AB358" s="177"/>
      <c r="AC358" s="149">
        <f t="shared" si="354"/>
        <v>0</v>
      </c>
      <c r="AD358" s="178"/>
      <c r="AE358" s="177"/>
      <c r="AF358" s="149">
        <f t="shared" si="355"/>
        <v>0</v>
      </c>
      <c r="AG358" s="178"/>
      <c r="AH358" s="177"/>
      <c r="AI358" s="149">
        <f t="shared" si="356"/>
        <v>0</v>
      </c>
      <c r="AJ358" s="178"/>
      <c r="AK358" s="177"/>
      <c r="AL358" s="149">
        <f t="shared" si="357"/>
        <v>0</v>
      </c>
      <c r="AM358" s="178"/>
      <c r="AN358" s="172"/>
      <c r="AO358" s="153" t="s">
        <v>34</v>
      </c>
    </row>
    <row r="359" spans="1:41" ht="15" hidden="1" customHeight="1">
      <c r="A359" s="543"/>
      <c r="B359" s="545"/>
      <c r="C359" s="547"/>
      <c r="D359" s="549"/>
      <c r="E359" s="551"/>
      <c r="F359" s="165" t="s">
        <v>35</v>
      </c>
      <c r="G359" s="177"/>
      <c r="H359" s="149">
        <f t="shared" si="347"/>
        <v>0</v>
      </c>
      <c r="I359" s="178"/>
      <c r="J359" s="177">
        <v>336160</v>
      </c>
      <c r="K359" s="149">
        <f t="shared" si="348"/>
        <v>0</v>
      </c>
      <c r="L359" s="178">
        <v>336160</v>
      </c>
      <c r="M359" s="177"/>
      <c r="N359" s="149">
        <f t="shared" si="349"/>
        <v>0</v>
      </c>
      <c r="O359" s="178"/>
      <c r="P359" s="177">
        <v>250000</v>
      </c>
      <c r="Q359" s="149">
        <f t="shared" si="350"/>
        <v>0</v>
      </c>
      <c r="R359" s="178">
        <v>250000</v>
      </c>
      <c r="S359" s="177"/>
      <c r="T359" s="149">
        <f t="shared" si="351"/>
        <v>0</v>
      </c>
      <c r="U359" s="178"/>
      <c r="V359" s="177"/>
      <c r="W359" s="149">
        <f t="shared" si="352"/>
        <v>0</v>
      </c>
      <c r="X359" s="197"/>
      <c r="Y359" s="177"/>
      <c r="Z359" s="149">
        <f t="shared" si="353"/>
        <v>0</v>
      </c>
      <c r="AA359" s="178"/>
      <c r="AB359" s="177"/>
      <c r="AC359" s="149">
        <f t="shared" si="354"/>
        <v>0</v>
      </c>
      <c r="AD359" s="178"/>
      <c r="AE359" s="177"/>
      <c r="AF359" s="149">
        <f t="shared" si="355"/>
        <v>0</v>
      </c>
      <c r="AG359" s="178"/>
      <c r="AH359" s="177"/>
      <c r="AI359" s="149">
        <f t="shared" si="356"/>
        <v>0</v>
      </c>
      <c r="AJ359" s="178"/>
      <c r="AK359" s="177"/>
      <c r="AL359" s="149">
        <f t="shared" si="357"/>
        <v>0</v>
      </c>
      <c r="AM359" s="178"/>
      <c r="AN359" s="172"/>
      <c r="AO359" s="152">
        <f>SUM(H356:H364,K356:K364,N356:N364,Q356:Q364,T356:T364,W356:W364,Z356:Z364,AC356:AC364,AF356:AF364)</f>
        <v>0</v>
      </c>
    </row>
    <row r="360" spans="1:41" ht="15" hidden="1" customHeight="1">
      <c r="A360" s="543"/>
      <c r="B360" s="545"/>
      <c r="C360" s="547"/>
      <c r="D360" s="549"/>
      <c r="E360" s="551"/>
      <c r="F360" s="165" t="s">
        <v>36</v>
      </c>
      <c r="G360" s="177"/>
      <c r="H360" s="149">
        <f t="shared" si="347"/>
        <v>0</v>
      </c>
      <c r="I360" s="178"/>
      <c r="J360" s="177"/>
      <c r="K360" s="149">
        <f t="shared" si="348"/>
        <v>0</v>
      </c>
      <c r="L360" s="178"/>
      <c r="M360" s="177">
        <v>45411</v>
      </c>
      <c r="N360" s="149">
        <f t="shared" si="349"/>
        <v>0</v>
      </c>
      <c r="O360" s="178">
        <v>45411</v>
      </c>
      <c r="P360" s="177"/>
      <c r="Q360" s="149">
        <f t="shared" si="350"/>
        <v>0</v>
      </c>
      <c r="R360" s="178"/>
      <c r="S360" s="177"/>
      <c r="T360" s="149">
        <f t="shared" si="351"/>
        <v>0</v>
      </c>
      <c r="U360" s="178"/>
      <c r="V360" s="177"/>
      <c r="W360" s="149">
        <f t="shared" si="352"/>
        <v>0</v>
      </c>
      <c r="X360" s="178"/>
      <c r="Y360" s="177"/>
      <c r="Z360" s="149">
        <f t="shared" si="353"/>
        <v>0</v>
      </c>
      <c r="AA360" s="178"/>
      <c r="AB360" s="177"/>
      <c r="AC360" s="149">
        <f t="shared" si="354"/>
        <v>0</v>
      </c>
      <c r="AD360" s="178"/>
      <c r="AE360" s="177"/>
      <c r="AF360" s="149">
        <f t="shared" si="355"/>
        <v>0</v>
      </c>
      <c r="AG360" s="178"/>
      <c r="AH360" s="177"/>
      <c r="AI360" s="149">
        <f t="shared" si="356"/>
        <v>0</v>
      </c>
      <c r="AJ360" s="178"/>
      <c r="AK360" s="177"/>
      <c r="AL360" s="149">
        <f t="shared" si="357"/>
        <v>0</v>
      </c>
      <c r="AM360" s="178"/>
      <c r="AN360" s="172"/>
      <c r="AO360" s="153" t="s">
        <v>37</v>
      </c>
    </row>
    <row r="361" spans="1:41" ht="15" hidden="1" customHeight="1">
      <c r="A361" s="543"/>
      <c r="B361" s="545"/>
      <c r="C361" s="547"/>
      <c r="D361" s="549"/>
      <c r="E361" s="551"/>
      <c r="F361" s="165" t="s">
        <v>38</v>
      </c>
      <c r="G361" s="177"/>
      <c r="H361" s="149">
        <f t="shared" si="347"/>
        <v>0</v>
      </c>
      <c r="I361" s="178"/>
      <c r="J361" s="177"/>
      <c r="K361" s="149">
        <f t="shared" si="348"/>
        <v>0</v>
      </c>
      <c r="L361" s="178"/>
      <c r="M361" s="177"/>
      <c r="N361" s="149">
        <f t="shared" si="349"/>
        <v>0</v>
      </c>
      <c r="O361" s="178"/>
      <c r="P361" s="177"/>
      <c r="Q361" s="149">
        <f t="shared" si="350"/>
        <v>0</v>
      </c>
      <c r="R361" s="178"/>
      <c r="S361" s="177"/>
      <c r="T361" s="149">
        <f t="shared" si="351"/>
        <v>0</v>
      </c>
      <c r="U361" s="178"/>
      <c r="V361" s="177"/>
      <c r="W361" s="149">
        <f t="shared" si="352"/>
        <v>0</v>
      </c>
      <c r="X361" s="178"/>
      <c r="Y361" s="177"/>
      <c r="Z361" s="149">
        <f t="shared" si="353"/>
        <v>0</v>
      </c>
      <c r="AA361" s="178"/>
      <c r="AB361" s="177"/>
      <c r="AC361" s="149">
        <f t="shared" si="354"/>
        <v>0</v>
      </c>
      <c r="AD361" s="178"/>
      <c r="AE361" s="177"/>
      <c r="AF361" s="149">
        <f t="shared" si="355"/>
        <v>0</v>
      </c>
      <c r="AG361" s="178"/>
      <c r="AH361" s="177"/>
      <c r="AI361" s="149">
        <f t="shared" si="356"/>
        <v>0</v>
      </c>
      <c r="AJ361" s="178"/>
      <c r="AK361" s="177"/>
      <c r="AL361" s="149">
        <f t="shared" si="357"/>
        <v>0</v>
      </c>
      <c r="AM361" s="178"/>
      <c r="AN361" s="172"/>
      <c r="AO361" s="152">
        <f>SUM(I356:I364,L356:L364,O356:O364,R356:R364,U356:U364,X356:X364,AA356:AA364,AD356:AD364,AG356:AG364)</f>
        <v>1072911</v>
      </c>
    </row>
    <row r="362" spans="1:41" ht="15" hidden="1" customHeight="1">
      <c r="A362" s="543"/>
      <c r="B362" s="545"/>
      <c r="C362" s="547"/>
      <c r="D362" s="549"/>
      <c r="E362" s="551"/>
      <c r="F362" s="165" t="s">
        <v>39</v>
      </c>
      <c r="G362" s="177"/>
      <c r="H362" s="149">
        <f t="shared" si="347"/>
        <v>0</v>
      </c>
      <c r="I362" s="178"/>
      <c r="J362" s="177"/>
      <c r="K362" s="149">
        <f t="shared" si="348"/>
        <v>0</v>
      </c>
      <c r="L362" s="178"/>
      <c r="M362" s="177"/>
      <c r="N362" s="149">
        <f t="shared" si="349"/>
        <v>0</v>
      </c>
      <c r="O362" s="178"/>
      <c r="P362" s="177"/>
      <c r="Q362" s="149">
        <f t="shared" si="350"/>
        <v>0</v>
      </c>
      <c r="R362" s="178"/>
      <c r="S362" s="177"/>
      <c r="T362" s="149">
        <f t="shared" si="351"/>
        <v>0</v>
      </c>
      <c r="U362" s="178"/>
      <c r="V362" s="177"/>
      <c r="W362" s="149">
        <f t="shared" si="352"/>
        <v>0</v>
      </c>
      <c r="X362" s="197"/>
      <c r="Y362" s="177"/>
      <c r="Z362" s="149">
        <f t="shared" si="353"/>
        <v>0</v>
      </c>
      <c r="AA362" s="178"/>
      <c r="AB362" s="177"/>
      <c r="AC362" s="149">
        <f t="shared" si="354"/>
        <v>0</v>
      </c>
      <c r="AD362" s="178"/>
      <c r="AE362" s="177"/>
      <c r="AF362" s="149">
        <f t="shared" si="355"/>
        <v>0</v>
      </c>
      <c r="AG362" s="178"/>
      <c r="AH362" s="177"/>
      <c r="AI362" s="149">
        <f t="shared" si="356"/>
        <v>0</v>
      </c>
      <c r="AJ362" s="178"/>
      <c r="AK362" s="177"/>
      <c r="AL362" s="149">
        <f t="shared" si="357"/>
        <v>0</v>
      </c>
      <c r="AM362" s="178"/>
      <c r="AN362" s="172"/>
      <c r="AO362" s="153" t="s">
        <v>40</v>
      </c>
    </row>
    <row r="363" spans="1:41" ht="15" hidden="1" customHeight="1">
      <c r="A363" s="543"/>
      <c r="B363" s="545"/>
      <c r="C363" s="547"/>
      <c r="D363" s="549"/>
      <c r="E363" s="551"/>
      <c r="F363" s="165" t="s">
        <v>41</v>
      </c>
      <c r="G363" s="177"/>
      <c r="H363" s="149">
        <f t="shared" si="347"/>
        <v>0</v>
      </c>
      <c r="I363" s="178"/>
      <c r="J363" s="177"/>
      <c r="K363" s="149">
        <f t="shared" si="348"/>
        <v>0</v>
      </c>
      <c r="L363" s="178"/>
      <c r="M363" s="177"/>
      <c r="N363" s="149">
        <f t="shared" si="349"/>
        <v>0</v>
      </c>
      <c r="O363" s="178"/>
      <c r="P363" s="177"/>
      <c r="Q363" s="149">
        <f t="shared" si="350"/>
        <v>0</v>
      </c>
      <c r="R363" s="178"/>
      <c r="S363" s="177"/>
      <c r="T363" s="149">
        <f t="shared" si="351"/>
        <v>0</v>
      </c>
      <c r="U363" s="178"/>
      <c r="V363" s="177"/>
      <c r="W363" s="149">
        <f t="shared" si="352"/>
        <v>0</v>
      </c>
      <c r="X363" s="197"/>
      <c r="Y363" s="177"/>
      <c r="Z363" s="149">
        <f t="shared" si="353"/>
        <v>0</v>
      </c>
      <c r="AA363" s="178"/>
      <c r="AB363" s="177"/>
      <c r="AC363" s="149">
        <f t="shared" si="354"/>
        <v>0</v>
      </c>
      <c r="AD363" s="178"/>
      <c r="AE363" s="177"/>
      <c r="AF363" s="149">
        <f t="shared" si="355"/>
        <v>0</v>
      </c>
      <c r="AG363" s="178"/>
      <c r="AH363" s="177"/>
      <c r="AI363" s="149">
        <f t="shared" si="356"/>
        <v>0</v>
      </c>
      <c r="AJ363" s="178"/>
      <c r="AK363" s="177"/>
      <c r="AL363" s="149">
        <f t="shared" si="357"/>
        <v>0</v>
      </c>
      <c r="AM363" s="178"/>
      <c r="AN363" s="172"/>
      <c r="AO363" s="154">
        <f>AO361/AO357</f>
        <v>1</v>
      </c>
    </row>
    <row r="364" spans="1:41" ht="15" hidden="1" customHeight="1">
      <c r="A364" s="544"/>
      <c r="B364" s="546"/>
      <c r="C364" s="548"/>
      <c r="D364" s="550"/>
      <c r="E364" s="552"/>
      <c r="F364" s="166" t="s">
        <v>42</v>
      </c>
      <c r="G364" s="179"/>
      <c r="H364" s="155">
        <f t="shared" si="347"/>
        <v>0</v>
      </c>
      <c r="I364" s="180"/>
      <c r="J364" s="179"/>
      <c r="K364" s="155">
        <f t="shared" si="348"/>
        <v>0</v>
      </c>
      <c r="L364" s="180"/>
      <c r="M364" s="179"/>
      <c r="N364" s="155">
        <f t="shared" si="349"/>
        <v>0</v>
      </c>
      <c r="O364" s="180"/>
      <c r="P364" s="179"/>
      <c r="Q364" s="155">
        <f t="shared" si="350"/>
        <v>0</v>
      </c>
      <c r="R364" s="180"/>
      <c r="S364" s="179"/>
      <c r="T364" s="155">
        <f t="shared" si="351"/>
        <v>0</v>
      </c>
      <c r="U364" s="180"/>
      <c r="V364" s="179"/>
      <c r="W364" s="155">
        <f t="shared" si="352"/>
        <v>0</v>
      </c>
      <c r="X364" s="198"/>
      <c r="Y364" s="179"/>
      <c r="Z364" s="155">
        <f t="shared" si="353"/>
        <v>0</v>
      </c>
      <c r="AA364" s="180"/>
      <c r="AB364" s="179"/>
      <c r="AC364" s="155">
        <f t="shared" si="354"/>
        <v>0</v>
      </c>
      <c r="AD364" s="180"/>
      <c r="AE364" s="179"/>
      <c r="AF364" s="155">
        <f t="shared" si="355"/>
        <v>0</v>
      </c>
      <c r="AG364" s="180"/>
      <c r="AH364" s="179"/>
      <c r="AI364" s="155">
        <f t="shared" si="356"/>
        <v>0</v>
      </c>
      <c r="AJ364" s="180"/>
      <c r="AK364" s="179"/>
      <c r="AL364" s="155">
        <f t="shared" si="357"/>
        <v>0</v>
      </c>
      <c r="AM364" s="180"/>
      <c r="AN364" s="173"/>
      <c r="AO364" s="156"/>
    </row>
    <row r="365" spans="1:41" ht="15" customHeight="1">
      <c r="A365" s="573" t="s">
        <v>21</v>
      </c>
      <c r="B365" s="451" t="s">
        <v>17</v>
      </c>
      <c r="C365" s="451" t="s">
        <v>18</v>
      </c>
      <c r="D365" s="451" t="s">
        <v>139</v>
      </c>
      <c r="E365" s="451" t="s">
        <v>20</v>
      </c>
      <c r="F365" s="560" t="s">
        <v>22</v>
      </c>
      <c r="G365" s="511" t="s">
        <v>23</v>
      </c>
      <c r="H365" s="440" t="s">
        <v>24</v>
      </c>
      <c r="I365" s="444" t="s">
        <v>25</v>
      </c>
      <c r="J365" s="511" t="s">
        <v>23</v>
      </c>
      <c r="K365" s="440" t="s">
        <v>24</v>
      </c>
      <c r="L365" s="444" t="s">
        <v>25</v>
      </c>
      <c r="M365" s="511" t="s">
        <v>23</v>
      </c>
      <c r="N365" s="440" t="s">
        <v>24</v>
      </c>
      <c r="O365" s="444" t="s">
        <v>25</v>
      </c>
      <c r="P365" s="511" t="s">
        <v>23</v>
      </c>
      <c r="Q365" s="440" t="s">
        <v>24</v>
      </c>
      <c r="R365" s="444" t="s">
        <v>25</v>
      </c>
      <c r="S365" s="511" t="s">
        <v>23</v>
      </c>
      <c r="T365" s="440" t="s">
        <v>24</v>
      </c>
      <c r="U365" s="444" t="s">
        <v>25</v>
      </c>
      <c r="V365" s="511" t="s">
        <v>23</v>
      </c>
      <c r="W365" s="440" t="s">
        <v>24</v>
      </c>
      <c r="X365" s="522" t="s">
        <v>25</v>
      </c>
      <c r="Y365" s="511" t="s">
        <v>23</v>
      </c>
      <c r="Z365" s="440" t="s">
        <v>24</v>
      </c>
      <c r="AA365" s="444" t="s">
        <v>25</v>
      </c>
      <c r="AB365" s="511" t="s">
        <v>23</v>
      </c>
      <c r="AC365" s="440" t="s">
        <v>24</v>
      </c>
      <c r="AD365" s="444" t="s">
        <v>25</v>
      </c>
      <c r="AE365" s="511" t="s">
        <v>23</v>
      </c>
      <c r="AF365" s="440" t="s">
        <v>24</v>
      </c>
      <c r="AG365" s="444" t="s">
        <v>25</v>
      </c>
      <c r="AH365" s="511" t="s">
        <v>23</v>
      </c>
      <c r="AI365" s="440" t="s">
        <v>24</v>
      </c>
      <c r="AJ365" s="444" t="s">
        <v>25</v>
      </c>
      <c r="AK365" s="511" t="s">
        <v>23</v>
      </c>
      <c r="AL365" s="440" t="s">
        <v>24</v>
      </c>
      <c r="AM365" s="444" t="s">
        <v>25</v>
      </c>
      <c r="AN365" s="443" t="s">
        <v>23</v>
      </c>
      <c r="AO365" s="630" t="s">
        <v>26</v>
      </c>
    </row>
    <row r="366" spans="1:41" ht="15" customHeight="1">
      <c r="A366" s="574"/>
      <c r="B366" s="562"/>
      <c r="C366" s="562"/>
      <c r="D366" s="562"/>
      <c r="E366" s="562"/>
      <c r="F366" s="561"/>
      <c r="G366" s="541"/>
      <c r="H366" s="542"/>
      <c r="I366" s="538"/>
      <c r="J366" s="541"/>
      <c r="K366" s="542"/>
      <c r="L366" s="538"/>
      <c r="M366" s="541"/>
      <c r="N366" s="542"/>
      <c r="O366" s="538"/>
      <c r="P366" s="541"/>
      <c r="Q366" s="542"/>
      <c r="R366" s="538"/>
      <c r="S366" s="541"/>
      <c r="T366" s="542"/>
      <c r="U366" s="538"/>
      <c r="V366" s="541"/>
      <c r="W366" s="542"/>
      <c r="X366" s="632"/>
      <c r="Y366" s="541"/>
      <c r="Z366" s="542"/>
      <c r="AA366" s="538"/>
      <c r="AB366" s="541"/>
      <c r="AC366" s="542"/>
      <c r="AD366" s="538"/>
      <c r="AE366" s="541"/>
      <c r="AF366" s="542"/>
      <c r="AG366" s="538"/>
      <c r="AH366" s="541"/>
      <c r="AI366" s="542"/>
      <c r="AJ366" s="538"/>
      <c r="AK366" s="541"/>
      <c r="AL366" s="542"/>
      <c r="AM366" s="538"/>
      <c r="AN366" s="570"/>
      <c r="AO366" s="631"/>
    </row>
    <row r="367" spans="1:41" ht="15" customHeight="1">
      <c r="A367" s="543" t="s">
        <v>140</v>
      </c>
      <c r="B367" s="545" t="s">
        <v>277</v>
      </c>
      <c r="C367" s="547">
        <v>224</v>
      </c>
      <c r="D367" s="549" t="s">
        <v>278</v>
      </c>
      <c r="E367" s="551" t="s">
        <v>279</v>
      </c>
      <c r="F367" s="165" t="s">
        <v>30</v>
      </c>
      <c r="G367" s="177"/>
      <c r="H367" s="149">
        <f t="shared" ref="H367:H375" si="358">G367-I367</f>
        <v>0</v>
      </c>
      <c r="I367" s="178"/>
      <c r="J367" s="177"/>
      <c r="K367" s="149">
        <f t="shared" ref="K367:K375" si="359">J367-L367</f>
        <v>0</v>
      </c>
      <c r="L367" s="178"/>
      <c r="M367" s="177"/>
      <c r="N367" s="149">
        <f t="shared" ref="N367:N375" si="360">M367-O367</f>
        <v>0</v>
      </c>
      <c r="O367" s="178"/>
      <c r="P367" s="177"/>
      <c r="Q367" s="149">
        <f t="shared" ref="Q367:Q375" si="361">P367-R367</f>
        <v>0</v>
      </c>
      <c r="R367" s="178"/>
      <c r="S367" s="177"/>
      <c r="T367" s="149">
        <f t="shared" ref="T367:T375" si="362">S367-U367</f>
        <v>0</v>
      </c>
      <c r="U367" s="178"/>
      <c r="V367" s="177"/>
      <c r="W367" s="149">
        <f t="shared" ref="W367:W375" si="363">V367-X367</f>
        <v>0</v>
      </c>
      <c r="X367" s="197"/>
      <c r="Y367" s="177"/>
      <c r="Z367" s="149">
        <f t="shared" ref="Z367:Z375" si="364">Y367-AA367</f>
        <v>0</v>
      </c>
      <c r="AA367" s="178"/>
      <c r="AB367" s="177"/>
      <c r="AC367" s="149">
        <f t="shared" ref="AC367:AC375" si="365">AB367-AD367</f>
        <v>0</v>
      </c>
      <c r="AD367" s="178"/>
      <c r="AE367" s="177"/>
      <c r="AF367" s="149">
        <f t="shared" ref="AF367:AF375" si="366">AE367-AG367</f>
        <v>0</v>
      </c>
      <c r="AG367" s="178"/>
      <c r="AH367" s="177"/>
      <c r="AI367" s="149">
        <f t="shared" ref="AI367:AI375" si="367">AH367-AJ367</f>
        <v>0</v>
      </c>
      <c r="AJ367" s="178"/>
      <c r="AK367" s="177"/>
      <c r="AL367" s="149">
        <f t="shared" ref="AL367:AL375" si="368">AK367-AM367</f>
        <v>0</v>
      </c>
      <c r="AM367" s="178"/>
      <c r="AN367" s="172"/>
      <c r="AO367" s="151" t="s">
        <v>31</v>
      </c>
    </row>
    <row r="368" spans="1:41">
      <c r="A368" s="543"/>
      <c r="B368" s="545"/>
      <c r="C368" s="547"/>
      <c r="D368" s="549"/>
      <c r="E368" s="551"/>
      <c r="F368" s="165" t="s">
        <v>32</v>
      </c>
      <c r="G368" s="177"/>
      <c r="H368" s="149">
        <f t="shared" si="358"/>
        <v>0</v>
      </c>
      <c r="I368" s="178"/>
      <c r="J368" s="177"/>
      <c r="K368" s="149">
        <f t="shared" si="359"/>
        <v>0</v>
      </c>
      <c r="L368" s="178"/>
      <c r="M368" s="177"/>
      <c r="N368" s="149">
        <f t="shared" si="360"/>
        <v>0</v>
      </c>
      <c r="O368" s="178"/>
      <c r="P368" s="177"/>
      <c r="Q368" s="149">
        <f t="shared" si="361"/>
        <v>0</v>
      </c>
      <c r="R368" s="178"/>
      <c r="S368" s="177"/>
      <c r="T368" s="149">
        <f t="shared" si="362"/>
        <v>0</v>
      </c>
      <c r="U368" s="178"/>
      <c r="V368" s="177"/>
      <c r="W368" s="149">
        <f t="shared" si="363"/>
        <v>0</v>
      </c>
      <c r="X368" s="197"/>
      <c r="Y368" s="177"/>
      <c r="Z368" s="149">
        <f t="shared" si="364"/>
        <v>0</v>
      </c>
      <c r="AA368" s="178"/>
      <c r="AB368" s="177"/>
      <c r="AC368" s="149">
        <f t="shared" si="365"/>
        <v>0</v>
      </c>
      <c r="AD368" s="178"/>
      <c r="AE368" s="177"/>
      <c r="AF368" s="149">
        <f t="shared" si="366"/>
        <v>0</v>
      </c>
      <c r="AG368" s="178"/>
      <c r="AH368" s="177"/>
      <c r="AI368" s="149">
        <f t="shared" si="367"/>
        <v>0</v>
      </c>
      <c r="AJ368" s="178"/>
      <c r="AK368" s="177"/>
      <c r="AL368" s="149">
        <f t="shared" si="368"/>
        <v>0</v>
      </c>
      <c r="AM368" s="178"/>
      <c r="AN368" s="172"/>
      <c r="AO368" s="152">
        <f>SUM(G367:G375,J367:J375,M367:M375,P367:P375,S367:S375,V367:V375,Y367:Y375,AB367:AB375,AE367:AE375)</f>
        <v>1085000</v>
      </c>
    </row>
    <row r="369" spans="1:41">
      <c r="A369" s="543"/>
      <c r="B369" s="545"/>
      <c r="C369" s="547"/>
      <c r="D369" s="549"/>
      <c r="E369" s="551"/>
      <c r="F369" s="165" t="s">
        <v>33</v>
      </c>
      <c r="G369" s="177"/>
      <c r="H369" s="149">
        <f t="shared" si="358"/>
        <v>0</v>
      </c>
      <c r="I369" s="178"/>
      <c r="J369" s="177">
        <v>0</v>
      </c>
      <c r="K369" s="149">
        <f t="shared" si="359"/>
        <v>0</v>
      </c>
      <c r="L369" s="178"/>
      <c r="M369" s="177"/>
      <c r="N369" s="149">
        <f t="shared" si="360"/>
        <v>0</v>
      </c>
      <c r="O369" s="178"/>
      <c r="P369" s="177">
        <v>820000</v>
      </c>
      <c r="Q369" s="149">
        <f t="shared" si="361"/>
        <v>0</v>
      </c>
      <c r="R369" s="178">
        <v>820000</v>
      </c>
      <c r="S369" s="177"/>
      <c r="T369" s="149">
        <f t="shared" si="362"/>
        <v>0</v>
      </c>
      <c r="U369" s="178"/>
      <c r="V369" s="177"/>
      <c r="W369" s="149">
        <f t="shared" si="363"/>
        <v>0</v>
      </c>
      <c r="X369" s="197"/>
      <c r="Y369" s="177">
        <v>265000</v>
      </c>
      <c r="Z369" s="149">
        <f t="shared" si="364"/>
        <v>0</v>
      </c>
      <c r="AA369" s="178">
        <v>265000</v>
      </c>
      <c r="AB369" s="177"/>
      <c r="AC369" s="149">
        <f t="shared" si="365"/>
        <v>0</v>
      </c>
      <c r="AD369" s="178"/>
      <c r="AE369" s="177"/>
      <c r="AF369" s="149">
        <f t="shared" si="366"/>
        <v>0</v>
      </c>
      <c r="AG369" s="178"/>
      <c r="AH369" s="177"/>
      <c r="AI369" s="149">
        <f t="shared" si="367"/>
        <v>0</v>
      </c>
      <c r="AJ369" s="178"/>
      <c r="AK369" s="177"/>
      <c r="AL369" s="149">
        <f t="shared" si="368"/>
        <v>0</v>
      </c>
      <c r="AM369" s="178"/>
      <c r="AN369" s="172"/>
      <c r="AO369" s="153" t="s">
        <v>34</v>
      </c>
    </row>
    <row r="370" spans="1:41">
      <c r="A370" s="543"/>
      <c r="B370" s="545"/>
      <c r="C370" s="547"/>
      <c r="D370" s="549"/>
      <c r="E370" s="551"/>
      <c r="F370" s="165" t="s">
        <v>35</v>
      </c>
      <c r="G370" s="177"/>
      <c r="H370" s="149">
        <f t="shared" si="358"/>
        <v>0</v>
      </c>
      <c r="I370" s="178"/>
      <c r="J370" s="177"/>
      <c r="K370" s="149">
        <f t="shared" si="359"/>
        <v>0</v>
      </c>
      <c r="L370" s="178"/>
      <c r="M370" s="177"/>
      <c r="N370" s="149">
        <f t="shared" si="360"/>
        <v>0</v>
      </c>
      <c r="O370" s="178"/>
      <c r="P370" s="177"/>
      <c r="Q370" s="149">
        <f t="shared" si="361"/>
        <v>0</v>
      </c>
      <c r="R370" s="178"/>
      <c r="S370" s="177"/>
      <c r="T370" s="149">
        <f t="shared" si="362"/>
        <v>0</v>
      </c>
      <c r="U370" s="178"/>
      <c r="V370" s="177"/>
      <c r="W370" s="149">
        <f t="shared" si="363"/>
        <v>0</v>
      </c>
      <c r="X370" s="197"/>
      <c r="Y370" s="177"/>
      <c r="Z370" s="149">
        <f t="shared" si="364"/>
        <v>0</v>
      </c>
      <c r="AA370" s="178"/>
      <c r="AB370" s="177"/>
      <c r="AC370" s="149">
        <f t="shared" si="365"/>
        <v>0</v>
      </c>
      <c r="AD370" s="178"/>
      <c r="AE370" s="177"/>
      <c r="AF370" s="149">
        <f t="shared" si="366"/>
        <v>0</v>
      </c>
      <c r="AG370" s="178"/>
      <c r="AH370" s="177"/>
      <c r="AI370" s="149">
        <f t="shared" si="367"/>
        <v>0</v>
      </c>
      <c r="AJ370" s="178"/>
      <c r="AK370" s="177"/>
      <c r="AL370" s="149">
        <f t="shared" si="368"/>
        <v>0</v>
      </c>
      <c r="AM370" s="178"/>
      <c r="AN370" s="172"/>
      <c r="AO370" s="152">
        <f>SUM(H367:H375,K367:K375,N367:N375,Q367:Q375,T367:T375,W367:W375,Z367:Z375,AC367:AC375,AF367:AF375)</f>
        <v>0</v>
      </c>
    </row>
    <row r="371" spans="1:41">
      <c r="A371" s="543"/>
      <c r="B371" s="545"/>
      <c r="C371" s="547"/>
      <c r="D371" s="549"/>
      <c r="E371" s="551"/>
      <c r="F371" s="165" t="s">
        <v>36</v>
      </c>
      <c r="G371" s="177"/>
      <c r="H371" s="149">
        <f t="shared" si="358"/>
        <v>0</v>
      </c>
      <c r="I371" s="178"/>
      <c r="J371" s="177"/>
      <c r="K371" s="149">
        <f t="shared" si="359"/>
        <v>0</v>
      </c>
      <c r="L371" s="178"/>
      <c r="M371" s="177"/>
      <c r="N371" s="149">
        <f t="shared" si="360"/>
        <v>0</v>
      </c>
      <c r="O371" s="178"/>
      <c r="P371" s="177"/>
      <c r="Q371" s="149">
        <f t="shared" si="361"/>
        <v>0</v>
      </c>
      <c r="R371" s="178"/>
      <c r="S371" s="177"/>
      <c r="T371" s="149">
        <f t="shared" si="362"/>
        <v>0</v>
      </c>
      <c r="U371" s="178"/>
      <c r="V371" s="177"/>
      <c r="W371" s="149">
        <f t="shared" si="363"/>
        <v>0</v>
      </c>
      <c r="X371" s="197"/>
      <c r="Y371" s="177"/>
      <c r="Z371" s="149">
        <f t="shared" si="364"/>
        <v>0</v>
      </c>
      <c r="AA371" s="178"/>
      <c r="AB371" s="177"/>
      <c r="AC371" s="149">
        <f t="shared" si="365"/>
        <v>0</v>
      </c>
      <c r="AD371" s="178"/>
      <c r="AE371" s="177"/>
      <c r="AF371" s="149">
        <f t="shared" si="366"/>
        <v>0</v>
      </c>
      <c r="AG371" s="178"/>
      <c r="AH371" s="352">
        <f>SUM(440000+200000)</f>
        <v>640000</v>
      </c>
      <c r="AI371" s="149">
        <f t="shared" si="367"/>
        <v>640000</v>
      </c>
      <c r="AJ371" s="178"/>
      <c r="AK371" s="177"/>
      <c r="AL371" s="149">
        <f t="shared" si="368"/>
        <v>0</v>
      </c>
      <c r="AM371" s="178"/>
      <c r="AN371" s="172"/>
      <c r="AO371" s="153" t="s">
        <v>37</v>
      </c>
    </row>
    <row r="372" spans="1:41">
      <c r="A372" s="543"/>
      <c r="B372" s="545"/>
      <c r="C372" s="547"/>
      <c r="D372" s="549"/>
      <c r="E372" s="551"/>
      <c r="F372" s="165" t="s">
        <v>38</v>
      </c>
      <c r="G372" s="177"/>
      <c r="H372" s="149">
        <f t="shared" si="358"/>
        <v>0</v>
      </c>
      <c r="I372" s="178"/>
      <c r="J372" s="177"/>
      <c r="K372" s="149">
        <f t="shared" si="359"/>
        <v>0</v>
      </c>
      <c r="L372" s="178"/>
      <c r="M372" s="177"/>
      <c r="N372" s="149">
        <f t="shared" si="360"/>
        <v>0</v>
      </c>
      <c r="O372" s="178"/>
      <c r="P372" s="177"/>
      <c r="Q372" s="149">
        <f t="shared" si="361"/>
        <v>0</v>
      </c>
      <c r="R372" s="178"/>
      <c r="S372" s="177"/>
      <c r="T372" s="149">
        <f t="shared" si="362"/>
        <v>0</v>
      </c>
      <c r="U372" s="178"/>
      <c r="V372" s="177"/>
      <c r="W372" s="149">
        <f t="shared" si="363"/>
        <v>0</v>
      </c>
      <c r="X372" s="197"/>
      <c r="Y372" s="177"/>
      <c r="Z372" s="149">
        <f t="shared" si="364"/>
        <v>0</v>
      </c>
      <c r="AA372" s="178"/>
      <c r="AB372" s="177"/>
      <c r="AC372" s="149">
        <f t="shared" si="365"/>
        <v>0</v>
      </c>
      <c r="AD372" s="178"/>
      <c r="AE372" s="177"/>
      <c r="AF372" s="149">
        <f t="shared" si="366"/>
        <v>0</v>
      </c>
      <c r="AG372" s="178"/>
      <c r="AH372" s="177"/>
      <c r="AI372" s="149">
        <f t="shared" si="367"/>
        <v>0</v>
      </c>
      <c r="AJ372" s="178"/>
      <c r="AK372" s="177"/>
      <c r="AL372" s="149">
        <f t="shared" si="368"/>
        <v>0</v>
      </c>
      <c r="AM372" s="178"/>
      <c r="AN372" s="172">
        <v>11200000</v>
      </c>
      <c r="AO372" s="152">
        <f>SUM(I367:I375,L367:L375,O367:O375,R367:R375,U367:U375,X367:X375,AA367:AA375,AD367:AD375,AG367:AG375)</f>
        <v>1085000</v>
      </c>
    </row>
    <row r="373" spans="1:41">
      <c r="A373" s="543"/>
      <c r="B373" s="545"/>
      <c r="C373" s="547"/>
      <c r="D373" s="549"/>
      <c r="E373" s="551"/>
      <c r="F373" s="165" t="s">
        <v>39</v>
      </c>
      <c r="G373" s="177"/>
      <c r="H373" s="149">
        <f t="shared" si="358"/>
        <v>0</v>
      </c>
      <c r="I373" s="178"/>
      <c r="J373" s="177"/>
      <c r="K373" s="149">
        <f t="shared" si="359"/>
        <v>0</v>
      </c>
      <c r="L373" s="178"/>
      <c r="M373" s="177"/>
      <c r="N373" s="149">
        <f t="shared" si="360"/>
        <v>0</v>
      </c>
      <c r="O373" s="178"/>
      <c r="P373" s="177"/>
      <c r="Q373" s="149">
        <f t="shared" si="361"/>
        <v>0</v>
      </c>
      <c r="R373" s="178"/>
      <c r="S373" s="177"/>
      <c r="T373" s="149">
        <f t="shared" si="362"/>
        <v>0</v>
      </c>
      <c r="U373" s="178"/>
      <c r="V373" s="177"/>
      <c r="W373" s="149">
        <f t="shared" si="363"/>
        <v>0</v>
      </c>
      <c r="X373" s="197"/>
      <c r="Y373" s="177"/>
      <c r="Z373" s="149">
        <f t="shared" si="364"/>
        <v>0</v>
      </c>
      <c r="AA373" s="178"/>
      <c r="AB373" s="177"/>
      <c r="AC373" s="149">
        <f t="shared" si="365"/>
        <v>0</v>
      </c>
      <c r="AD373" s="178"/>
      <c r="AE373" s="177"/>
      <c r="AF373" s="149">
        <f t="shared" si="366"/>
        <v>0</v>
      </c>
      <c r="AG373" s="178"/>
      <c r="AH373" s="177"/>
      <c r="AI373" s="149">
        <f t="shared" si="367"/>
        <v>0</v>
      </c>
      <c r="AJ373" s="178"/>
      <c r="AK373" s="177"/>
      <c r="AL373" s="149">
        <f t="shared" si="368"/>
        <v>0</v>
      </c>
      <c r="AM373" s="178"/>
      <c r="AN373" s="172"/>
      <c r="AO373" s="153" t="s">
        <v>40</v>
      </c>
    </row>
    <row r="374" spans="1:41">
      <c r="A374" s="543"/>
      <c r="B374" s="545"/>
      <c r="C374" s="547"/>
      <c r="D374" s="549"/>
      <c r="E374" s="551"/>
      <c r="F374" s="165" t="s">
        <v>41</v>
      </c>
      <c r="G374" s="177"/>
      <c r="H374" s="149">
        <f t="shared" si="358"/>
        <v>0</v>
      </c>
      <c r="I374" s="178"/>
      <c r="J374" s="177"/>
      <c r="K374" s="149">
        <f t="shared" si="359"/>
        <v>0</v>
      </c>
      <c r="L374" s="178"/>
      <c r="M374" s="177"/>
      <c r="N374" s="149">
        <f t="shared" si="360"/>
        <v>0</v>
      </c>
      <c r="O374" s="178"/>
      <c r="P374" s="177"/>
      <c r="Q374" s="149">
        <f t="shared" si="361"/>
        <v>0</v>
      </c>
      <c r="R374" s="178"/>
      <c r="S374" s="177"/>
      <c r="T374" s="149">
        <f t="shared" si="362"/>
        <v>0</v>
      </c>
      <c r="U374" s="178"/>
      <c r="V374" s="177"/>
      <c r="W374" s="149">
        <f t="shared" si="363"/>
        <v>0</v>
      </c>
      <c r="X374" s="197"/>
      <c r="Y374" s="177"/>
      <c r="Z374" s="149">
        <f t="shared" si="364"/>
        <v>0</v>
      </c>
      <c r="AA374" s="178"/>
      <c r="AB374" s="177"/>
      <c r="AC374" s="149">
        <f t="shared" si="365"/>
        <v>0</v>
      </c>
      <c r="AD374" s="178"/>
      <c r="AE374" s="177"/>
      <c r="AF374" s="149">
        <f t="shared" si="366"/>
        <v>0</v>
      </c>
      <c r="AG374" s="178"/>
      <c r="AH374" s="177"/>
      <c r="AI374" s="149">
        <f t="shared" si="367"/>
        <v>0</v>
      </c>
      <c r="AJ374" s="178"/>
      <c r="AK374" s="177"/>
      <c r="AL374" s="149">
        <f t="shared" si="368"/>
        <v>0</v>
      </c>
      <c r="AM374" s="178"/>
      <c r="AN374" s="172"/>
      <c r="AO374" s="154">
        <f>AO372/AO368</f>
        <v>1</v>
      </c>
    </row>
    <row r="375" spans="1:41">
      <c r="A375" s="544"/>
      <c r="B375" s="546"/>
      <c r="C375" s="548"/>
      <c r="D375" s="550"/>
      <c r="E375" s="552"/>
      <c r="F375" s="166" t="s">
        <v>42</v>
      </c>
      <c r="G375" s="179"/>
      <c r="H375" s="155">
        <f t="shared" si="358"/>
        <v>0</v>
      </c>
      <c r="I375" s="180"/>
      <c r="J375" s="179"/>
      <c r="K375" s="155">
        <f t="shared" si="359"/>
        <v>0</v>
      </c>
      <c r="L375" s="180"/>
      <c r="M375" s="179"/>
      <c r="N375" s="155">
        <f t="shared" si="360"/>
        <v>0</v>
      </c>
      <c r="O375" s="180"/>
      <c r="P375" s="179"/>
      <c r="Q375" s="155">
        <f t="shared" si="361"/>
        <v>0</v>
      </c>
      <c r="R375" s="180"/>
      <c r="S375" s="179"/>
      <c r="T375" s="155">
        <f t="shared" si="362"/>
        <v>0</v>
      </c>
      <c r="U375" s="180"/>
      <c r="V375" s="179"/>
      <c r="W375" s="155">
        <f t="shared" si="363"/>
        <v>0</v>
      </c>
      <c r="X375" s="198"/>
      <c r="Y375" s="179"/>
      <c r="Z375" s="155">
        <f t="shared" si="364"/>
        <v>0</v>
      </c>
      <c r="AA375" s="180"/>
      <c r="AB375" s="179"/>
      <c r="AC375" s="155">
        <f t="shared" si="365"/>
        <v>0</v>
      </c>
      <c r="AD375" s="180"/>
      <c r="AE375" s="179"/>
      <c r="AF375" s="155">
        <f t="shared" si="366"/>
        <v>0</v>
      </c>
      <c r="AG375" s="180"/>
      <c r="AH375" s="179"/>
      <c r="AI375" s="155">
        <f t="shared" si="367"/>
        <v>0</v>
      </c>
      <c r="AJ375" s="180"/>
      <c r="AK375" s="179"/>
      <c r="AL375" s="155">
        <f t="shared" si="368"/>
        <v>0</v>
      </c>
      <c r="AM375" s="180"/>
      <c r="AN375" s="173"/>
      <c r="AO375" s="156"/>
    </row>
    <row r="376" spans="1:41" ht="11.25" customHeight="1">
      <c r="A376" s="573" t="s">
        <v>21</v>
      </c>
      <c r="B376" s="451" t="s">
        <v>17</v>
      </c>
      <c r="C376" s="451" t="s">
        <v>18</v>
      </c>
      <c r="D376" s="451" t="s">
        <v>139</v>
      </c>
      <c r="E376" s="451" t="s">
        <v>20</v>
      </c>
      <c r="F376" s="560" t="s">
        <v>22</v>
      </c>
      <c r="G376" s="511" t="s">
        <v>23</v>
      </c>
      <c r="H376" s="440" t="s">
        <v>24</v>
      </c>
      <c r="I376" s="444" t="s">
        <v>25</v>
      </c>
      <c r="J376" s="511" t="s">
        <v>23</v>
      </c>
      <c r="K376" s="440" t="s">
        <v>24</v>
      </c>
      <c r="L376" s="444" t="s">
        <v>25</v>
      </c>
      <c r="M376" s="511" t="s">
        <v>23</v>
      </c>
      <c r="N376" s="440" t="s">
        <v>24</v>
      </c>
      <c r="O376" s="444" t="s">
        <v>25</v>
      </c>
      <c r="P376" s="511" t="s">
        <v>23</v>
      </c>
      <c r="Q376" s="440" t="s">
        <v>24</v>
      </c>
      <c r="R376" s="444" t="s">
        <v>25</v>
      </c>
      <c r="S376" s="511" t="s">
        <v>23</v>
      </c>
      <c r="T376" s="440" t="s">
        <v>24</v>
      </c>
      <c r="U376" s="444" t="s">
        <v>25</v>
      </c>
      <c r="V376" s="511" t="s">
        <v>23</v>
      </c>
      <c r="W376" s="440" t="s">
        <v>24</v>
      </c>
      <c r="X376" s="522" t="s">
        <v>25</v>
      </c>
      <c r="Y376" s="511" t="s">
        <v>23</v>
      </c>
      <c r="Z376" s="440" t="s">
        <v>24</v>
      </c>
      <c r="AA376" s="444" t="s">
        <v>25</v>
      </c>
      <c r="AB376" s="511" t="s">
        <v>23</v>
      </c>
      <c r="AC376" s="440" t="s">
        <v>24</v>
      </c>
      <c r="AD376" s="444" t="s">
        <v>25</v>
      </c>
      <c r="AE376" s="511" t="s">
        <v>23</v>
      </c>
      <c r="AF376" s="440" t="s">
        <v>24</v>
      </c>
      <c r="AG376" s="444" t="s">
        <v>25</v>
      </c>
      <c r="AH376" s="511" t="s">
        <v>23</v>
      </c>
      <c r="AI376" s="440" t="s">
        <v>24</v>
      </c>
      <c r="AJ376" s="444" t="s">
        <v>25</v>
      </c>
      <c r="AK376" s="511" t="s">
        <v>23</v>
      </c>
      <c r="AL376" s="440" t="s">
        <v>24</v>
      </c>
      <c r="AM376" s="444" t="s">
        <v>25</v>
      </c>
      <c r="AN376" s="443" t="s">
        <v>23</v>
      </c>
      <c r="AO376" s="630" t="s">
        <v>26</v>
      </c>
    </row>
    <row r="377" spans="1:41" ht="25.5" customHeight="1">
      <c r="A377" s="574"/>
      <c r="B377" s="562"/>
      <c r="C377" s="562"/>
      <c r="D377" s="562"/>
      <c r="E377" s="562"/>
      <c r="F377" s="561"/>
      <c r="G377" s="541"/>
      <c r="H377" s="542"/>
      <c r="I377" s="538"/>
      <c r="J377" s="541"/>
      <c r="K377" s="542"/>
      <c r="L377" s="538"/>
      <c r="M377" s="541"/>
      <c r="N377" s="542"/>
      <c r="O377" s="538"/>
      <c r="P377" s="541"/>
      <c r="Q377" s="542"/>
      <c r="R377" s="538"/>
      <c r="S377" s="541"/>
      <c r="T377" s="542"/>
      <c r="U377" s="538"/>
      <c r="V377" s="541"/>
      <c r="W377" s="542"/>
      <c r="X377" s="632"/>
      <c r="Y377" s="541"/>
      <c r="Z377" s="542"/>
      <c r="AA377" s="538"/>
      <c r="AB377" s="541"/>
      <c r="AC377" s="542"/>
      <c r="AD377" s="538"/>
      <c r="AE377" s="541"/>
      <c r="AF377" s="542"/>
      <c r="AG377" s="538"/>
      <c r="AH377" s="541"/>
      <c r="AI377" s="542"/>
      <c r="AJ377" s="538"/>
      <c r="AK377" s="541"/>
      <c r="AL377" s="542"/>
      <c r="AM377" s="538"/>
      <c r="AN377" s="570"/>
      <c r="AO377" s="631"/>
    </row>
    <row r="378" spans="1:41">
      <c r="A378" s="543" t="s">
        <v>140</v>
      </c>
      <c r="B378" s="545" t="s">
        <v>27</v>
      </c>
      <c r="C378" s="547">
        <v>369</v>
      </c>
      <c r="D378" s="549" t="s">
        <v>63</v>
      </c>
      <c r="E378" s="551" t="s">
        <v>280</v>
      </c>
      <c r="F378" s="165" t="s">
        <v>30</v>
      </c>
      <c r="G378" s="177"/>
      <c r="H378" s="149">
        <f t="shared" ref="H378:H386" si="369">G378-I378</f>
        <v>0</v>
      </c>
      <c r="I378" s="178"/>
      <c r="J378" s="177"/>
      <c r="K378" s="149">
        <f t="shared" ref="K378:K386" si="370">J378-L378</f>
        <v>0</v>
      </c>
      <c r="L378" s="178"/>
      <c r="M378" s="177"/>
      <c r="N378" s="149">
        <f t="shared" ref="N378:N386" si="371">M378-O378</f>
        <v>0</v>
      </c>
      <c r="O378" s="178"/>
      <c r="P378" s="177"/>
      <c r="Q378" s="149">
        <f t="shared" ref="Q378:Q386" si="372">SUM(P378)</f>
        <v>0</v>
      </c>
      <c r="R378" s="178"/>
      <c r="S378" s="177"/>
      <c r="T378" s="149">
        <f t="shared" ref="T378:T386" si="373">S378-U378</f>
        <v>0</v>
      </c>
      <c r="U378" s="178"/>
      <c r="V378" s="177"/>
      <c r="W378" s="149">
        <f t="shared" ref="W378:W386" si="374">V378-X378</f>
        <v>0</v>
      </c>
      <c r="X378" s="197"/>
      <c r="Y378" s="177"/>
      <c r="Z378" s="149">
        <f t="shared" ref="Z378:Z386" si="375">Y378-AA378</f>
        <v>0</v>
      </c>
      <c r="AA378" s="178"/>
      <c r="AB378" s="177"/>
      <c r="AC378" s="149">
        <f t="shared" ref="AC378:AC386" si="376">AB378-AD378</f>
        <v>0</v>
      </c>
      <c r="AD378" s="178"/>
      <c r="AE378" s="177"/>
      <c r="AF378" s="149">
        <f t="shared" ref="AF378:AF386" si="377">AE378-AG378</f>
        <v>0</v>
      </c>
      <c r="AG378" s="178"/>
      <c r="AH378" s="177"/>
      <c r="AI378" s="149">
        <f t="shared" ref="AI378:AI386" si="378">AH378-AJ378</f>
        <v>0</v>
      </c>
      <c r="AJ378" s="178"/>
      <c r="AK378" s="177"/>
      <c r="AL378" s="149">
        <f t="shared" ref="AL378:AL386" si="379">AK378-AM378</f>
        <v>0</v>
      </c>
      <c r="AM378" s="178"/>
      <c r="AN378" s="172"/>
      <c r="AO378" s="151" t="s">
        <v>31</v>
      </c>
    </row>
    <row r="379" spans="1:41" ht="13.5" customHeight="1">
      <c r="A379" s="543"/>
      <c r="B379" s="545"/>
      <c r="C379" s="547"/>
      <c r="D379" s="549"/>
      <c r="E379" s="551"/>
      <c r="F379" s="165" t="s">
        <v>32</v>
      </c>
      <c r="G379" s="177"/>
      <c r="H379" s="149">
        <f t="shared" si="369"/>
        <v>0</v>
      </c>
      <c r="I379" s="178"/>
      <c r="J379" s="177"/>
      <c r="K379" s="149">
        <f t="shared" si="370"/>
        <v>0</v>
      </c>
      <c r="L379" s="178"/>
      <c r="M379" s="177"/>
      <c r="N379" s="149">
        <f t="shared" si="371"/>
        <v>0</v>
      </c>
      <c r="O379" s="178"/>
      <c r="P379" s="177"/>
      <c r="Q379" s="149">
        <f t="shared" si="372"/>
        <v>0</v>
      </c>
      <c r="R379" s="178"/>
      <c r="S379" s="177"/>
      <c r="T379" s="149">
        <f t="shared" si="373"/>
        <v>0</v>
      </c>
      <c r="U379" s="178"/>
      <c r="V379" s="177"/>
      <c r="W379" s="149">
        <f t="shared" si="374"/>
        <v>0</v>
      </c>
      <c r="X379" s="197"/>
      <c r="Y379" s="177"/>
      <c r="Z379" s="149">
        <f t="shared" si="375"/>
        <v>0</v>
      </c>
      <c r="AA379" s="178"/>
      <c r="AB379" s="177"/>
      <c r="AC379" s="149">
        <f t="shared" si="376"/>
        <v>0</v>
      </c>
      <c r="AD379" s="178"/>
      <c r="AE379" s="177"/>
      <c r="AF379" s="149">
        <f t="shared" si="377"/>
        <v>0</v>
      </c>
      <c r="AG379" s="178"/>
      <c r="AH379" s="177"/>
      <c r="AI379" s="149">
        <f t="shared" si="378"/>
        <v>0</v>
      </c>
      <c r="AJ379" s="178"/>
      <c r="AK379" s="177"/>
      <c r="AL379" s="149">
        <f t="shared" si="379"/>
        <v>0</v>
      </c>
      <c r="AM379" s="178"/>
      <c r="AN379" s="172"/>
      <c r="AO379" s="152">
        <f>SUM(G378:G386,J378:J386,M378:M386,P378:P386,S378:S386,V378:V386,Y378:Y386,AB378:AB386,AE378:AE386)</f>
        <v>1000000</v>
      </c>
    </row>
    <row r="380" spans="1:41" ht="15.75" customHeight="1">
      <c r="A380" s="543"/>
      <c r="B380" s="545"/>
      <c r="C380" s="547"/>
      <c r="D380" s="549"/>
      <c r="E380" s="551"/>
      <c r="F380" s="165" t="s">
        <v>33</v>
      </c>
      <c r="G380" s="177"/>
      <c r="H380" s="149">
        <f t="shared" si="369"/>
        <v>0</v>
      </c>
      <c r="I380" s="178"/>
      <c r="J380" s="177"/>
      <c r="K380" s="149">
        <f t="shared" si="370"/>
        <v>0</v>
      </c>
      <c r="L380" s="178"/>
      <c r="M380" s="177"/>
      <c r="N380" s="149">
        <f t="shared" si="371"/>
        <v>0</v>
      </c>
      <c r="O380" s="178"/>
      <c r="P380" s="177"/>
      <c r="Q380" s="149">
        <f>SUM(P380)</f>
        <v>0</v>
      </c>
      <c r="R380" s="178"/>
      <c r="S380" s="177"/>
      <c r="T380" s="149">
        <f t="shared" si="373"/>
        <v>0</v>
      </c>
      <c r="U380" s="178"/>
      <c r="V380" s="177"/>
      <c r="W380" s="149">
        <f t="shared" si="374"/>
        <v>0</v>
      </c>
      <c r="X380" s="197"/>
      <c r="Y380" s="177"/>
      <c r="Z380" s="149">
        <f t="shared" si="375"/>
        <v>0</v>
      </c>
      <c r="AA380" s="178"/>
      <c r="AB380" s="177"/>
      <c r="AC380" s="149">
        <f t="shared" si="376"/>
        <v>0</v>
      </c>
      <c r="AD380" s="178"/>
      <c r="AE380" s="177"/>
      <c r="AF380" s="149">
        <f t="shared" si="377"/>
        <v>0</v>
      </c>
      <c r="AG380" s="178"/>
      <c r="AH380" s="177"/>
      <c r="AI380" s="149">
        <f t="shared" si="378"/>
        <v>0</v>
      </c>
      <c r="AJ380" s="178"/>
      <c r="AK380" s="177"/>
      <c r="AL380" s="149">
        <f t="shared" si="379"/>
        <v>0</v>
      </c>
      <c r="AM380" s="178"/>
      <c r="AN380" s="172"/>
      <c r="AO380" s="153" t="s">
        <v>34</v>
      </c>
    </row>
    <row r="381" spans="1:41" ht="13.5" customHeight="1">
      <c r="A381" s="543"/>
      <c r="B381" s="545"/>
      <c r="C381" s="547"/>
      <c r="D381" s="549"/>
      <c r="E381" s="551"/>
      <c r="F381" s="165" t="s">
        <v>35</v>
      </c>
      <c r="G381" s="177"/>
      <c r="H381" s="149">
        <f t="shared" si="369"/>
        <v>0</v>
      </c>
      <c r="I381" s="178"/>
      <c r="J381" s="177"/>
      <c r="K381" s="149">
        <f t="shared" si="370"/>
        <v>0</v>
      </c>
      <c r="L381" s="178"/>
      <c r="M381" s="177"/>
      <c r="N381" s="149">
        <f t="shared" si="371"/>
        <v>0</v>
      </c>
      <c r="O381" s="178"/>
      <c r="P381" s="177"/>
      <c r="Q381" s="149">
        <f t="shared" si="372"/>
        <v>0</v>
      </c>
      <c r="R381" s="178"/>
      <c r="S381" s="177"/>
      <c r="T381" s="149">
        <f t="shared" si="373"/>
        <v>0</v>
      </c>
      <c r="U381" s="178"/>
      <c r="V381" s="177"/>
      <c r="W381" s="149">
        <f t="shared" si="374"/>
        <v>0</v>
      </c>
      <c r="X381" s="197"/>
      <c r="Y381" s="177"/>
      <c r="Z381" s="149">
        <f t="shared" si="375"/>
        <v>0</v>
      </c>
      <c r="AA381" s="178"/>
      <c r="AB381" s="177"/>
      <c r="AC381" s="149">
        <f t="shared" si="376"/>
        <v>0</v>
      </c>
      <c r="AD381" s="178"/>
      <c r="AE381" s="177"/>
      <c r="AF381" s="149">
        <f t="shared" si="377"/>
        <v>0</v>
      </c>
      <c r="AG381" s="178"/>
      <c r="AH381" s="177"/>
      <c r="AI381" s="149">
        <f t="shared" si="378"/>
        <v>0</v>
      </c>
      <c r="AJ381" s="178"/>
      <c r="AK381" s="177"/>
      <c r="AL381" s="149">
        <f t="shared" si="379"/>
        <v>0</v>
      </c>
      <c r="AM381" s="178"/>
      <c r="AN381" s="172"/>
      <c r="AO381" s="152">
        <f>SUM(H378:H386,K378:K386,N378:N386,Q378:Q386,T378:T386,W378:W386,Z378:Z386,AC378:AC386,AF378:AF386)</f>
        <v>600000</v>
      </c>
    </row>
    <row r="382" spans="1:41" ht="13.5" customHeight="1">
      <c r="A382" s="543"/>
      <c r="B382" s="545"/>
      <c r="C382" s="547"/>
      <c r="D382" s="549"/>
      <c r="E382" s="551"/>
      <c r="F382" s="165" t="s">
        <v>36</v>
      </c>
      <c r="G382" s="177"/>
      <c r="H382" s="149">
        <f t="shared" si="369"/>
        <v>0</v>
      </c>
      <c r="I382" s="178"/>
      <c r="J382" s="177"/>
      <c r="K382" s="149">
        <f t="shared" si="370"/>
        <v>0</v>
      </c>
      <c r="L382" s="178"/>
      <c r="M382" s="177"/>
      <c r="N382" s="149">
        <f t="shared" si="371"/>
        <v>0</v>
      </c>
      <c r="O382" s="178"/>
      <c r="P382" s="177"/>
      <c r="Q382" s="149">
        <f t="shared" si="372"/>
        <v>0</v>
      </c>
      <c r="R382" s="178"/>
      <c r="S382" s="177"/>
      <c r="T382" s="149">
        <f t="shared" si="373"/>
        <v>0</v>
      </c>
      <c r="U382" s="178"/>
      <c r="V382" s="177"/>
      <c r="W382" s="149">
        <f t="shared" si="374"/>
        <v>0</v>
      </c>
      <c r="X382" s="197"/>
      <c r="Y382" s="177"/>
      <c r="Z382" s="149">
        <f t="shared" si="375"/>
        <v>0</v>
      </c>
      <c r="AA382" s="178"/>
      <c r="AB382" s="177"/>
      <c r="AC382" s="149">
        <f t="shared" si="376"/>
        <v>0</v>
      </c>
      <c r="AD382" s="178"/>
      <c r="AE382" s="177"/>
      <c r="AF382" s="149">
        <f t="shared" si="377"/>
        <v>0</v>
      </c>
      <c r="AG382" s="178"/>
      <c r="AH382" s="177"/>
      <c r="AI382" s="149">
        <f t="shared" si="378"/>
        <v>0</v>
      </c>
      <c r="AJ382" s="178"/>
      <c r="AK382" s="177"/>
      <c r="AL382" s="149">
        <f t="shared" si="379"/>
        <v>0</v>
      </c>
      <c r="AM382" s="178"/>
      <c r="AN382" s="172"/>
      <c r="AO382" s="153" t="s">
        <v>37</v>
      </c>
    </row>
    <row r="383" spans="1:41" ht="13.5" customHeight="1">
      <c r="A383" s="543"/>
      <c r="B383" s="545"/>
      <c r="C383" s="547"/>
      <c r="D383" s="549"/>
      <c r="E383" s="551"/>
      <c r="F383" s="165" t="s">
        <v>38</v>
      </c>
      <c r="G383" s="177"/>
      <c r="H383" s="149">
        <f t="shared" si="369"/>
        <v>0</v>
      </c>
      <c r="I383" s="178"/>
      <c r="J383" s="177"/>
      <c r="K383" s="149">
        <f t="shared" si="370"/>
        <v>0</v>
      </c>
      <c r="L383" s="178"/>
      <c r="M383" s="177"/>
      <c r="N383" s="149">
        <f t="shared" si="371"/>
        <v>0</v>
      </c>
      <c r="O383" s="178"/>
      <c r="P383" s="177"/>
      <c r="Q383" s="149">
        <f t="shared" si="372"/>
        <v>0</v>
      </c>
      <c r="R383" s="178"/>
      <c r="S383" s="177"/>
      <c r="T383" s="149">
        <f t="shared" si="373"/>
        <v>0</v>
      </c>
      <c r="U383" s="178"/>
      <c r="V383" s="177"/>
      <c r="W383" s="149">
        <f t="shared" si="374"/>
        <v>0</v>
      </c>
      <c r="X383" s="197"/>
      <c r="Y383" s="177"/>
      <c r="Z383" s="149">
        <f t="shared" si="375"/>
        <v>0</v>
      </c>
      <c r="AA383" s="178"/>
      <c r="AB383" s="177"/>
      <c r="AC383" s="149">
        <f t="shared" si="376"/>
        <v>0</v>
      </c>
      <c r="AD383" s="178"/>
      <c r="AE383" s="177"/>
      <c r="AF383" s="149">
        <f t="shared" si="377"/>
        <v>0</v>
      </c>
      <c r="AG383" s="178"/>
      <c r="AH383" s="177"/>
      <c r="AI383" s="149">
        <f t="shared" si="378"/>
        <v>0</v>
      </c>
      <c r="AJ383" s="178"/>
      <c r="AK383" s="177"/>
      <c r="AL383" s="149">
        <f t="shared" si="379"/>
        <v>0</v>
      </c>
      <c r="AM383" s="178"/>
      <c r="AN383" s="172"/>
      <c r="AO383" s="152">
        <f>SUM(I378:I386,L378:L386,O378:O386,R378:R386,U378:U386,X378:X386,AA378:AA386,AD378:AD386,AG378:AG386)</f>
        <v>400000</v>
      </c>
    </row>
    <row r="384" spans="1:41" ht="13.5" customHeight="1">
      <c r="A384" s="543"/>
      <c r="B384" s="545"/>
      <c r="C384" s="547"/>
      <c r="D384" s="549"/>
      <c r="E384" s="551"/>
      <c r="F384" s="165" t="s">
        <v>39</v>
      </c>
      <c r="G384" s="177"/>
      <c r="H384" s="149">
        <f t="shared" si="369"/>
        <v>0</v>
      </c>
      <c r="I384" s="178"/>
      <c r="J384" s="177"/>
      <c r="K384" s="149">
        <f t="shared" si="370"/>
        <v>0</v>
      </c>
      <c r="L384" s="178"/>
      <c r="M384" s="177"/>
      <c r="N384" s="149">
        <f t="shared" si="371"/>
        <v>0</v>
      </c>
      <c r="O384" s="178"/>
      <c r="P384" s="177"/>
      <c r="Q384" s="149">
        <f t="shared" si="372"/>
        <v>0</v>
      </c>
      <c r="R384" s="178"/>
      <c r="S384" s="177">
        <v>200000</v>
      </c>
      <c r="T384" s="149">
        <f t="shared" si="373"/>
        <v>0</v>
      </c>
      <c r="U384" s="178">
        <v>200000</v>
      </c>
      <c r="V384" s="177">
        <v>200000</v>
      </c>
      <c r="W384" s="149">
        <f t="shared" si="374"/>
        <v>0</v>
      </c>
      <c r="X384" s="197">
        <v>200000</v>
      </c>
      <c r="Y384" s="177">
        <v>200000</v>
      </c>
      <c r="Z384" s="149">
        <f t="shared" si="375"/>
        <v>200000</v>
      </c>
      <c r="AA384" s="178"/>
      <c r="AB384" s="177">
        <v>200000</v>
      </c>
      <c r="AC384" s="149">
        <f t="shared" si="376"/>
        <v>200000</v>
      </c>
      <c r="AD384" s="178"/>
      <c r="AE384" s="177">
        <v>200000</v>
      </c>
      <c r="AF384" s="149">
        <f t="shared" si="377"/>
        <v>200000</v>
      </c>
      <c r="AG384" s="178"/>
      <c r="AH384" s="352">
        <v>200000</v>
      </c>
      <c r="AI384" s="149">
        <f t="shared" si="378"/>
        <v>200000</v>
      </c>
      <c r="AJ384" s="178"/>
      <c r="AK384" s="352">
        <v>200000</v>
      </c>
      <c r="AL384" s="149">
        <f t="shared" si="379"/>
        <v>200000</v>
      </c>
      <c r="AM384" s="178"/>
      <c r="AN384" s="172"/>
      <c r="AO384" s="153" t="s">
        <v>40</v>
      </c>
    </row>
    <row r="385" spans="1:41" ht="13.5" customHeight="1">
      <c r="A385" s="543"/>
      <c r="B385" s="545"/>
      <c r="C385" s="547"/>
      <c r="D385" s="549"/>
      <c r="E385" s="551"/>
      <c r="F385" s="165" t="s">
        <v>41</v>
      </c>
      <c r="G385" s="177"/>
      <c r="H385" s="149">
        <f t="shared" si="369"/>
        <v>0</v>
      </c>
      <c r="I385" s="178"/>
      <c r="J385" s="177"/>
      <c r="K385" s="149">
        <f t="shared" si="370"/>
        <v>0</v>
      </c>
      <c r="L385" s="178"/>
      <c r="M385" s="177"/>
      <c r="N385" s="149">
        <f t="shared" si="371"/>
        <v>0</v>
      </c>
      <c r="O385" s="178"/>
      <c r="P385" s="177"/>
      <c r="Q385" s="149">
        <f t="shared" si="372"/>
        <v>0</v>
      </c>
      <c r="R385" s="178"/>
      <c r="S385" s="177"/>
      <c r="T385" s="149">
        <f t="shared" si="373"/>
        <v>0</v>
      </c>
      <c r="U385" s="178"/>
      <c r="V385" s="177"/>
      <c r="W385" s="149">
        <f t="shared" si="374"/>
        <v>0</v>
      </c>
      <c r="X385" s="197"/>
      <c r="Y385" s="177"/>
      <c r="Z385" s="149">
        <f t="shared" si="375"/>
        <v>0</v>
      </c>
      <c r="AA385" s="178"/>
      <c r="AB385" s="177"/>
      <c r="AC385" s="149">
        <f t="shared" si="376"/>
        <v>0</v>
      </c>
      <c r="AD385" s="178"/>
      <c r="AE385" s="177"/>
      <c r="AF385" s="149">
        <f t="shared" si="377"/>
        <v>0</v>
      </c>
      <c r="AG385" s="178"/>
      <c r="AH385" s="177"/>
      <c r="AI385" s="149">
        <f t="shared" si="378"/>
        <v>0</v>
      </c>
      <c r="AJ385" s="178"/>
      <c r="AK385" s="177"/>
      <c r="AL385" s="149">
        <f t="shared" si="379"/>
        <v>0</v>
      </c>
      <c r="AM385" s="178"/>
      <c r="AN385" s="172"/>
      <c r="AO385" s="154">
        <f>AO383/AO379</f>
        <v>0.4</v>
      </c>
    </row>
    <row r="386" spans="1:41" ht="13.5" customHeight="1">
      <c r="A386" s="544"/>
      <c r="B386" s="546"/>
      <c r="C386" s="548"/>
      <c r="D386" s="550"/>
      <c r="E386" s="552"/>
      <c r="F386" s="166" t="s">
        <v>42</v>
      </c>
      <c r="G386" s="179"/>
      <c r="H386" s="155">
        <f t="shared" si="369"/>
        <v>0</v>
      </c>
      <c r="I386" s="180"/>
      <c r="J386" s="179"/>
      <c r="K386" s="155">
        <f t="shared" si="370"/>
        <v>0</v>
      </c>
      <c r="L386" s="180"/>
      <c r="M386" s="179"/>
      <c r="N386" s="155">
        <f t="shared" si="371"/>
        <v>0</v>
      </c>
      <c r="O386" s="180"/>
      <c r="P386" s="179"/>
      <c r="Q386" s="155">
        <f t="shared" si="372"/>
        <v>0</v>
      </c>
      <c r="R386" s="180"/>
      <c r="S386" s="179"/>
      <c r="T386" s="155">
        <f t="shared" si="373"/>
        <v>0</v>
      </c>
      <c r="U386" s="180"/>
      <c r="V386" s="179"/>
      <c r="W386" s="155">
        <f t="shared" si="374"/>
        <v>0</v>
      </c>
      <c r="X386" s="198"/>
      <c r="Y386" s="179"/>
      <c r="Z386" s="155">
        <f t="shared" si="375"/>
        <v>0</v>
      </c>
      <c r="AA386" s="180"/>
      <c r="AB386" s="179"/>
      <c r="AC386" s="155">
        <f t="shared" si="376"/>
        <v>0</v>
      </c>
      <c r="AD386" s="180"/>
      <c r="AE386" s="179"/>
      <c r="AF386" s="155">
        <f t="shared" si="377"/>
        <v>0</v>
      </c>
      <c r="AG386" s="180"/>
      <c r="AH386" s="179"/>
      <c r="AI386" s="155">
        <f t="shared" si="378"/>
        <v>0</v>
      </c>
      <c r="AJ386" s="180"/>
      <c r="AK386" s="179"/>
      <c r="AL386" s="155">
        <f t="shared" si="379"/>
        <v>0</v>
      </c>
      <c r="AM386" s="180"/>
      <c r="AN386" s="173"/>
      <c r="AO386" s="156"/>
    </row>
    <row r="387" spans="1:41" ht="15" customHeight="1">
      <c r="A387" s="573" t="s">
        <v>21</v>
      </c>
      <c r="B387" s="451" t="s">
        <v>17</v>
      </c>
      <c r="C387" s="451" t="s">
        <v>18</v>
      </c>
      <c r="D387" s="451" t="s">
        <v>139</v>
      </c>
      <c r="E387" s="451" t="s">
        <v>20</v>
      </c>
      <c r="F387" s="560" t="s">
        <v>22</v>
      </c>
      <c r="G387" s="511" t="s">
        <v>23</v>
      </c>
      <c r="H387" s="440" t="s">
        <v>24</v>
      </c>
      <c r="I387" s="444" t="s">
        <v>25</v>
      </c>
      <c r="J387" s="511" t="s">
        <v>23</v>
      </c>
      <c r="K387" s="440" t="s">
        <v>24</v>
      </c>
      <c r="L387" s="444" t="s">
        <v>25</v>
      </c>
      <c r="M387" s="511" t="s">
        <v>23</v>
      </c>
      <c r="N387" s="440" t="s">
        <v>24</v>
      </c>
      <c r="O387" s="444" t="s">
        <v>25</v>
      </c>
      <c r="P387" s="511" t="s">
        <v>23</v>
      </c>
      <c r="Q387" s="440" t="s">
        <v>24</v>
      </c>
      <c r="R387" s="444" t="s">
        <v>25</v>
      </c>
      <c r="S387" s="511" t="s">
        <v>23</v>
      </c>
      <c r="T387" s="440" t="s">
        <v>24</v>
      </c>
      <c r="U387" s="444" t="s">
        <v>25</v>
      </c>
      <c r="V387" s="511" t="s">
        <v>23</v>
      </c>
      <c r="W387" s="440" t="s">
        <v>24</v>
      </c>
      <c r="X387" s="522" t="s">
        <v>25</v>
      </c>
      <c r="Y387" s="511" t="s">
        <v>23</v>
      </c>
      <c r="Z387" s="440" t="s">
        <v>24</v>
      </c>
      <c r="AA387" s="444" t="s">
        <v>25</v>
      </c>
      <c r="AB387" s="511" t="s">
        <v>23</v>
      </c>
      <c r="AC387" s="440" t="s">
        <v>24</v>
      </c>
      <c r="AD387" s="444" t="s">
        <v>25</v>
      </c>
      <c r="AE387" s="511" t="s">
        <v>23</v>
      </c>
      <c r="AF387" s="440" t="s">
        <v>24</v>
      </c>
      <c r="AG387" s="444" t="s">
        <v>25</v>
      </c>
      <c r="AH387" s="511" t="s">
        <v>23</v>
      </c>
      <c r="AI387" s="440" t="s">
        <v>24</v>
      </c>
      <c r="AJ387" s="444" t="s">
        <v>25</v>
      </c>
      <c r="AK387" s="511" t="s">
        <v>23</v>
      </c>
      <c r="AL387" s="440" t="s">
        <v>24</v>
      </c>
      <c r="AM387" s="444" t="s">
        <v>25</v>
      </c>
      <c r="AN387" s="443" t="s">
        <v>23</v>
      </c>
      <c r="AO387" s="630" t="s">
        <v>26</v>
      </c>
    </row>
    <row r="388" spans="1:41" ht="15" customHeight="1">
      <c r="A388" s="574"/>
      <c r="B388" s="562"/>
      <c r="C388" s="562"/>
      <c r="D388" s="562"/>
      <c r="E388" s="562"/>
      <c r="F388" s="561"/>
      <c r="G388" s="541"/>
      <c r="H388" s="542"/>
      <c r="I388" s="538"/>
      <c r="J388" s="541"/>
      <c r="K388" s="542"/>
      <c r="L388" s="538"/>
      <c r="M388" s="541"/>
      <c r="N388" s="542"/>
      <c r="O388" s="538"/>
      <c r="P388" s="541"/>
      <c r="Q388" s="542"/>
      <c r="R388" s="538"/>
      <c r="S388" s="541"/>
      <c r="T388" s="542"/>
      <c r="U388" s="538"/>
      <c r="V388" s="541"/>
      <c r="W388" s="542"/>
      <c r="X388" s="632"/>
      <c r="Y388" s="541"/>
      <c r="Z388" s="542"/>
      <c r="AA388" s="538"/>
      <c r="AB388" s="541"/>
      <c r="AC388" s="542"/>
      <c r="AD388" s="538"/>
      <c r="AE388" s="541"/>
      <c r="AF388" s="542"/>
      <c r="AG388" s="538"/>
      <c r="AH388" s="541"/>
      <c r="AI388" s="542"/>
      <c r="AJ388" s="538"/>
      <c r="AK388" s="541"/>
      <c r="AL388" s="542"/>
      <c r="AM388" s="538"/>
      <c r="AN388" s="570"/>
      <c r="AO388" s="631"/>
    </row>
    <row r="389" spans="1:41" ht="15" customHeight="1">
      <c r="A389" s="543" t="s">
        <v>140</v>
      </c>
      <c r="B389" s="545" t="s">
        <v>281</v>
      </c>
      <c r="C389" s="547">
        <v>2388</v>
      </c>
      <c r="D389" s="722" t="s">
        <v>282</v>
      </c>
      <c r="E389" s="551" t="s">
        <v>283</v>
      </c>
      <c r="F389" s="165" t="s">
        <v>30</v>
      </c>
      <c r="G389" s="177"/>
      <c r="H389" s="149">
        <f t="shared" ref="H389:H397" si="380">G389-I389</f>
        <v>0</v>
      </c>
      <c r="I389" s="178"/>
      <c r="J389" s="177"/>
      <c r="K389" s="149">
        <f t="shared" ref="K389:K397" si="381">J389-L389</f>
        <v>0</v>
      </c>
      <c r="L389" s="178"/>
      <c r="M389" s="177"/>
      <c r="N389" s="149">
        <f t="shared" ref="N389:N397" si="382">M389-O389</f>
        <v>0</v>
      </c>
      <c r="O389" s="178"/>
      <c r="P389" s="177"/>
      <c r="Q389" s="149">
        <f t="shared" ref="Q389:Q397" si="383">P389-R389</f>
        <v>0</v>
      </c>
      <c r="R389" s="178"/>
      <c r="S389" s="177"/>
      <c r="T389" s="149">
        <f t="shared" ref="T389:T397" si="384">S389-U389</f>
        <v>0</v>
      </c>
      <c r="U389" s="178"/>
      <c r="V389" s="177"/>
      <c r="W389" s="149">
        <f t="shared" ref="W389:W397" si="385">V389-X389</f>
        <v>0</v>
      </c>
      <c r="X389" s="197"/>
      <c r="Y389" s="177"/>
      <c r="Z389" s="149">
        <f t="shared" ref="Z389:Z397" si="386">Y389-AA389</f>
        <v>0</v>
      </c>
      <c r="AA389" s="178"/>
      <c r="AB389" s="177"/>
      <c r="AC389" s="149">
        <f t="shared" ref="AC389:AC397" si="387">AB389-AD389</f>
        <v>0</v>
      </c>
      <c r="AD389" s="178"/>
      <c r="AE389" s="177"/>
      <c r="AF389" s="149">
        <f t="shared" ref="AF389:AF397" si="388">AE389-AG389</f>
        <v>0</v>
      </c>
      <c r="AG389" s="178"/>
      <c r="AH389" s="177"/>
      <c r="AI389" s="149">
        <f t="shared" ref="AI389:AI397" si="389">AH389-AJ389</f>
        <v>0</v>
      </c>
      <c r="AJ389" s="178"/>
      <c r="AK389" s="177"/>
      <c r="AL389" s="149">
        <f t="shared" ref="AL389:AL397" si="390">AK389-AM389</f>
        <v>0</v>
      </c>
      <c r="AM389" s="178"/>
      <c r="AN389" s="172"/>
      <c r="AO389" s="151" t="s">
        <v>31</v>
      </c>
    </row>
    <row r="390" spans="1:41">
      <c r="A390" s="543"/>
      <c r="B390" s="545"/>
      <c r="C390" s="547"/>
      <c r="D390" s="722"/>
      <c r="E390" s="551"/>
      <c r="F390" s="165" t="s">
        <v>32</v>
      </c>
      <c r="G390" s="177"/>
      <c r="H390" s="149">
        <f t="shared" si="380"/>
        <v>0</v>
      </c>
      <c r="I390" s="178"/>
      <c r="J390" s="177"/>
      <c r="K390" s="149">
        <f t="shared" si="381"/>
        <v>0</v>
      </c>
      <c r="L390" s="178"/>
      <c r="M390" s="177"/>
      <c r="N390" s="149">
        <f t="shared" si="382"/>
        <v>0</v>
      </c>
      <c r="O390" s="178"/>
      <c r="P390" s="177"/>
      <c r="Q390" s="149">
        <f t="shared" si="383"/>
        <v>0</v>
      </c>
      <c r="R390" s="178"/>
      <c r="S390" s="177"/>
      <c r="T390" s="149">
        <f t="shared" si="384"/>
        <v>0</v>
      </c>
      <c r="U390" s="178"/>
      <c r="V390" s="177"/>
      <c r="W390" s="149">
        <f t="shared" si="385"/>
        <v>0</v>
      </c>
      <c r="X390" s="197"/>
      <c r="Y390" s="177"/>
      <c r="Z390" s="149">
        <f t="shared" si="386"/>
        <v>0</v>
      </c>
      <c r="AA390" s="178"/>
      <c r="AB390" s="177"/>
      <c r="AC390" s="149">
        <f t="shared" si="387"/>
        <v>0</v>
      </c>
      <c r="AD390" s="178"/>
      <c r="AE390" s="177"/>
      <c r="AF390" s="149">
        <f t="shared" si="388"/>
        <v>0</v>
      </c>
      <c r="AG390" s="178"/>
      <c r="AH390" s="177"/>
      <c r="AI390" s="149">
        <f t="shared" si="389"/>
        <v>0</v>
      </c>
      <c r="AJ390" s="178"/>
      <c r="AK390" s="177"/>
      <c r="AL390" s="149">
        <f t="shared" si="390"/>
        <v>0</v>
      </c>
      <c r="AM390" s="178"/>
      <c r="AN390" s="172"/>
      <c r="AO390" s="152">
        <f>SUM(G389:G397,J389:J397,M389:M397,P389:P397,S389:S397,V389:V397,Y389:Y397,AB389:AB397,AE389:AE397)</f>
        <v>3490319</v>
      </c>
    </row>
    <row r="391" spans="1:41">
      <c r="A391" s="543"/>
      <c r="B391" s="545"/>
      <c r="C391" s="547"/>
      <c r="D391" s="722"/>
      <c r="E391" s="551"/>
      <c r="F391" s="165" t="s">
        <v>33</v>
      </c>
      <c r="G391" s="177"/>
      <c r="H391" s="149">
        <f t="shared" si="380"/>
        <v>0</v>
      </c>
      <c r="I391" s="178"/>
      <c r="J391" s="177"/>
      <c r="K391" s="149">
        <f t="shared" si="381"/>
        <v>0</v>
      </c>
      <c r="L391" s="178"/>
      <c r="M391" s="177"/>
      <c r="N391" s="149">
        <f t="shared" si="382"/>
        <v>0</v>
      </c>
      <c r="O391" s="178"/>
      <c r="P391" s="177">
        <v>100000</v>
      </c>
      <c r="Q391" s="149">
        <f t="shared" si="383"/>
        <v>0</v>
      </c>
      <c r="R391" s="178">
        <v>100000</v>
      </c>
      <c r="S391" s="177"/>
      <c r="T391" s="149">
        <f t="shared" si="384"/>
        <v>0</v>
      </c>
      <c r="U391" s="178"/>
      <c r="V391" s="177"/>
      <c r="W391" s="149">
        <f t="shared" si="385"/>
        <v>0</v>
      </c>
      <c r="X391" s="197"/>
      <c r="Y391" s="177">
        <v>25000</v>
      </c>
      <c r="Z391" s="149">
        <f t="shared" si="386"/>
        <v>0</v>
      </c>
      <c r="AA391" s="178">
        <v>25000</v>
      </c>
      <c r="AB391" s="177"/>
      <c r="AC391" s="149">
        <f t="shared" si="387"/>
        <v>0</v>
      </c>
      <c r="AD391" s="178"/>
      <c r="AE391" s="177"/>
      <c r="AF391" s="149">
        <f t="shared" si="388"/>
        <v>0</v>
      </c>
      <c r="AG391" s="178"/>
      <c r="AH391" s="177"/>
      <c r="AI391" s="149">
        <f t="shared" si="389"/>
        <v>0</v>
      </c>
      <c r="AJ391" s="178"/>
      <c r="AK391" s="177"/>
      <c r="AL391" s="149">
        <f t="shared" si="390"/>
        <v>0</v>
      </c>
      <c r="AM391" s="178"/>
      <c r="AN391" s="172"/>
      <c r="AO391" s="153" t="s">
        <v>34</v>
      </c>
    </row>
    <row r="392" spans="1:41">
      <c r="A392" s="543"/>
      <c r="B392" s="545"/>
      <c r="C392" s="547"/>
      <c r="D392" s="722"/>
      <c r="E392" s="551"/>
      <c r="F392" s="165" t="s">
        <v>35</v>
      </c>
      <c r="G392" s="177"/>
      <c r="H392" s="149">
        <f t="shared" si="380"/>
        <v>0</v>
      </c>
      <c r="I392" s="178"/>
      <c r="J392" s="177"/>
      <c r="K392" s="149">
        <f t="shared" si="381"/>
        <v>0</v>
      </c>
      <c r="L392" s="178"/>
      <c r="M392" s="177"/>
      <c r="N392" s="149">
        <f t="shared" si="382"/>
        <v>0</v>
      </c>
      <c r="O392" s="178"/>
      <c r="P392" s="177"/>
      <c r="Q392" s="149">
        <f t="shared" si="383"/>
        <v>0</v>
      </c>
      <c r="R392" s="178"/>
      <c r="S392" s="177"/>
      <c r="T392" s="149">
        <f t="shared" si="384"/>
        <v>0</v>
      </c>
      <c r="U392" s="178"/>
      <c r="V392" s="177"/>
      <c r="W392" s="149">
        <f t="shared" si="385"/>
        <v>0</v>
      </c>
      <c r="X392" s="178"/>
      <c r="Y392" s="177"/>
      <c r="Z392" s="149">
        <f t="shared" si="386"/>
        <v>0</v>
      </c>
      <c r="AA392" s="178"/>
      <c r="AB392" s="177"/>
      <c r="AC392" s="149">
        <f t="shared" si="387"/>
        <v>0</v>
      </c>
      <c r="AD392" s="178"/>
      <c r="AE392" s="177"/>
      <c r="AF392" s="149">
        <f t="shared" si="388"/>
        <v>0</v>
      </c>
      <c r="AG392" s="178"/>
      <c r="AH392" s="177"/>
      <c r="AI392" s="149">
        <f t="shared" si="389"/>
        <v>0</v>
      </c>
      <c r="AJ392" s="178"/>
      <c r="AK392" s="177"/>
      <c r="AL392" s="149">
        <f t="shared" si="390"/>
        <v>0</v>
      </c>
      <c r="AM392" s="178"/>
      <c r="AN392" s="172"/>
      <c r="AO392" s="152">
        <f>SUM(H389:H397,K389:K397,N389:N397,Q389:Q397,T389:T397,W389:W397,Z389:Z397,AC389:AC397,Z389:Z397,AF389:AF397)</f>
        <v>3365319</v>
      </c>
    </row>
    <row r="393" spans="1:41">
      <c r="A393" s="543"/>
      <c r="B393" s="545"/>
      <c r="C393" s="547"/>
      <c r="D393" s="722"/>
      <c r="E393" s="551"/>
      <c r="F393" s="165" t="s">
        <v>36</v>
      </c>
      <c r="G393" s="177"/>
      <c r="H393" s="149">
        <f t="shared" si="380"/>
        <v>0</v>
      </c>
      <c r="I393" s="178"/>
      <c r="J393" s="177"/>
      <c r="K393" s="149">
        <f t="shared" si="381"/>
        <v>0</v>
      </c>
      <c r="L393" s="178"/>
      <c r="M393" s="177"/>
      <c r="N393" s="149">
        <f t="shared" si="382"/>
        <v>0</v>
      </c>
      <c r="O393" s="178"/>
      <c r="P393" s="177"/>
      <c r="Q393" s="149">
        <f t="shared" si="383"/>
        <v>0</v>
      </c>
      <c r="R393" s="178"/>
      <c r="S393" s="177"/>
      <c r="T393" s="149">
        <f t="shared" si="384"/>
        <v>0</v>
      </c>
      <c r="U393" s="178"/>
      <c r="V393" s="177"/>
      <c r="W393" s="149">
        <f t="shared" si="385"/>
        <v>0</v>
      </c>
      <c r="X393" s="197"/>
      <c r="Y393" s="177"/>
      <c r="Z393" s="149">
        <f t="shared" si="386"/>
        <v>0</v>
      </c>
      <c r="AA393" s="178"/>
      <c r="AB393" s="177"/>
      <c r="AC393" s="149">
        <f t="shared" si="387"/>
        <v>0</v>
      </c>
      <c r="AD393" s="178"/>
      <c r="AE393" s="177"/>
      <c r="AF393" s="149">
        <f t="shared" si="388"/>
        <v>0</v>
      </c>
      <c r="AG393" s="178"/>
      <c r="AH393" s="177"/>
      <c r="AI393" s="149">
        <f t="shared" si="389"/>
        <v>0</v>
      </c>
      <c r="AJ393" s="178"/>
      <c r="AK393" s="177"/>
      <c r="AL393" s="149">
        <f t="shared" si="390"/>
        <v>0</v>
      </c>
      <c r="AM393" s="178"/>
      <c r="AN393" s="172"/>
      <c r="AO393" s="153" t="s">
        <v>37</v>
      </c>
    </row>
    <row r="394" spans="1:41">
      <c r="A394" s="543"/>
      <c r="B394" s="545"/>
      <c r="C394" s="547"/>
      <c r="D394" s="722"/>
      <c r="E394" s="551"/>
      <c r="F394" s="165" t="s">
        <v>38</v>
      </c>
      <c r="G394" s="177"/>
      <c r="H394" s="149">
        <f t="shared" si="380"/>
        <v>0</v>
      </c>
      <c r="I394" s="178"/>
      <c r="J394" s="177"/>
      <c r="K394" s="149">
        <f t="shared" si="381"/>
        <v>0</v>
      </c>
      <c r="L394" s="178"/>
      <c r="M394" s="177"/>
      <c r="N394" s="149">
        <f t="shared" si="382"/>
        <v>0</v>
      </c>
      <c r="O394" s="178"/>
      <c r="P394" s="177"/>
      <c r="Q394" s="149">
        <f t="shared" si="383"/>
        <v>0</v>
      </c>
      <c r="R394" s="178"/>
      <c r="S394" s="177"/>
      <c r="T394" s="149">
        <f t="shared" si="384"/>
        <v>0</v>
      </c>
      <c r="U394" s="178"/>
      <c r="V394" s="177"/>
      <c r="W394" s="149">
        <f t="shared" si="385"/>
        <v>0</v>
      </c>
      <c r="X394" s="197"/>
      <c r="Y394" s="177"/>
      <c r="Z394" s="149">
        <f t="shared" si="386"/>
        <v>0</v>
      </c>
      <c r="AA394" s="178"/>
      <c r="AB394" s="177">
        <f>SUM(3314319+51000)</f>
        <v>3365319</v>
      </c>
      <c r="AC394" s="149">
        <f t="shared" si="387"/>
        <v>3365319</v>
      </c>
      <c r="AD394" s="178"/>
      <c r="AE394" s="177"/>
      <c r="AF394" s="149">
        <f t="shared" si="388"/>
        <v>0</v>
      </c>
      <c r="AG394" s="178"/>
      <c r="AH394" s="177"/>
      <c r="AI394" s="149">
        <f t="shared" si="389"/>
        <v>0</v>
      </c>
      <c r="AJ394" s="178"/>
      <c r="AK394" s="177"/>
      <c r="AL394" s="149">
        <f t="shared" si="390"/>
        <v>0</v>
      </c>
      <c r="AM394" s="178"/>
      <c r="AN394" s="172"/>
      <c r="AO394" s="152">
        <f>SUM(I389:I397,L389:L397,O389:O397,R389:R397,U389:U397,X389:X397,AA389:AA397,AD389:AD397,AG389:AG397)</f>
        <v>125000</v>
      </c>
    </row>
    <row r="395" spans="1:41">
      <c r="A395" s="543"/>
      <c r="B395" s="545"/>
      <c r="C395" s="547"/>
      <c r="D395" s="722"/>
      <c r="E395" s="551"/>
      <c r="F395" s="165" t="s">
        <v>39</v>
      </c>
      <c r="G395" s="177"/>
      <c r="H395" s="149">
        <f t="shared" si="380"/>
        <v>0</v>
      </c>
      <c r="I395" s="178"/>
      <c r="J395" s="177"/>
      <c r="K395" s="149">
        <f t="shared" si="381"/>
        <v>0</v>
      </c>
      <c r="L395" s="178"/>
      <c r="M395" s="177"/>
      <c r="N395" s="149">
        <f t="shared" si="382"/>
        <v>0</v>
      </c>
      <c r="O395" s="178"/>
      <c r="P395" s="177"/>
      <c r="Q395" s="149">
        <f t="shared" si="383"/>
        <v>0</v>
      </c>
      <c r="R395" s="178"/>
      <c r="S395" s="177"/>
      <c r="T395" s="149">
        <f t="shared" si="384"/>
        <v>0</v>
      </c>
      <c r="U395" s="178"/>
      <c r="V395" s="177"/>
      <c r="W395" s="149">
        <f t="shared" si="385"/>
        <v>0</v>
      </c>
      <c r="X395" s="197"/>
      <c r="Y395" s="177"/>
      <c r="Z395" s="149">
        <f t="shared" si="386"/>
        <v>0</v>
      </c>
      <c r="AA395" s="178"/>
      <c r="AB395" s="177"/>
      <c r="AC395" s="149">
        <f t="shared" si="387"/>
        <v>0</v>
      </c>
      <c r="AD395" s="178"/>
      <c r="AE395" s="177"/>
      <c r="AF395" s="149">
        <f t="shared" si="388"/>
        <v>0</v>
      </c>
      <c r="AG395" s="178"/>
      <c r="AH395" s="177"/>
      <c r="AI395" s="149">
        <f t="shared" si="389"/>
        <v>0</v>
      </c>
      <c r="AJ395" s="178"/>
      <c r="AK395" s="177"/>
      <c r="AL395" s="149">
        <f t="shared" si="390"/>
        <v>0</v>
      </c>
      <c r="AM395" s="178"/>
      <c r="AN395" s="172"/>
      <c r="AO395" s="153" t="s">
        <v>40</v>
      </c>
    </row>
    <row r="396" spans="1:41">
      <c r="A396" s="543"/>
      <c r="B396" s="545"/>
      <c r="C396" s="547"/>
      <c r="D396" s="722"/>
      <c r="E396" s="551"/>
      <c r="F396" s="165" t="s">
        <v>41</v>
      </c>
      <c r="G396" s="177"/>
      <c r="H396" s="149">
        <f t="shared" si="380"/>
        <v>0</v>
      </c>
      <c r="I396" s="178"/>
      <c r="J396" s="177"/>
      <c r="K396" s="149">
        <f t="shared" si="381"/>
        <v>0</v>
      </c>
      <c r="L396" s="178"/>
      <c r="M396" s="177"/>
      <c r="N396" s="149">
        <f t="shared" si="382"/>
        <v>0</v>
      </c>
      <c r="O396" s="178"/>
      <c r="P396" s="177"/>
      <c r="Q396" s="149">
        <f t="shared" si="383"/>
        <v>0</v>
      </c>
      <c r="R396" s="178"/>
      <c r="S396" s="177"/>
      <c r="T396" s="149">
        <f t="shared" si="384"/>
        <v>0</v>
      </c>
      <c r="U396" s="178"/>
      <c r="V396" s="177"/>
      <c r="W396" s="149">
        <f t="shared" si="385"/>
        <v>0</v>
      </c>
      <c r="X396" s="197"/>
      <c r="Y396" s="177"/>
      <c r="Z396" s="149">
        <f t="shared" si="386"/>
        <v>0</v>
      </c>
      <c r="AA396" s="178"/>
      <c r="AB396" s="177"/>
      <c r="AC396" s="149">
        <f t="shared" si="387"/>
        <v>0</v>
      </c>
      <c r="AD396" s="178"/>
      <c r="AE396" s="177"/>
      <c r="AF396" s="149">
        <f t="shared" si="388"/>
        <v>0</v>
      </c>
      <c r="AG396" s="178"/>
      <c r="AH396" s="177"/>
      <c r="AI396" s="149">
        <f t="shared" si="389"/>
        <v>0</v>
      </c>
      <c r="AJ396" s="178"/>
      <c r="AK396" s="177"/>
      <c r="AL396" s="149">
        <f t="shared" si="390"/>
        <v>0</v>
      </c>
      <c r="AM396" s="178"/>
      <c r="AN396" s="172"/>
      <c r="AO396" s="154">
        <f>AO394/AO390</f>
        <v>3.5813345427738841E-2</v>
      </c>
    </row>
    <row r="397" spans="1:41">
      <c r="A397" s="544"/>
      <c r="B397" s="546"/>
      <c r="C397" s="548"/>
      <c r="D397" s="723"/>
      <c r="E397" s="552"/>
      <c r="F397" s="166" t="s">
        <v>42</v>
      </c>
      <c r="G397" s="179"/>
      <c r="H397" s="155">
        <f t="shared" si="380"/>
        <v>0</v>
      </c>
      <c r="I397" s="180"/>
      <c r="J397" s="179"/>
      <c r="K397" s="155">
        <f t="shared" si="381"/>
        <v>0</v>
      </c>
      <c r="L397" s="180"/>
      <c r="M397" s="179"/>
      <c r="N397" s="155">
        <f t="shared" si="382"/>
        <v>0</v>
      </c>
      <c r="O397" s="180"/>
      <c r="P397" s="179"/>
      <c r="Q397" s="155">
        <f t="shared" si="383"/>
        <v>0</v>
      </c>
      <c r="R397" s="180"/>
      <c r="S397" s="179"/>
      <c r="T397" s="155">
        <f t="shared" si="384"/>
        <v>0</v>
      </c>
      <c r="U397" s="180"/>
      <c r="V397" s="179"/>
      <c r="W397" s="155">
        <f t="shared" si="385"/>
        <v>0</v>
      </c>
      <c r="X397" s="198"/>
      <c r="Y397" s="179"/>
      <c r="Z397" s="155">
        <f t="shared" si="386"/>
        <v>0</v>
      </c>
      <c r="AA397" s="180"/>
      <c r="AB397" s="179"/>
      <c r="AC397" s="155">
        <f t="shared" si="387"/>
        <v>0</v>
      </c>
      <c r="AD397" s="180"/>
      <c r="AE397" s="179"/>
      <c r="AF397" s="155">
        <f t="shared" si="388"/>
        <v>0</v>
      </c>
      <c r="AG397" s="180"/>
      <c r="AH397" s="179"/>
      <c r="AI397" s="155">
        <f t="shared" si="389"/>
        <v>0</v>
      </c>
      <c r="AJ397" s="180"/>
      <c r="AK397" s="179"/>
      <c r="AL397" s="155">
        <f t="shared" si="390"/>
        <v>0</v>
      </c>
      <c r="AM397" s="180"/>
      <c r="AN397" s="173"/>
      <c r="AO397" s="156"/>
    </row>
    <row r="398" spans="1:41" ht="15" customHeight="1">
      <c r="A398" s="573" t="s">
        <v>21</v>
      </c>
      <c r="B398" s="451" t="s">
        <v>17</v>
      </c>
      <c r="C398" s="451" t="s">
        <v>18</v>
      </c>
      <c r="D398" s="451" t="s">
        <v>139</v>
      </c>
      <c r="E398" s="451" t="s">
        <v>20</v>
      </c>
      <c r="F398" s="560" t="s">
        <v>22</v>
      </c>
      <c r="G398" s="511" t="s">
        <v>23</v>
      </c>
      <c r="H398" s="440" t="s">
        <v>24</v>
      </c>
      <c r="I398" s="444" t="s">
        <v>25</v>
      </c>
      <c r="J398" s="511" t="s">
        <v>23</v>
      </c>
      <c r="K398" s="440" t="s">
        <v>24</v>
      </c>
      <c r="L398" s="444" t="s">
        <v>25</v>
      </c>
      <c r="M398" s="511" t="s">
        <v>23</v>
      </c>
      <c r="N398" s="440" t="s">
        <v>24</v>
      </c>
      <c r="O398" s="444" t="s">
        <v>25</v>
      </c>
      <c r="P398" s="511" t="s">
        <v>23</v>
      </c>
      <c r="Q398" s="440" t="s">
        <v>24</v>
      </c>
      <c r="R398" s="444" t="s">
        <v>25</v>
      </c>
      <c r="S398" s="511" t="s">
        <v>23</v>
      </c>
      <c r="T398" s="440" t="s">
        <v>24</v>
      </c>
      <c r="U398" s="444" t="s">
        <v>25</v>
      </c>
      <c r="V398" s="511" t="s">
        <v>23</v>
      </c>
      <c r="W398" s="440" t="s">
        <v>24</v>
      </c>
      <c r="X398" s="522" t="s">
        <v>25</v>
      </c>
      <c r="Y398" s="511" t="s">
        <v>23</v>
      </c>
      <c r="Z398" s="440" t="s">
        <v>24</v>
      </c>
      <c r="AA398" s="444" t="s">
        <v>25</v>
      </c>
      <c r="AB398" s="511" t="s">
        <v>23</v>
      </c>
      <c r="AC398" s="440" t="s">
        <v>24</v>
      </c>
      <c r="AD398" s="444" t="s">
        <v>25</v>
      </c>
      <c r="AE398" s="511" t="s">
        <v>23</v>
      </c>
      <c r="AF398" s="440" t="s">
        <v>24</v>
      </c>
      <c r="AG398" s="444" t="s">
        <v>25</v>
      </c>
      <c r="AH398" s="511" t="s">
        <v>23</v>
      </c>
      <c r="AI398" s="440" t="s">
        <v>24</v>
      </c>
      <c r="AJ398" s="444" t="s">
        <v>25</v>
      </c>
      <c r="AK398" s="511" t="s">
        <v>23</v>
      </c>
      <c r="AL398" s="440" t="s">
        <v>24</v>
      </c>
      <c r="AM398" s="444" t="s">
        <v>25</v>
      </c>
      <c r="AN398" s="443" t="s">
        <v>23</v>
      </c>
      <c r="AO398" s="630" t="s">
        <v>26</v>
      </c>
    </row>
    <row r="399" spans="1:41" ht="15" customHeight="1">
      <c r="A399" s="574"/>
      <c r="B399" s="562"/>
      <c r="C399" s="562"/>
      <c r="D399" s="562"/>
      <c r="E399" s="562"/>
      <c r="F399" s="561"/>
      <c r="G399" s="541"/>
      <c r="H399" s="542"/>
      <c r="I399" s="538"/>
      <c r="J399" s="541"/>
      <c r="K399" s="542"/>
      <c r="L399" s="538"/>
      <c r="M399" s="541"/>
      <c r="N399" s="542"/>
      <c r="O399" s="538"/>
      <c r="P399" s="541"/>
      <c r="Q399" s="542"/>
      <c r="R399" s="538"/>
      <c r="S399" s="541"/>
      <c r="T399" s="542"/>
      <c r="U399" s="538"/>
      <c r="V399" s="541"/>
      <c r="W399" s="542"/>
      <c r="X399" s="632"/>
      <c r="Y399" s="541"/>
      <c r="Z399" s="542"/>
      <c r="AA399" s="538"/>
      <c r="AB399" s="541"/>
      <c r="AC399" s="542"/>
      <c r="AD399" s="538"/>
      <c r="AE399" s="541"/>
      <c r="AF399" s="542"/>
      <c r="AG399" s="538"/>
      <c r="AH399" s="541"/>
      <c r="AI399" s="542"/>
      <c r="AJ399" s="538"/>
      <c r="AK399" s="541"/>
      <c r="AL399" s="542"/>
      <c r="AM399" s="538"/>
      <c r="AN399" s="570"/>
      <c r="AO399" s="631"/>
    </row>
    <row r="400" spans="1:41" ht="15" customHeight="1">
      <c r="A400" s="543" t="s">
        <v>140</v>
      </c>
      <c r="B400" s="545" t="s">
        <v>284</v>
      </c>
      <c r="C400" s="547">
        <v>2092</v>
      </c>
      <c r="D400" s="549" t="s">
        <v>285</v>
      </c>
      <c r="E400" s="551" t="s">
        <v>286</v>
      </c>
      <c r="F400" s="165" t="s">
        <v>30</v>
      </c>
      <c r="G400" s="177"/>
      <c r="H400" s="149">
        <f t="shared" ref="H400:H408" si="391">G400-I400</f>
        <v>0</v>
      </c>
      <c r="I400" s="178"/>
      <c r="J400" s="177"/>
      <c r="K400" s="149">
        <f t="shared" ref="K400:K408" si="392">J400-L400</f>
        <v>0</v>
      </c>
      <c r="L400" s="178"/>
      <c r="M400" s="177"/>
      <c r="N400" s="149">
        <f t="shared" ref="N400:N408" si="393">M400-O400</f>
        <v>0</v>
      </c>
      <c r="O400" s="178"/>
      <c r="P400" s="177"/>
      <c r="Q400" s="149">
        <f t="shared" ref="Q400:Q408" si="394">P400-R400</f>
        <v>0</v>
      </c>
      <c r="R400" s="178"/>
      <c r="S400" s="177"/>
      <c r="T400" s="149">
        <f t="shared" ref="T400:T408" si="395">S400-U400</f>
        <v>0</v>
      </c>
      <c r="U400" s="178"/>
      <c r="V400" s="177"/>
      <c r="W400" s="149">
        <f t="shared" ref="W400:W408" si="396">V400-X400</f>
        <v>0</v>
      </c>
      <c r="X400" s="197"/>
      <c r="Y400" s="177"/>
      <c r="Z400" s="149">
        <f t="shared" ref="Z400:Z408" si="397">Y400-AA400</f>
        <v>0</v>
      </c>
      <c r="AA400" s="178"/>
      <c r="AB400" s="177"/>
      <c r="AC400" s="149">
        <f t="shared" ref="AC400:AC408" si="398">AB400-AD400</f>
        <v>0</v>
      </c>
      <c r="AD400" s="178"/>
      <c r="AE400" s="177"/>
      <c r="AF400" s="149">
        <f t="shared" ref="AF400:AF408" si="399">AE400-AG400</f>
        <v>0</v>
      </c>
      <c r="AG400" s="178"/>
      <c r="AH400" s="177"/>
      <c r="AI400" s="149">
        <f t="shared" ref="AI400:AI408" si="400">AH400-AJ400</f>
        <v>0</v>
      </c>
      <c r="AJ400" s="178"/>
      <c r="AK400" s="177"/>
      <c r="AL400" s="149">
        <f t="shared" ref="AL400:AL408" si="401">AK400-AM400</f>
        <v>0</v>
      </c>
      <c r="AM400" s="178"/>
      <c r="AN400" s="172"/>
      <c r="AO400" s="151" t="s">
        <v>31</v>
      </c>
    </row>
    <row r="401" spans="1:41" ht="15.75" customHeight="1">
      <c r="A401" s="543"/>
      <c r="B401" s="545"/>
      <c r="C401" s="547"/>
      <c r="D401" s="549"/>
      <c r="E401" s="551"/>
      <c r="F401" s="165" t="s">
        <v>32</v>
      </c>
      <c r="G401" s="177"/>
      <c r="H401" s="149">
        <f t="shared" si="391"/>
        <v>0</v>
      </c>
      <c r="I401" s="178"/>
      <c r="J401" s="177"/>
      <c r="K401" s="149">
        <f t="shared" si="392"/>
        <v>0</v>
      </c>
      <c r="L401" s="178"/>
      <c r="M401" s="177"/>
      <c r="N401" s="149">
        <f t="shared" si="393"/>
        <v>0</v>
      </c>
      <c r="O401" s="178"/>
      <c r="P401" s="177"/>
      <c r="Q401" s="149">
        <f t="shared" si="394"/>
        <v>0</v>
      </c>
      <c r="R401" s="178"/>
      <c r="S401" s="177"/>
      <c r="T401" s="149">
        <f t="shared" si="395"/>
        <v>0</v>
      </c>
      <c r="U401" s="178"/>
      <c r="V401" s="177"/>
      <c r="W401" s="149">
        <f t="shared" si="396"/>
        <v>0</v>
      </c>
      <c r="X401" s="197"/>
      <c r="Y401" s="177"/>
      <c r="Z401" s="149">
        <f t="shared" si="397"/>
        <v>0</v>
      </c>
      <c r="AA401" s="178"/>
      <c r="AB401" s="177"/>
      <c r="AC401" s="149">
        <f t="shared" si="398"/>
        <v>0</v>
      </c>
      <c r="AD401" s="178"/>
      <c r="AE401" s="177"/>
      <c r="AF401" s="149">
        <f t="shared" si="399"/>
        <v>0</v>
      </c>
      <c r="AG401" s="178"/>
      <c r="AH401" s="177"/>
      <c r="AI401" s="149">
        <f t="shared" si="400"/>
        <v>0</v>
      </c>
      <c r="AJ401" s="178"/>
      <c r="AK401" s="177"/>
      <c r="AL401" s="149">
        <f t="shared" si="401"/>
        <v>0</v>
      </c>
      <c r="AM401" s="178"/>
      <c r="AN401" s="172"/>
      <c r="AO401" s="152">
        <f>SUM(G400:G408,J400:J408,M400:M408,P400:P408,S400:S408,V400:V408,Y400:Y408,AB400:AB408,AE400:AE408)</f>
        <v>745431</v>
      </c>
    </row>
    <row r="402" spans="1:41" ht="15.75" customHeight="1">
      <c r="A402" s="543"/>
      <c r="B402" s="545"/>
      <c r="C402" s="547"/>
      <c r="D402" s="549"/>
      <c r="E402" s="551"/>
      <c r="F402" s="165" t="s">
        <v>33</v>
      </c>
      <c r="G402" s="177">
        <v>98602</v>
      </c>
      <c r="H402" s="149">
        <f t="shared" si="391"/>
        <v>9200</v>
      </c>
      <c r="I402" s="178">
        <v>89402</v>
      </c>
      <c r="J402" s="177"/>
      <c r="K402" s="149">
        <f t="shared" si="392"/>
        <v>0</v>
      </c>
      <c r="L402" s="178"/>
      <c r="M402" s="177"/>
      <c r="N402" s="149">
        <f t="shared" si="393"/>
        <v>0</v>
      </c>
      <c r="O402" s="178"/>
      <c r="P402" s="177">
        <v>146829</v>
      </c>
      <c r="Q402" s="149">
        <f t="shared" si="394"/>
        <v>0</v>
      </c>
      <c r="R402" s="178">
        <v>146829</v>
      </c>
      <c r="S402" s="177"/>
      <c r="T402" s="149">
        <f t="shared" si="395"/>
        <v>0</v>
      </c>
      <c r="U402" s="178"/>
      <c r="V402" s="177"/>
      <c r="W402" s="149">
        <f t="shared" si="396"/>
        <v>0</v>
      </c>
      <c r="X402" s="197"/>
      <c r="Y402" s="177"/>
      <c r="Z402" s="149">
        <f t="shared" si="397"/>
        <v>0</v>
      </c>
      <c r="AA402" s="178"/>
      <c r="AB402" s="177"/>
      <c r="AC402" s="149">
        <f t="shared" si="398"/>
        <v>0</v>
      </c>
      <c r="AD402" s="178"/>
      <c r="AE402" s="177"/>
      <c r="AF402" s="149">
        <f t="shared" si="399"/>
        <v>0</v>
      </c>
      <c r="AG402" s="178"/>
      <c r="AH402" s="177"/>
      <c r="AI402" s="149">
        <f t="shared" si="400"/>
        <v>0</v>
      </c>
      <c r="AJ402" s="178"/>
      <c r="AK402" s="177"/>
      <c r="AL402" s="149">
        <f t="shared" si="401"/>
        <v>0</v>
      </c>
      <c r="AM402" s="178"/>
      <c r="AN402" s="172"/>
      <c r="AO402" s="153" t="s">
        <v>34</v>
      </c>
    </row>
    <row r="403" spans="1:41" ht="15.75" customHeight="1">
      <c r="A403" s="543"/>
      <c r="B403" s="545"/>
      <c r="C403" s="547"/>
      <c r="D403" s="549"/>
      <c r="E403" s="551"/>
      <c r="F403" s="165" t="s">
        <v>35</v>
      </c>
      <c r="G403" s="177">
        <v>500000</v>
      </c>
      <c r="H403" s="149">
        <f t="shared" si="391"/>
        <v>0</v>
      </c>
      <c r="I403" s="178">
        <v>500000</v>
      </c>
      <c r="J403" s="177"/>
      <c r="K403" s="149">
        <f t="shared" si="392"/>
        <v>0</v>
      </c>
      <c r="L403" s="178"/>
      <c r="M403" s="177"/>
      <c r="N403" s="149">
        <f t="shared" si="393"/>
        <v>0</v>
      </c>
      <c r="O403" s="178"/>
      <c r="P403" s="177"/>
      <c r="Q403" s="149">
        <f t="shared" si="394"/>
        <v>0</v>
      </c>
      <c r="R403" s="178"/>
      <c r="S403" s="177"/>
      <c r="T403" s="149">
        <f t="shared" si="395"/>
        <v>0</v>
      </c>
      <c r="U403" s="178"/>
      <c r="V403" s="177"/>
      <c r="W403" s="149">
        <f t="shared" si="396"/>
        <v>0</v>
      </c>
      <c r="X403" s="197"/>
      <c r="Y403" s="177"/>
      <c r="Z403" s="149">
        <f t="shared" si="397"/>
        <v>0</v>
      </c>
      <c r="AA403" s="178"/>
      <c r="AB403" s="177"/>
      <c r="AC403" s="149">
        <f t="shared" si="398"/>
        <v>0</v>
      </c>
      <c r="AD403" s="178"/>
      <c r="AE403" s="177"/>
      <c r="AF403" s="149">
        <f t="shared" si="399"/>
        <v>0</v>
      </c>
      <c r="AG403" s="178"/>
      <c r="AH403" s="177"/>
      <c r="AI403" s="149">
        <f t="shared" si="400"/>
        <v>0</v>
      </c>
      <c r="AJ403" s="178"/>
      <c r="AK403" s="177"/>
      <c r="AL403" s="149">
        <f t="shared" si="401"/>
        <v>0</v>
      </c>
      <c r="AM403" s="178"/>
      <c r="AN403" s="172"/>
      <c r="AO403" s="152">
        <f>SUM(H400:H408,K400:K408,N400:N408,Q400:Q408,T400:T408,W400:W408,Z400:Z408,AC400:AC408,AF400:AF408)</f>
        <v>9200</v>
      </c>
    </row>
    <row r="404" spans="1:41" ht="15.75" customHeight="1">
      <c r="A404" s="543"/>
      <c r="B404" s="545"/>
      <c r="C404" s="547"/>
      <c r="D404" s="549"/>
      <c r="E404" s="551"/>
      <c r="F404" s="165" t="s">
        <v>36</v>
      </c>
      <c r="G404" s="177"/>
      <c r="H404" s="149">
        <f t="shared" si="391"/>
        <v>0</v>
      </c>
      <c r="I404" s="178"/>
      <c r="J404" s="177"/>
      <c r="K404" s="149">
        <f t="shared" si="392"/>
        <v>0</v>
      </c>
      <c r="L404" s="178"/>
      <c r="M404" s="177"/>
      <c r="N404" s="149">
        <f t="shared" si="393"/>
        <v>0</v>
      </c>
      <c r="O404" s="178"/>
      <c r="P404" s="177"/>
      <c r="Q404" s="149">
        <f t="shared" si="394"/>
        <v>0</v>
      </c>
      <c r="R404" s="178"/>
      <c r="S404" s="177"/>
      <c r="T404" s="149">
        <f t="shared" si="395"/>
        <v>0</v>
      </c>
      <c r="U404" s="178"/>
      <c r="V404" s="177"/>
      <c r="W404" s="149">
        <f t="shared" si="396"/>
        <v>0</v>
      </c>
      <c r="X404" s="197"/>
      <c r="Y404" s="177"/>
      <c r="Z404" s="149">
        <f t="shared" si="397"/>
        <v>0</v>
      </c>
      <c r="AA404" s="178"/>
      <c r="AB404" s="177"/>
      <c r="AC404" s="149">
        <f t="shared" si="398"/>
        <v>0</v>
      </c>
      <c r="AD404" s="178"/>
      <c r="AE404" s="177"/>
      <c r="AF404" s="149">
        <f t="shared" si="399"/>
        <v>0</v>
      </c>
      <c r="AG404" s="178"/>
      <c r="AH404" s="177"/>
      <c r="AI404" s="149">
        <f t="shared" si="400"/>
        <v>0</v>
      </c>
      <c r="AJ404" s="178"/>
      <c r="AK404" s="177"/>
      <c r="AL404" s="149">
        <f t="shared" si="401"/>
        <v>0</v>
      </c>
      <c r="AM404" s="178"/>
      <c r="AN404" s="172"/>
      <c r="AO404" s="153" t="s">
        <v>37</v>
      </c>
    </row>
    <row r="405" spans="1:41" ht="15.75" customHeight="1">
      <c r="A405" s="543"/>
      <c r="B405" s="545"/>
      <c r="C405" s="547"/>
      <c r="D405" s="549"/>
      <c r="E405" s="551"/>
      <c r="F405" s="165" t="s">
        <v>38</v>
      </c>
      <c r="G405" s="177"/>
      <c r="H405" s="149">
        <f t="shared" si="391"/>
        <v>0</v>
      </c>
      <c r="I405" s="178"/>
      <c r="J405" s="177"/>
      <c r="K405" s="149">
        <f t="shared" si="392"/>
        <v>0</v>
      </c>
      <c r="L405" s="178"/>
      <c r="M405" s="177"/>
      <c r="N405" s="149">
        <f t="shared" si="393"/>
        <v>0</v>
      </c>
      <c r="O405" s="178"/>
      <c r="P405" s="177"/>
      <c r="Q405" s="149">
        <f t="shared" si="394"/>
        <v>0</v>
      </c>
      <c r="R405" s="178"/>
      <c r="S405" s="177"/>
      <c r="T405" s="149">
        <f t="shared" si="395"/>
        <v>0</v>
      </c>
      <c r="U405" s="178"/>
      <c r="V405" s="177"/>
      <c r="W405" s="149">
        <f t="shared" si="396"/>
        <v>0</v>
      </c>
      <c r="X405" s="197"/>
      <c r="Y405" s="177"/>
      <c r="Z405" s="149">
        <f t="shared" si="397"/>
        <v>0</v>
      </c>
      <c r="AA405" s="178"/>
      <c r="AB405" s="177"/>
      <c r="AC405" s="149">
        <f t="shared" si="398"/>
        <v>0</v>
      </c>
      <c r="AD405" s="178"/>
      <c r="AE405" s="264"/>
      <c r="AF405" s="149">
        <f t="shared" si="399"/>
        <v>0</v>
      </c>
      <c r="AG405" s="178"/>
      <c r="AH405" s="177"/>
      <c r="AI405" s="149">
        <f t="shared" si="400"/>
        <v>0</v>
      </c>
      <c r="AJ405" s="178"/>
      <c r="AK405" s="177"/>
      <c r="AL405" s="149">
        <f t="shared" si="401"/>
        <v>0</v>
      </c>
      <c r="AM405" s="178"/>
      <c r="AN405" s="172"/>
      <c r="AO405" s="152">
        <f>SUM(I400:I408,L400:L408,O400:O408,R400:R408,U400:U408,X400:X408,AA400:AA408,AD400:AD408,AG400:AG408)</f>
        <v>736231</v>
      </c>
    </row>
    <row r="406" spans="1:41" ht="15.75" customHeight="1">
      <c r="A406" s="543"/>
      <c r="B406" s="545"/>
      <c r="C406" s="547"/>
      <c r="D406" s="549"/>
      <c r="E406" s="551"/>
      <c r="F406" s="165" t="s">
        <v>39</v>
      </c>
      <c r="G406" s="177"/>
      <c r="H406" s="149">
        <f t="shared" si="391"/>
        <v>0</v>
      </c>
      <c r="I406" s="178"/>
      <c r="J406" s="177"/>
      <c r="K406" s="149">
        <f t="shared" si="392"/>
        <v>0</v>
      </c>
      <c r="L406" s="178"/>
      <c r="M406" s="177"/>
      <c r="N406" s="149">
        <f t="shared" si="393"/>
        <v>0</v>
      </c>
      <c r="O406" s="178"/>
      <c r="P406" s="177"/>
      <c r="Q406" s="149">
        <f t="shared" si="394"/>
        <v>0</v>
      </c>
      <c r="R406" s="178"/>
      <c r="S406" s="177"/>
      <c r="T406" s="149">
        <f t="shared" si="395"/>
        <v>0</v>
      </c>
      <c r="U406" s="178"/>
      <c r="V406" s="177"/>
      <c r="W406" s="149">
        <f t="shared" si="396"/>
        <v>0</v>
      </c>
      <c r="X406" s="197"/>
      <c r="Y406" s="177"/>
      <c r="Z406" s="149">
        <f t="shared" si="397"/>
        <v>0</v>
      </c>
      <c r="AA406" s="178"/>
      <c r="AB406" s="177"/>
      <c r="AC406" s="149">
        <f t="shared" si="398"/>
        <v>0</v>
      </c>
      <c r="AD406" s="178"/>
      <c r="AE406" s="177"/>
      <c r="AF406" s="149">
        <f t="shared" si="399"/>
        <v>0</v>
      </c>
      <c r="AG406" s="178"/>
      <c r="AH406" s="177"/>
      <c r="AI406" s="149">
        <f t="shared" si="400"/>
        <v>0</v>
      </c>
      <c r="AJ406" s="178"/>
      <c r="AK406" s="177"/>
      <c r="AL406" s="149">
        <f t="shared" si="401"/>
        <v>0</v>
      </c>
      <c r="AM406" s="178"/>
      <c r="AN406" s="172"/>
      <c r="AO406" s="153" t="s">
        <v>40</v>
      </c>
    </row>
    <row r="407" spans="1:41" ht="15.75" customHeight="1">
      <c r="A407" s="543"/>
      <c r="B407" s="545"/>
      <c r="C407" s="547"/>
      <c r="D407" s="549"/>
      <c r="E407" s="551"/>
      <c r="F407" s="165" t="s">
        <v>41</v>
      </c>
      <c r="G407" s="177"/>
      <c r="H407" s="149">
        <f t="shared" si="391"/>
        <v>0</v>
      </c>
      <c r="I407" s="178"/>
      <c r="J407" s="177"/>
      <c r="K407" s="149">
        <f t="shared" si="392"/>
        <v>0</v>
      </c>
      <c r="L407" s="178"/>
      <c r="M407" s="177"/>
      <c r="N407" s="149">
        <f t="shared" si="393"/>
        <v>0</v>
      </c>
      <c r="O407" s="178"/>
      <c r="P407" s="177"/>
      <c r="Q407" s="149">
        <f t="shared" si="394"/>
        <v>0</v>
      </c>
      <c r="R407" s="178"/>
      <c r="S407" s="177"/>
      <c r="T407" s="149">
        <f t="shared" si="395"/>
        <v>0</v>
      </c>
      <c r="U407" s="178"/>
      <c r="V407" s="177"/>
      <c r="W407" s="149">
        <f t="shared" si="396"/>
        <v>0</v>
      </c>
      <c r="X407" s="197"/>
      <c r="Y407" s="177"/>
      <c r="Z407" s="149">
        <f t="shared" si="397"/>
        <v>0</v>
      </c>
      <c r="AA407" s="178"/>
      <c r="AB407" s="177"/>
      <c r="AC407" s="149">
        <f t="shared" si="398"/>
        <v>0</v>
      </c>
      <c r="AD407" s="178"/>
      <c r="AE407" s="177"/>
      <c r="AF407" s="149">
        <f t="shared" si="399"/>
        <v>0</v>
      </c>
      <c r="AG407" s="178"/>
      <c r="AH407" s="177"/>
      <c r="AI407" s="149">
        <f t="shared" si="400"/>
        <v>0</v>
      </c>
      <c r="AJ407" s="178"/>
      <c r="AK407" s="177"/>
      <c r="AL407" s="149">
        <f t="shared" si="401"/>
        <v>0</v>
      </c>
      <c r="AM407" s="178"/>
      <c r="AN407" s="172"/>
      <c r="AO407" s="154">
        <f>AO405/AO401</f>
        <v>0.98765814676341601</v>
      </c>
    </row>
    <row r="408" spans="1:41" ht="15.75" customHeight="1">
      <c r="A408" s="544"/>
      <c r="B408" s="546"/>
      <c r="C408" s="548"/>
      <c r="D408" s="550"/>
      <c r="E408" s="552"/>
      <c r="F408" s="166" t="s">
        <v>42</v>
      </c>
      <c r="G408" s="179"/>
      <c r="H408" s="155">
        <f t="shared" si="391"/>
        <v>0</v>
      </c>
      <c r="I408" s="180"/>
      <c r="J408" s="179"/>
      <c r="K408" s="155">
        <f t="shared" si="392"/>
        <v>0</v>
      </c>
      <c r="L408" s="180"/>
      <c r="M408" s="179"/>
      <c r="N408" s="155">
        <f t="shared" si="393"/>
        <v>0</v>
      </c>
      <c r="O408" s="180"/>
      <c r="P408" s="179"/>
      <c r="Q408" s="155">
        <f t="shared" si="394"/>
        <v>0</v>
      </c>
      <c r="R408" s="180"/>
      <c r="S408" s="179"/>
      <c r="T408" s="155">
        <f t="shared" si="395"/>
        <v>0</v>
      </c>
      <c r="U408" s="180"/>
      <c r="V408" s="179"/>
      <c r="W408" s="155">
        <f t="shared" si="396"/>
        <v>0</v>
      </c>
      <c r="X408" s="198"/>
      <c r="Y408" s="179"/>
      <c r="Z408" s="155">
        <f t="shared" si="397"/>
        <v>0</v>
      </c>
      <c r="AA408" s="180"/>
      <c r="AB408" s="179"/>
      <c r="AC408" s="155">
        <f t="shared" si="398"/>
        <v>0</v>
      </c>
      <c r="AD408" s="180"/>
      <c r="AE408" s="179"/>
      <c r="AF408" s="155">
        <f t="shared" si="399"/>
        <v>0</v>
      </c>
      <c r="AG408" s="180"/>
      <c r="AH408" s="179"/>
      <c r="AI408" s="155">
        <f t="shared" si="400"/>
        <v>0</v>
      </c>
      <c r="AJ408" s="180"/>
      <c r="AK408" s="179"/>
      <c r="AL408" s="155">
        <f t="shared" si="401"/>
        <v>0</v>
      </c>
      <c r="AM408" s="180"/>
      <c r="AN408" s="173"/>
      <c r="AO408" s="156"/>
    </row>
    <row r="409" spans="1:41" ht="15" hidden="1" customHeight="1">
      <c r="A409" s="653" t="s">
        <v>21</v>
      </c>
      <c r="B409" s="450" t="s">
        <v>17</v>
      </c>
      <c r="C409" s="450" t="s">
        <v>18</v>
      </c>
      <c r="D409" s="450" t="s">
        <v>139</v>
      </c>
      <c r="E409" s="450" t="s">
        <v>20</v>
      </c>
      <c r="F409" s="686" t="s">
        <v>22</v>
      </c>
      <c r="G409" s="576" t="s">
        <v>23</v>
      </c>
      <c r="H409" s="452" t="s">
        <v>24</v>
      </c>
      <c r="I409" s="577" t="s">
        <v>25</v>
      </c>
      <c r="J409" s="576" t="s">
        <v>23</v>
      </c>
      <c r="K409" s="452" t="s">
        <v>24</v>
      </c>
      <c r="L409" s="577" t="s">
        <v>25</v>
      </c>
      <c r="M409" s="576" t="s">
        <v>23</v>
      </c>
      <c r="N409" s="452" t="s">
        <v>24</v>
      </c>
      <c r="O409" s="577" t="s">
        <v>25</v>
      </c>
      <c r="P409" s="576" t="s">
        <v>23</v>
      </c>
      <c r="Q409" s="452" t="s">
        <v>24</v>
      </c>
      <c r="R409" s="577" t="s">
        <v>25</v>
      </c>
      <c r="S409" s="576" t="s">
        <v>23</v>
      </c>
      <c r="T409" s="452" t="s">
        <v>24</v>
      </c>
      <c r="U409" s="577" t="s">
        <v>25</v>
      </c>
      <c r="V409" s="576" t="s">
        <v>23</v>
      </c>
      <c r="W409" s="452" t="s">
        <v>24</v>
      </c>
      <c r="X409" s="676" t="s">
        <v>25</v>
      </c>
      <c r="Y409" s="576" t="s">
        <v>23</v>
      </c>
      <c r="Z409" s="452" t="s">
        <v>24</v>
      </c>
      <c r="AA409" s="577" t="s">
        <v>25</v>
      </c>
      <c r="AB409" s="576" t="s">
        <v>23</v>
      </c>
      <c r="AC409" s="452" t="s">
        <v>24</v>
      </c>
      <c r="AD409" s="577" t="s">
        <v>25</v>
      </c>
      <c r="AE409" s="576" t="s">
        <v>23</v>
      </c>
      <c r="AF409" s="452" t="s">
        <v>24</v>
      </c>
      <c r="AG409" s="577" t="s">
        <v>25</v>
      </c>
      <c r="AH409" s="576" t="s">
        <v>23</v>
      </c>
      <c r="AI409" s="452" t="s">
        <v>24</v>
      </c>
      <c r="AJ409" s="577" t="s">
        <v>25</v>
      </c>
      <c r="AK409" s="576" t="s">
        <v>23</v>
      </c>
      <c r="AL409" s="452" t="s">
        <v>24</v>
      </c>
      <c r="AM409" s="577" t="s">
        <v>25</v>
      </c>
      <c r="AN409" s="685" t="s">
        <v>23</v>
      </c>
      <c r="AO409" s="655" t="s">
        <v>26</v>
      </c>
    </row>
    <row r="410" spans="1:41" ht="15" hidden="1" customHeight="1">
      <c r="A410" s="574"/>
      <c r="B410" s="562"/>
      <c r="C410" s="562"/>
      <c r="D410" s="562"/>
      <c r="E410" s="562"/>
      <c r="F410" s="561"/>
      <c r="G410" s="541"/>
      <c r="H410" s="542"/>
      <c r="I410" s="538"/>
      <c r="J410" s="541"/>
      <c r="K410" s="542"/>
      <c r="L410" s="538"/>
      <c r="M410" s="541"/>
      <c r="N410" s="542"/>
      <c r="O410" s="538"/>
      <c r="P410" s="541"/>
      <c r="Q410" s="542"/>
      <c r="R410" s="538"/>
      <c r="S410" s="541"/>
      <c r="T410" s="542"/>
      <c r="U410" s="538"/>
      <c r="V410" s="541"/>
      <c r="W410" s="542"/>
      <c r="X410" s="632"/>
      <c r="Y410" s="541"/>
      <c r="Z410" s="542"/>
      <c r="AA410" s="538"/>
      <c r="AB410" s="541"/>
      <c r="AC410" s="542"/>
      <c r="AD410" s="538"/>
      <c r="AE410" s="541"/>
      <c r="AF410" s="542"/>
      <c r="AG410" s="538"/>
      <c r="AH410" s="541"/>
      <c r="AI410" s="542"/>
      <c r="AJ410" s="538"/>
      <c r="AK410" s="541"/>
      <c r="AL410" s="542"/>
      <c r="AM410" s="538"/>
      <c r="AN410" s="570"/>
      <c r="AO410" s="631"/>
    </row>
    <row r="411" spans="1:41" ht="15" hidden="1" customHeight="1">
      <c r="A411" s="543" t="s">
        <v>144</v>
      </c>
      <c r="B411" s="545" t="s">
        <v>287</v>
      </c>
      <c r="C411" s="547">
        <v>2083</v>
      </c>
      <c r="D411" s="722" t="s">
        <v>288</v>
      </c>
      <c r="E411" s="551" t="s">
        <v>289</v>
      </c>
      <c r="F411" s="165" t="s">
        <v>30</v>
      </c>
      <c r="G411" s="177"/>
      <c r="H411" s="149">
        <f t="shared" ref="H411:H422" si="402">G411-I411</f>
        <v>0</v>
      </c>
      <c r="I411" s="178"/>
      <c r="J411" s="177"/>
      <c r="K411" s="149">
        <f t="shared" ref="K411:K422" si="403">J411-L411</f>
        <v>0</v>
      </c>
      <c r="L411" s="178"/>
      <c r="M411" s="177"/>
      <c r="N411" s="149">
        <f t="shared" ref="N411:N422" si="404">M411-O411</f>
        <v>0</v>
      </c>
      <c r="O411" s="178"/>
      <c r="P411" s="177"/>
      <c r="Q411" s="149">
        <f t="shared" ref="Q411:Q422" si="405">P411-R411</f>
        <v>0</v>
      </c>
      <c r="R411" s="178"/>
      <c r="S411" s="177"/>
      <c r="T411" s="149">
        <f t="shared" ref="T411:T422" si="406">S411-U411</f>
        <v>0</v>
      </c>
      <c r="U411" s="178"/>
      <c r="V411" s="177"/>
      <c r="W411" s="149">
        <f t="shared" ref="W411:W422" si="407">V411-X411</f>
        <v>0</v>
      </c>
      <c r="X411" s="197"/>
      <c r="Y411" s="177"/>
      <c r="Z411" s="149">
        <f t="shared" ref="Z411:Z422" si="408">Y411-AA411</f>
        <v>0</v>
      </c>
      <c r="AA411" s="178"/>
      <c r="AB411" s="177"/>
      <c r="AC411" s="149">
        <f t="shared" ref="AC411:AC422" si="409">AB411-AD411</f>
        <v>0</v>
      </c>
      <c r="AD411" s="178"/>
      <c r="AE411" s="177"/>
      <c r="AF411" s="149">
        <f t="shared" ref="AF411:AF422" si="410">AE411-AG411</f>
        <v>0</v>
      </c>
      <c r="AG411" s="178"/>
      <c r="AH411" s="177"/>
      <c r="AI411" s="149">
        <f t="shared" ref="AI411:AI422" si="411">AH411-AJ411</f>
        <v>0</v>
      </c>
      <c r="AJ411" s="178"/>
      <c r="AK411" s="177"/>
      <c r="AL411" s="149">
        <f t="shared" ref="AL411:AL422" si="412">AK411-AM411</f>
        <v>0</v>
      </c>
      <c r="AM411" s="178"/>
      <c r="AN411" s="172"/>
      <c r="AO411" s="151" t="s">
        <v>31</v>
      </c>
    </row>
    <row r="412" spans="1:41" ht="14.45" hidden="1" customHeight="1">
      <c r="A412" s="543"/>
      <c r="B412" s="545"/>
      <c r="C412" s="547"/>
      <c r="D412" s="722"/>
      <c r="E412" s="551"/>
      <c r="F412" s="165" t="s">
        <v>32</v>
      </c>
      <c r="G412" s="177"/>
      <c r="H412" s="149">
        <f t="shared" si="402"/>
        <v>0</v>
      </c>
      <c r="I412" s="178"/>
      <c r="J412" s="177"/>
      <c r="K412" s="149">
        <f t="shared" si="403"/>
        <v>0</v>
      </c>
      <c r="L412" s="178"/>
      <c r="M412" s="177"/>
      <c r="N412" s="149">
        <f t="shared" si="404"/>
        <v>0</v>
      </c>
      <c r="O412" s="178"/>
      <c r="P412" s="177"/>
      <c r="Q412" s="149">
        <f t="shared" si="405"/>
        <v>0</v>
      </c>
      <c r="R412" s="178"/>
      <c r="S412" s="177"/>
      <c r="T412" s="149">
        <f t="shared" si="406"/>
        <v>0</v>
      </c>
      <c r="U412" s="178"/>
      <c r="V412" s="177"/>
      <c r="W412" s="149">
        <f t="shared" si="407"/>
        <v>0</v>
      </c>
      <c r="X412" s="197"/>
      <c r="Y412" s="177"/>
      <c r="Z412" s="149">
        <f t="shared" si="408"/>
        <v>0</v>
      </c>
      <c r="AA412" s="178"/>
      <c r="AB412" s="177"/>
      <c r="AC412" s="149">
        <f t="shared" si="409"/>
        <v>0</v>
      </c>
      <c r="AD412" s="178"/>
      <c r="AE412" s="177"/>
      <c r="AF412" s="149">
        <f t="shared" si="410"/>
        <v>0</v>
      </c>
      <c r="AG412" s="178"/>
      <c r="AH412" s="177"/>
      <c r="AI412" s="149">
        <f t="shared" si="411"/>
        <v>0</v>
      </c>
      <c r="AJ412" s="178"/>
      <c r="AK412" s="177"/>
      <c r="AL412" s="149">
        <f t="shared" si="412"/>
        <v>0</v>
      </c>
      <c r="AM412" s="178"/>
      <c r="AN412" s="172"/>
      <c r="AO412" s="724" t="e">
        <f>SUM(G411:G422,J411:J422,M411:M422,P411:P422,S411:S422,AN411:AN422)+SUM(#REF!,#REF!,#REF!,#REF!,#REF!,#REF!,#REF!,#REF!,#REF!,#REF!,#REF!,#REF!,#REF!,#REF!,#REF!,#REF!,#REF!,#REF!,#REF!,#REF!)</f>
        <v>#REF!</v>
      </c>
    </row>
    <row r="413" spans="1:41" ht="14.45" hidden="1" customHeight="1">
      <c r="A413" s="543"/>
      <c r="B413" s="545"/>
      <c r="C413" s="547"/>
      <c r="D413" s="722"/>
      <c r="E413" s="551"/>
      <c r="F413" s="165" t="s">
        <v>33</v>
      </c>
      <c r="G413" s="177"/>
      <c r="H413" s="149">
        <f t="shared" si="402"/>
        <v>0</v>
      </c>
      <c r="I413" s="178"/>
      <c r="J413" s="177"/>
      <c r="K413" s="149">
        <f t="shared" si="403"/>
        <v>0</v>
      </c>
      <c r="L413" s="178"/>
      <c r="M413" s="177"/>
      <c r="N413" s="149">
        <f t="shared" si="404"/>
        <v>0</v>
      </c>
      <c r="O413" s="178"/>
      <c r="P413" s="177"/>
      <c r="Q413" s="149">
        <f t="shared" si="405"/>
        <v>0</v>
      </c>
      <c r="R413" s="178"/>
      <c r="S413" s="177"/>
      <c r="T413" s="149">
        <f t="shared" si="406"/>
        <v>0</v>
      </c>
      <c r="U413" s="178"/>
      <c r="V413" s="177"/>
      <c r="W413" s="149">
        <f t="shared" si="407"/>
        <v>0</v>
      </c>
      <c r="X413" s="197"/>
      <c r="Y413" s="177"/>
      <c r="Z413" s="149">
        <f t="shared" si="408"/>
        <v>0</v>
      </c>
      <c r="AA413" s="178"/>
      <c r="AB413" s="177"/>
      <c r="AC413" s="149">
        <f t="shared" si="409"/>
        <v>0</v>
      </c>
      <c r="AD413" s="178"/>
      <c r="AE413" s="177"/>
      <c r="AF413" s="149">
        <f t="shared" si="410"/>
        <v>0</v>
      </c>
      <c r="AG413" s="178"/>
      <c r="AH413" s="177"/>
      <c r="AI413" s="149">
        <f t="shared" si="411"/>
        <v>0</v>
      </c>
      <c r="AJ413" s="178"/>
      <c r="AK413" s="177"/>
      <c r="AL413" s="149">
        <f t="shared" si="412"/>
        <v>0</v>
      </c>
      <c r="AM413" s="178"/>
      <c r="AN413" s="172"/>
      <c r="AO413" s="724"/>
    </row>
    <row r="414" spans="1:41" ht="14.45" hidden="1" customHeight="1">
      <c r="A414" s="543"/>
      <c r="B414" s="545"/>
      <c r="C414" s="547"/>
      <c r="D414" s="722"/>
      <c r="E414" s="551"/>
      <c r="F414" s="165" t="s">
        <v>35</v>
      </c>
      <c r="G414" s="177"/>
      <c r="H414" s="149">
        <f t="shared" si="402"/>
        <v>0</v>
      </c>
      <c r="I414" s="178"/>
      <c r="J414" s="177"/>
      <c r="K414" s="149">
        <f t="shared" si="403"/>
        <v>0</v>
      </c>
      <c r="L414" s="178"/>
      <c r="M414" s="177"/>
      <c r="N414" s="149">
        <f t="shared" si="404"/>
        <v>0</v>
      </c>
      <c r="O414" s="178"/>
      <c r="P414" s="177"/>
      <c r="Q414" s="149">
        <f t="shared" si="405"/>
        <v>0</v>
      </c>
      <c r="R414" s="178"/>
      <c r="S414" s="177"/>
      <c r="T414" s="149">
        <f t="shared" si="406"/>
        <v>0</v>
      </c>
      <c r="U414" s="178"/>
      <c r="V414" s="177"/>
      <c r="W414" s="149">
        <f t="shared" si="407"/>
        <v>0</v>
      </c>
      <c r="X414" s="197"/>
      <c r="Y414" s="177"/>
      <c r="Z414" s="149">
        <f t="shared" si="408"/>
        <v>0</v>
      </c>
      <c r="AA414" s="178"/>
      <c r="AB414" s="177"/>
      <c r="AC414" s="149">
        <f t="shared" si="409"/>
        <v>0</v>
      </c>
      <c r="AD414" s="178"/>
      <c r="AE414" s="177"/>
      <c r="AF414" s="149">
        <f t="shared" si="410"/>
        <v>0</v>
      </c>
      <c r="AG414" s="178"/>
      <c r="AH414" s="177"/>
      <c r="AI414" s="149">
        <f t="shared" si="411"/>
        <v>0</v>
      </c>
      <c r="AJ414" s="178"/>
      <c r="AK414" s="177"/>
      <c r="AL414" s="149">
        <f t="shared" si="412"/>
        <v>0</v>
      </c>
      <c r="AM414" s="178"/>
      <c r="AN414" s="172"/>
      <c r="AO414" s="153" t="s">
        <v>34</v>
      </c>
    </row>
    <row r="415" spans="1:41" ht="14.45" hidden="1" customHeight="1">
      <c r="A415" s="543"/>
      <c r="B415" s="545"/>
      <c r="C415" s="547"/>
      <c r="D415" s="722"/>
      <c r="E415" s="551"/>
      <c r="F415" s="165" t="s">
        <v>36</v>
      </c>
      <c r="G415" s="177"/>
      <c r="H415" s="149">
        <f t="shared" si="402"/>
        <v>0</v>
      </c>
      <c r="I415" s="178"/>
      <c r="J415" s="177"/>
      <c r="K415" s="149">
        <f t="shared" si="403"/>
        <v>0</v>
      </c>
      <c r="L415" s="178"/>
      <c r="M415" s="177"/>
      <c r="N415" s="149">
        <f t="shared" si="404"/>
        <v>0</v>
      </c>
      <c r="O415" s="178"/>
      <c r="P415" s="177"/>
      <c r="Q415" s="149">
        <f t="shared" si="405"/>
        <v>0</v>
      </c>
      <c r="R415" s="178"/>
      <c r="S415" s="177"/>
      <c r="T415" s="149">
        <f t="shared" si="406"/>
        <v>0</v>
      </c>
      <c r="U415" s="178"/>
      <c r="V415" s="177"/>
      <c r="W415" s="149">
        <f t="shared" si="407"/>
        <v>0</v>
      </c>
      <c r="X415" s="197"/>
      <c r="Y415" s="177"/>
      <c r="Z415" s="149">
        <f t="shared" si="408"/>
        <v>0</v>
      </c>
      <c r="AA415" s="178"/>
      <c r="AB415" s="177"/>
      <c r="AC415" s="149">
        <f t="shared" si="409"/>
        <v>0</v>
      </c>
      <c r="AD415" s="178"/>
      <c r="AE415" s="177"/>
      <c r="AF415" s="149">
        <f t="shared" si="410"/>
        <v>0</v>
      </c>
      <c r="AG415" s="178"/>
      <c r="AH415" s="177"/>
      <c r="AI415" s="149">
        <f t="shared" si="411"/>
        <v>0</v>
      </c>
      <c r="AJ415" s="178"/>
      <c r="AK415" s="177"/>
      <c r="AL415" s="149">
        <f t="shared" si="412"/>
        <v>0</v>
      </c>
      <c r="AM415" s="178"/>
      <c r="AN415" s="172"/>
      <c r="AO415" s="724">
        <f>SUM(H411:H422,K411:K422,N411:N422,Q411:Q422,T411:T422)</f>
        <v>0</v>
      </c>
    </row>
    <row r="416" spans="1:41" ht="14.45" hidden="1" customHeight="1">
      <c r="A416" s="543"/>
      <c r="B416" s="545"/>
      <c r="C416" s="547"/>
      <c r="D416" s="722"/>
      <c r="E416" s="551"/>
      <c r="F416" s="165" t="s">
        <v>38</v>
      </c>
      <c r="G416" s="177"/>
      <c r="H416" s="149">
        <f t="shared" si="402"/>
        <v>0</v>
      </c>
      <c r="I416" s="178"/>
      <c r="J416" s="177"/>
      <c r="K416" s="149">
        <f t="shared" si="403"/>
        <v>0</v>
      </c>
      <c r="L416" s="178"/>
      <c r="M416" s="177"/>
      <c r="N416" s="149">
        <f t="shared" si="404"/>
        <v>0</v>
      </c>
      <c r="O416" s="178"/>
      <c r="P416" s="177"/>
      <c r="Q416" s="149">
        <f t="shared" si="405"/>
        <v>0</v>
      </c>
      <c r="R416" s="178"/>
      <c r="S416" s="177"/>
      <c r="T416" s="149">
        <f t="shared" si="406"/>
        <v>0</v>
      </c>
      <c r="U416" s="178"/>
      <c r="V416" s="177"/>
      <c r="W416" s="149">
        <f t="shared" si="407"/>
        <v>0</v>
      </c>
      <c r="X416" s="197"/>
      <c r="Y416" s="177"/>
      <c r="Z416" s="149">
        <f t="shared" si="408"/>
        <v>0</v>
      </c>
      <c r="AA416" s="178"/>
      <c r="AB416" s="177"/>
      <c r="AC416" s="149">
        <f t="shared" si="409"/>
        <v>0</v>
      </c>
      <c r="AD416" s="178"/>
      <c r="AE416" s="177"/>
      <c r="AF416" s="149">
        <f t="shared" si="410"/>
        <v>0</v>
      </c>
      <c r="AG416" s="178"/>
      <c r="AH416" s="177"/>
      <c r="AI416" s="149">
        <f t="shared" si="411"/>
        <v>0</v>
      </c>
      <c r="AJ416" s="178"/>
      <c r="AK416" s="177"/>
      <c r="AL416" s="149">
        <f t="shared" si="412"/>
        <v>0</v>
      </c>
      <c r="AM416" s="178"/>
      <c r="AN416" s="172"/>
      <c r="AO416" s="724"/>
    </row>
    <row r="417" spans="1:41" ht="14.45" hidden="1" customHeight="1">
      <c r="A417" s="543"/>
      <c r="B417" s="545"/>
      <c r="C417" s="547"/>
      <c r="D417" s="722"/>
      <c r="E417" s="551"/>
      <c r="F417" s="165" t="s">
        <v>39</v>
      </c>
      <c r="G417" s="177"/>
      <c r="H417" s="149">
        <f t="shared" si="402"/>
        <v>0</v>
      </c>
      <c r="I417" s="178"/>
      <c r="J417" s="177"/>
      <c r="K417" s="149">
        <f t="shared" si="403"/>
        <v>0</v>
      </c>
      <c r="L417" s="178"/>
      <c r="M417" s="177"/>
      <c r="N417" s="149">
        <f t="shared" si="404"/>
        <v>0</v>
      </c>
      <c r="O417" s="178"/>
      <c r="P417" s="177"/>
      <c r="Q417" s="149">
        <f t="shared" si="405"/>
        <v>0</v>
      </c>
      <c r="R417" s="178"/>
      <c r="S417" s="177"/>
      <c r="T417" s="149">
        <f t="shared" si="406"/>
        <v>0</v>
      </c>
      <c r="U417" s="178"/>
      <c r="V417" s="177"/>
      <c r="W417" s="149">
        <f t="shared" si="407"/>
        <v>0</v>
      </c>
      <c r="X417" s="197"/>
      <c r="Y417" s="177"/>
      <c r="Z417" s="149">
        <f t="shared" si="408"/>
        <v>0</v>
      </c>
      <c r="AA417" s="178"/>
      <c r="AB417" s="177"/>
      <c r="AC417" s="149">
        <f t="shared" si="409"/>
        <v>0</v>
      </c>
      <c r="AD417" s="178"/>
      <c r="AE417" s="177"/>
      <c r="AF417" s="149">
        <f t="shared" si="410"/>
        <v>0</v>
      </c>
      <c r="AG417" s="178"/>
      <c r="AH417" s="177"/>
      <c r="AI417" s="149">
        <f t="shared" si="411"/>
        <v>0</v>
      </c>
      <c r="AJ417" s="178"/>
      <c r="AK417" s="177"/>
      <c r="AL417" s="149">
        <f t="shared" si="412"/>
        <v>0</v>
      </c>
      <c r="AM417" s="178"/>
      <c r="AN417" s="172"/>
      <c r="AO417" s="153" t="s">
        <v>37</v>
      </c>
    </row>
    <row r="418" spans="1:41" ht="14.45" hidden="1" customHeight="1">
      <c r="A418" s="543"/>
      <c r="B418" s="545"/>
      <c r="C418" s="547"/>
      <c r="D418" s="722"/>
      <c r="E418" s="551"/>
      <c r="F418" s="165" t="s">
        <v>41</v>
      </c>
      <c r="G418" s="177"/>
      <c r="H418" s="149">
        <f t="shared" si="402"/>
        <v>0</v>
      </c>
      <c r="I418" s="178"/>
      <c r="J418" s="177"/>
      <c r="K418" s="149">
        <f t="shared" si="403"/>
        <v>0</v>
      </c>
      <c r="L418" s="178"/>
      <c r="M418" s="177"/>
      <c r="N418" s="149">
        <f t="shared" si="404"/>
        <v>0</v>
      </c>
      <c r="O418" s="178"/>
      <c r="P418" s="177"/>
      <c r="Q418" s="149">
        <f t="shared" si="405"/>
        <v>0</v>
      </c>
      <c r="R418" s="178"/>
      <c r="S418" s="177"/>
      <c r="T418" s="149">
        <f t="shared" si="406"/>
        <v>0</v>
      </c>
      <c r="U418" s="178"/>
      <c r="V418" s="177"/>
      <c r="W418" s="149">
        <f t="shared" si="407"/>
        <v>0</v>
      </c>
      <c r="X418" s="197"/>
      <c r="Y418" s="177"/>
      <c r="Z418" s="149">
        <f t="shared" si="408"/>
        <v>0</v>
      </c>
      <c r="AA418" s="178"/>
      <c r="AB418" s="177"/>
      <c r="AC418" s="149">
        <f t="shared" si="409"/>
        <v>0</v>
      </c>
      <c r="AD418" s="178"/>
      <c r="AE418" s="177"/>
      <c r="AF418" s="149">
        <f t="shared" si="410"/>
        <v>0</v>
      </c>
      <c r="AG418" s="178"/>
      <c r="AH418" s="177"/>
      <c r="AI418" s="149">
        <f t="shared" si="411"/>
        <v>0</v>
      </c>
      <c r="AJ418" s="178"/>
      <c r="AK418" s="177"/>
      <c r="AL418" s="149">
        <f t="shared" si="412"/>
        <v>0</v>
      </c>
      <c r="AM418" s="178"/>
      <c r="AN418" s="172"/>
      <c r="AO418" s="724" t="e">
        <f>SUM(I411:I422,L411:L422,O411:O422,R411:R422,U411:U422)+SUM(#REF!,#REF!,#REF!,#REF!,#REF!,#REF!,#REF!,#REF!,#REF!,#REF!,#REF!,#REF!,#REF!,#REF!,#REF!,#REF!,#REF!,#REF!)</f>
        <v>#REF!</v>
      </c>
    </row>
    <row r="419" spans="1:41" ht="14.45" hidden="1" customHeight="1">
      <c r="A419" s="543"/>
      <c r="B419" s="545"/>
      <c r="C419" s="547"/>
      <c r="D419" s="722"/>
      <c r="E419" s="551"/>
      <c r="F419" s="165" t="s">
        <v>42</v>
      </c>
      <c r="G419" s="177"/>
      <c r="H419" s="149">
        <f t="shared" si="402"/>
        <v>0</v>
      </c>
      <c r="I419" s="178"/>
      <c r="J419" s="177"/>
      <c r="K419" s="149">
        <f t="shared" si="403"/>
        <v>0</v>
      </c>
      <c r="L419" s="178"/>
      <c r="M419" s="177"/>
      <c r="N419" s="149">
        <f t="shared" si="404"/>
        <v>0</v>
      </c>
      <c r="O419" s="178"/>
      <c r="P419" s="177"/>
      <c r="Q419" s="149">
        <f t="shared" si="405"/>
        <v>0</v>
      </c>
      <c r="R419" s="178"/>
      <c r="S419" s="177"/>
      <c r="T419" s="149">
        <f t="shared" si="406"/>
        <v>0</v>
      </c>
      <c r="U419" s="178"/>
      <c r="V419" s="177"/>
      <c r="W419" s="149">
        <f t="shared" si="407"/>
        <v>0</v>
      </c>
      <c r="X419" s="197"/>
      <c r="Y419" s="177"/>
      <c r="Z419" s="149">
        <f t="shared" si="408"/>
        <v>0</v>
      </c>
      <c r="AA419" s="178"/>
      <c r="AB419" s="177"/>
      <c r="AC419" s="149">
        <f t="shared" si="409"/>
        <v>0</v>
      </c>
      <c r="AD419" s="178"/>
      <c r="AE419" s="177"/>
      <c r="AF419" s="149">
        <f t="shared" si="410"/>
        <v>0</v>
      </c>
      <c r="AG419" s="178"/>
      <c r="AH419" s="177"/>
      <c r="AI419" s="149">
        <f t="shared" si="411"/>
        <v>0</v>
      </c>
      <c r="AJ419" s="178"/>
      <c r="AK419" s="177"/>
      <c r="AL419" s="149">
        <f t="shared" si="412"/>
        <v>0</v>
      </c>
      <c r="AM419" s="178"/>
      <c r="AN419" s="172"/>
      <c r="AO419" s="724"/>
    </row>
    <row r="420" spans="1:41" ht="14.45" hidden="1" customHeight="1">
      <c r="A420" s="543"/>
      <c r="B420" s="545"/>
      <c r="C420" s="547"/>
      <c r="D420" s="722"/>
      <c r="E420" s="551"/>
      <c r="F420" s="165" t="s">
        <v>231</v>
      </c>
      <c r="G420" s="177"/>
      <c r="H420" s="149">
        <f t="shared" si="402"/>
        <v>0</v>
      </c>
      <c r="I420" s="178"/>
      <c r="J420" s="177"/>
      <c r="K420" s="149">
        <f t="shared" si="403"/>
        <v>0</v>
      </c>
      <c r="L420" s="178"/>
      <c r="M420" s="177"/>
      <c r="N420" s="149">
        <f t="shared" si="404"/>
        <v>0</v>
      </c>
      <c r="O420" s="178"/>
      <c r="P420" s="177"/>
      <c r="Q420" s="149">
        <f t="shared" si="405"/>
        <v>0</v>
      </c>
      <c r="R420" s="178"/>
      <c r="S420" s="177"/>
      <c r="T420" s="149">
        <f t="shared" si="406"/>
        <v>0</v>
      </c>
      <c r="U420" s="178"/>
      <c r="V420" s="177"/>
      <c r="W420" s="149">
        <f t="shared" si="407"/>
        <v>0</v>
      </c>
      <c r="X420" s="197"/>
      <c r="Y420" s="177"/>
      <c r="Z420" s="149">
        <f t="shared" si="408"/>
        <v>0</v>
      </c>
      <c r="AA420" s="178"/>
      <c r="AB420" s="177"/>
      <c r="AC420" s="149">
        <f t="shared" si="409"/>
        <v>0</v>
      </c>
      <c r="AD420" s="178"/>
      <c r="AE420" s="177"/>
      <c r="AF420" s="149">
        <f t="shared" si="410"/>
        <v>0</v>
      </c>
      <c r="AG420" s="178"/>
      <c r="AH420" s="177"/>
      <c r="AI420" s="149">
        <f t="shared" si="411"/>
        <v>0</v>
      </c>
      <c r="AJ420" s="178"/>
      <c r="AK420" s="177"/>
      <c r="AL420" s="149">
        <f t="shared" si="412"/>
        <v>0</v>
      </c>
      <c r="AM420" s="178"/>
      <c r="AN420" s="172"/>
      <c r="AO420" s="153" t="s">
        <v>40</v>
      </c>
    </row>
    <row r="421" spans="1:41" ht="14.45" hidden="1" customHeight="1">
      <c r="A421" s="543"/>
      <c r="B421" s="545"/>
      <c r="C421" s="547"/>
      <c r="D421" s="722"/>
      <c r="E421" s="551"/>
      <c r="F421" s="165" t="s">
        <v>232</v>
      </c>
      <c r="G421" s="177"/>
      <c r="H421" s="149">
        <f t="shared" si="402"/>
        <v>0</v>
      </c>
      <c r="I421" s="178"/>
      <c r="J421" s="177"/>
      <c r="K421" s="149">
        <f t="shared" si="403"/>
        <v>0</v>
      </c>
      <c r="L421" s="178"/>
      <c r="M421" s="177"/>
      <c r="N421" s="149">
        <f t="shared" si="404"/>
        <v>0</v>
      </c>
      <c r="O421" s="178"/>
      <c r="P421" s="177"/>
      <c r="Q421" s="149">
        <f t="shared" si="405"/>
        <v>0</v>
      </c>
      <c r="R421" s="178"/>
      <c r="S421" s="177"/>
      <c r="T421" s="149">
        <f t="shared" si="406"/>
        <v>0</v>
      </c>
      <c r="U421" s="178"/>
      <c r="V421" s="177"/>
      <c r="W421" s="149">
        <f t="shared" si="407"/>
        <v>0</v>
      </c>
      <c r="X421" s="197"/>
      <c r="Y421" s="177"/>
      <c r="Z421" s="149">
        <f t="shared" si="408"/>
        <v>0</v>
      </c>
      <c r="AA421" s="178"/>
      <c r="AB421" s="177"/>
      <c r="AC421" s="149">
        <f t="shared" si="409"/>
        <v>0</v>
      </c>
      <c r="AD421" s="178"/>
      <c r="AE421" s="177"/>
      <c r="AF421" s="149">
        <f t="shared" si="410"/>
        <v>0</v>
      </c>
      <c r="AG421" s="178"/>
      <c r="AH421" s="177"/>
      <c r="AI421" s="149">
        <f t="shared" si="411"/>
        <v>0</v>
      </c>
      <c r="AJ421" s="178"/>
      <c r="AK421" s="177"/>
      <c r="AL421" s="149">
        <f t="shared" si="412"/>
        <v>0</v>
      </c>
      <c r="AM421" s="178"/>
      <c r="AN421" s="172"/>
      <c r="AO421" s="727" t="e">
        <f>AO418/AO412</f>
        <v>#REF!</v>
      </c>
    </row>
    <row r="422" spans="1:41" ht="15" hidden="1" customHeight="1">
      <c r="A422" s="543"/>
      <c r="B422" s="545"/>
      <c r="C422" s="547"/>
      <c r="D422" s="722"/>
      <c r="E422" s="551"/>
      <c r="F422" s="165" t="s">
        <v>233</v>
      </c>
      <c r="G422" s="177"/>
      <c r="H422" s="149">
        <f t="shared" si="402"/>
        <v>0</v>
      </c>
      <c r="I422" s="178"/>
      <c r="J422" s="177"/>
      <c r="K422" s="149">
        <f t="shared" si="403"/>
        <v>0</v>
      </c>
      <c r="L422" s="178"/>
      <c r="M422" s="177"/>
      <c r="N422" s="149">
        <f t="shared" si="404"/>
        <v>0</v>
      </c>
      <c r="O422" s="178"/>
      <c r="P422" s="177"/>
      <c r="Q422" s="149">
        <f t="shared" si="405"/>
        <v>0</v>
      </c>
      <c r="R422" s="178"/>
      <c r="S422" s="177"/>
      <c r="T422" s="149">
        <f t="shared" si="406"/>
        <v>0</v>
      </c>
      <c r="U422" s="178"/>
      <c r="V422" s="177"/>
      <c r="W422" s="149">
        <f t="shared" si="407"/>
        <v>0</v>
      </c>
      <c r="X422" s="197"/>
      <c r="Y422" s="177"/>
      <c r="Z422" s="149">
        <f t="shared" si="408"/>
        <v>0</v>
      </c>
      <c r="AA422" s="178"/>
      <c r="AB422" s="177"/>
      <c r="AC422" s="149">
        <f t="shared" si="409"/>
        <v>0</v>
      </c>
      <c r="AD422" s="178"/>
      <c r="AE422" s="177"/>
      <c r="AF422" s="149">
        <f t="shared" si="410"/>
        <v>0</v>
      </c>
      <c r="AG422" s="178"/>
      <c r="AH422" s="177"/>
      <c r="AI422" s="149">
        <f t="shared" si="411"/>
        <v>0</v>
      </c>
      <c r="AJ422" s="178"/>
      <c r="AK422" s="177"/>
      <c r="AL422" s="149">
        <f t="shared" si="412"/>
        <v>0</v>
      </c>
      <c r="AM422" s="178"/>
      <c r="AN422" s="172"/>
      <c r="AO422" s="727"/>
    </row>
    <row r="423" spans="1:41" ht="15" hidden="1" customHeight="1">
      <c r="A423" s="574" t="s">
        <v>21</v>
      </c>
      <c r="B423" s="562" t="s">
        <v>17</v>
      </c>
      <c r="C423" s="562" t="s">
        <v>18</v>
      </c>
      <c r="D423" s="562" t="s">
        <v>139</v>
      </c>
      <c r="E423" s="562" t="s">
        <v>20</v>
      </c>
      <c r="F423" s="561" t="s">
        <v>22</v>
      </c>
      <c r="G423" s="541" t="s">
        <v>23</v>
      </c>
      <c r="H423" s="542" t="s">
        <v>24</v>
      </c>
      <c r="I423" s="538" t="s">
        <v>25</v>
      </c>
      <c r="J423" s="541" t="s">
        <v>23</v>
      </c>
      <c r="K423" s="542" t="s">
        <v>24</v>
      </c>
      <c r="L423" s="538" t="s">
        <v>25</v>
      </c>
      <c r="M423" s="541" t="s">
        <v>23</v>
      </c>
      <c r="N423" s="542" t="s">
        <v>24</v>
      </c>
      <c r="O423" s="538" t="s">
        <v>25</v>
      </c>
      <c r="P423" s="541" t="s">
        <v>23</v>
      </c>
      <c r="Q423" s="542" t="s">
        <v>24</v>
      </c>
      <c r="R423" s="538" t="s">
        <v>25</v>
      </c>
      <c r="S423" s="541" t="s">
        <v>23</v>
      </c>
      <c r="T423" s="542" t="s">
        <v>24</v>
      </c>
      <c r="U423" s="538" t="s">
        <v>25</v>
      </c>
      <c r="V423" s="541" t="s">
        <v>23</v>
      </c>
      <c r="W423" s="542" t="s">
        <v>24</v>
      </c>
      <c r="X423" s="632" t="s">
        <v>25</v>
      </c>
      <c r="Y423" s="541" t="s">
        <v>23</v>
      </c>
      <c r="Z423" s="542" t="s">
        <v>24</v>
      </c>
      <c r="AA423" s="538" t="s">
        <v>25</v>
      </c>
      <c r="AB423" s="541" t="s">
        <v>23</v>
      </c>
      <c r="AC423" s="542" t="s">
        <v>24</v>
      </c>
      <c r="AD423" s="538" t="s">
        <v>25</v>
      </c>
      <c r="AE423" s="541" t="s">
        <v>23</v>
      </c>
      <c r="AF423" s="542" t="s">
        <v>24</v>
      </c>
      <c r="AG423" s="538" t="s">
        <v>25</v>
      </c>
      <c r="AH423" s="541" t="s">
        <v>23</v>
      </c>
      <c r="AI423" s="542" t="s">
        <v>24</v>
      </c>
      <c r="AJ423" s="538" t="s">
        <v>25</v>
      </c>
      <c r="AK423" s="541" t="s">
        <v>23</v>
      </c>
      <c r="AL423" s="542" t="s">
        <v>24</v>
      </c>
      <c r="AM423" s="538" t="s">
        <v>25</v>
      </c>
      <c r="AN423" s="570" t="s">
        <v>23</v>
      </c>
      <c r="AO423" s="631" t="s">
        <v>26</v>
      </c>
    </row>
    <row r="424" spans="1:41" ht="15" hidden="1" customHeight="1">
      <c r="A424" s="574"/>
      <c r="B424" s="562"/>
      <c r="C424" s="562"/>
      <c r="D424" s="562"/>
      <c r="E424" s="562"/>
      <c r="F424" s="561"/>
      <c r="G424" s="541"/>
      <c r="H424" s="542"/>
      <c r="I424" s="538"/>
      <c r="J424" s="541"/>
      <c r="K424" s="542"/>
      <c r="L424" s="538"/>
      <c r="M424" s="541"/>
      <c r="N424" s="542"/>
      <c r="O424" s="538"/>
      <c r="P424" s="541"/>
      <c r="Q424" s="542"/>
      <c r="R424" s="538"/>
      <c r="S424" s="541"/>
      <c r="T424" s="542"/>
      <c r="U424" s="538"/>
      <c r="V424" s="541"/>
      <c r="W424" s="542"/>
      <c r="X424" s="632"/>
      <c r="Y424" s="541"/>
      <c r="Z424" s="542"/>
      <c r="AA424" s="538"/>
      <c r="AB424" s="541"/>
      <c r="AC424" s="542"/>
      <c r="AD424" s="538"/>
      <c r="AE424" s="541"/>
      <c r="AF424" s="542"/>
      <c r="AG424" s="538"/>
      <c r="AH424" s="541"/>
      <c r="AI424" s="542"/>
      <c r="AJ424" s="538"/>
      <c r="AK424" s="541"/>
      <c r="AL424" s="542"/>
      <c r="AM424" s="538"/>
      <c r="AN424" s="570"/>
      <c r="AO424" s="631"/>
    </row>
    <row r="425" spans="1:41" ht="15" hidden="1" customHeight="1">
      <c r="A425" s="543" t="s">
        <v>290</v>
      </c>
      <c r="B425" s="545" t="s">
        <v>291</v>
      </c>
      <c r="C425" s="547">
        <v>1964</v>
      </c>
      <c r="D425" s="722">
        <v>3030</v>
      </c>
      <c r="E425" s="551" t="s">
        <v>292</v>
      </c>
      <c r="F425" s="165" t="s">
        <v>30</v>
      </c>
      <c r="G425" s="177"/>
      <c r="H425" s="149">
        <f t="shared" ref="H425:H436" si="413">G425-I425</f>
        <v>0</v>
      </c>
      <c r="I425" s="178"/>
      <c r="J425" s="177"/>
      <c r="K425" s="149">
        <f t="shared" ref="K425:K436" si="414">J425-L425</f>
        <v>0</v>
      </c>
      <c r="L425" s="178"/>
      <c r="M425" s="177"/>
      <c r="N425" s="149">
        <f t="shared" ref="N425:N436" si="415">M425-O425</f>
        <v>0</v>
      </c>
      <c r="O425" s="178"/>
      <c r="P425" s="177"/>
      <c r="Q425" s="149">
        <f t="shared" ref="Q425:Q436" si="416">P425-R425</f>
        <v>0</v>
      </c>
      <c r="R425" s="178"/>
      <c r="S425" s="177"/>
      <c r="T425" s="149">
        <f t="shared" ref="T425:T436" si="417">S425-U425</f>
        <v>0</v>
      </c>
      <c r="U425" s="178"/>
      <c r="V425" s="177"/>
      <c r="W425" s="149">
        <f t="shared" ref="W425:W436" si="418">V425-X425</f>
        <v>0</v>
      </c>
      <c r="X425" s="197"/>
      <c r="Y425" s="177"/>
      <c r="Z425" s="149">
        <f t="shared" ref="Z425:Z436" si="419">Y425-AA425</f>
        <v>0</v>
      </c>
      <c r="AA425" s="178"/>
      <c r="AB425" s="177"/>
      <c r="AC425" s="149">
        <f t="shared" ref="AC425:AC436" si="420">AB425-AD425</f>
        <v>0</v>
      </c>
      <c r="AD425" s="178"/>
      <c r="AE425" s="177"/>
      <c r="AF425" s="149">
        <f t="shared" ref="AF425:AF436" si="421">AE425-AG425</f>
        <v>0</v>
      </c>
      <c r="AG425" s="178"/>
      <c r="AH425" s="177"/>
      <c r="AI425" s="149">
        <f t="shared" ref="AI425:AI436" si="422">AH425-AJ425</f>
        <v>0</v>
      </c>
      <c r="AJ425" s="178"/>
      <c r="AK425" s="177"/>
      <c r="AL425" s="149">
        <f t="shared" ref="AL425:AL436" si="423">AK425-AM425</f>
        <v>0</v>
      </c>
      <c r="AM425" s="178"/>
      <c r="AN425" s="172"/>
      <c r="AO425" s="151" t="s">
        <v>31</v>
      </c>
    </row>
    <row r="426" spans="1:41" ht="14.45" hidden="1" customHeight="1">
      <c r="A426" s="543"/>
      <c r="B426" s="545"/>
      <c r="C426" s="547"/>
      <c r="D426" s="722"/>
      <c r="E426" s="551"/>
      <c r="F426" s="165" t="s">
        <v>32</v>
      </c>
      <c r="G426" s="177"/>
      <c r="H426" s="149">
        <f t="shared" si="413"/>
        <v>0</v>
      </c>
      <c r="I426" s="178"/>
      <c r="J426" s="177"/>
      <c r="K426" s="149">
        <f t="shared" si="414"/>
        <v>0</v>
      </c>
      <c r="L426" s="178"/>
      <c r="M426" s="177"/>
      <c r="N426" s="149">
        <f t="shared" si="415"/>
        <v>0</v>
      </c>
      <c r="O426" s="178"/>
      <c r="P426" s="177"/>
      <c r="Q426" s="149">
        <f t="shared" si="416"/>
        <v>0</v>
      </c>
      <c r="R426" s="178"/>
      <c r="S426" s="177"/>
      <c r="T426" s="149">
        <f t="shared" si="417"/>
        <v>0</v>
      </c>
      <c r="U426" s="178"/>
      <c r="V426" s="177"/>
      <c r="W426" s="149">
        <f t="shared" si="418"/>
        <v>0</v>
      </c>
      <c r="X426" s="197"/>
      <c r="Y426" s="177"/>
      <c r="Z426" s="149">
        <f t="shared" si="419"/>
        <v>0</v>
      </c>
      <c r="AA426" s="178"/>
      <c r="AB426" s="177"/>
      <c r="AC426" s="149">
        <f t="shared" si="420"/>
        <v>0</v>
      </c>
      <c r="AD426" s="178"/>
      <c r="AE426" s="177"/>
      <c r="AF426" s="149">
        <f t="shared" si="421"/>
        <v>0</v>
      </c>
      <c r="AG426" s="178"/>
      <c r="AH426" s="177"/>
      <c r="AI426" s="149">
        <f t="shared" si="422"/>
        <v>0</v>
      </c>
      <c r="AJ426" s="178"/>
      <c r="AK426" s="177"/>
      <c r="AL426" s="149">
        <f t="shared" si="423"/>
        <v>0</v>
      </c>
      <c r="AM426" s="178"/>
      <c r="AN426" s="172"/>
      <c r="AO426" s="724" t="e">
        <f>SUM(G425:G436,J425:J436,M425:M436,P425:P436,S425:S436,AN425:AN436)+SUM(#REF!,#REF!,#REF!,#REF!,#REF!,#REF!,#REF!,#REF!,#REF!,#REF!,#REF!,#REF!,#REF!,#REF!,#REF!,#REF!,#REF!,#REF!,#REF!,#REF!)</f>
        <v>#REF!</v>
      </c>
    </row>
    <row r="427" spans="1:41" ht="14.45" hidden="1" customHeight="1">
      <c r="A427" s="543"/>
      <c r="B427" s="545"/>
      <c r="C427" s="547"/>
      <c r="D427" s="722"/>
      <c r="E427" s="551"/>
      <c r="F427" s="165" t="s">
        <v>33</v>
      </c>
      <c r="G427" s="177"/>
      <c r="H427" s="149">
        <f t="shared" si="413"/>
        <v>0</v>
      </c>
      <c r="I427" s="178"/>
      <c r="J427" s="177"/>
      <c r="K427" s="149">
        <f t="shared" si="414"/>
        <v>0</v>
      </c>
      <c r="L427" s="178"/>
      <c r="M427" s="177"/>
      <c r="N427" s="149">
        <f t="shared" si="415"/>
        <v>0</v>
      </c>
      <c r="O427" s="178"/>
      <c r="P427" s="177"/>
      <c r="Q427" s="149">
        <f t="shared" si="416"/>
        <v>0</v>
      </c>
      <c r="R427" s="178"/>
      <c r="S427" s="177"/>
      <c r="T427" s="149">
        <f t="shared" si="417"/>
        <v>0</v>
      </c>
      <c r="U427" s="178"/>
      <c r="V427" s="177"/>
      <c r="W427" s="149">
        <f t="shared" si="418"/>
        <v>0</v>
      </c>
      <c r="X427" s="197"/>
      <c r="Y427" s="177"/>
      <c r="Z427" s="149">
        <f t="shared" si="419"/>
        <v>0</v>
      </c>
      <c r="AA427" s="178"/>
      <c r="AB427" s="177"/>
      <c r="AC427" s="149">
        <f t="shared" si="420"/>
        <v>0</v>
      </c>
      <c r="AD427" s="178"/>
      <c r="AE427" s="177"/>
      <c r="AF427" s="149">
        <f t="shared" si="421"/>
        <v>0</v>
      </c>
      <c r="AG427" s="178"/>
      <c r="AH427" s="177"/>
      <c r="AI427" s="149">
        <f t="shared" si="422"/>
        <v>0</v>
      </c>
      <c r="AJ427" s="178"/>
      <c r="AK427" s="177"/>
      <c r="AL427" s="149">
        <f t="shared" si="423"/>
        <v>0</v>
      </c>
      <c r="AM427" s="178"/>
      <c r="AN427" s="172"/>
      <c r="AO427" s="724"/>
    </row>
    <row r="428" spans="1:41" ht="14.45" hidden="1" customHeight="1">
      <c r="A428" s="543"/>
      <c r="B428" s="545"/>
      <c r="C428" s="547"/>
      <c r="D428" s="722"/>
      <c r="E428" s="551"/>
      <c r="F428" s="165" t="s">
        <v>35</v>
      </c>
      <c r="G428" s="177"/>
      <c r="H428" s="149">
        <f t="shared" si="413"/>
        <v>0</v>
      </c>
      <c r="I428" s="178"/>
      <c r="J428" s="177"/>
      <c r="K428" s="149">
        <f t="shared" si="414"/>
        <v>0</v>
      </c>
      <c r="L428" s="178"/>
      <c r="M428" s="177"/>
      <c r="N428" s="149">
        <f t="shared" si="415"/>
        <v>0</v>
      </c>
      <c r="O428" s="178"/>
      <c r="P428" s="177"/>
      <c r="Q428" s="149">
        <f t="shared" si="416"/>
        <v>0</v>
      </c>
      <c r="R428" s="178"/>
      <c r="S428" s="177"/>
      <c r="T428" s="149">
        <f t="shared" si="417"/>
        <v>0</v>
      </c>
      <c r="U428" s="178"/>
      <c r="V428" s="177"/>
      <c r="W428" s="149">
        <f t="shared" si="418"/>
        <v>0</v>
      </c>
      <c r="X428" s="197"/>
      <c r="Y428" s="177"/>
      <c r="Z428" s="149">
        <f t="shared" si="419"/>
        <v>0</v>
      </c>
      <c r="AA428" s="178"/>
      <c r="AB428" s="177"/>
      <c r="AC428" s="149">
        <f t="shared" si="420"/>
        <v>0</v>
      </c>
      <c r="AD428" s="178"/>
      <c r="AE428" s="177"/>
      <c r="AF428" s="149">
        <f t="shared" si="421"/>
        <v>0</v>
      </c>
      <c r="AG428" s="178"/>
      <c r="AH428" s="177"/>
      <c r="AI428" s="149">
        <f t="shared" si="422"/>
        <v>0</v>
      </c>
      <c r="AJ428" s="178"/>
      <c r="AK428" s="177"/>
      <c r="AL428" s="149">
        <f t="shared" si="423"/>
        <v>0</v>
      </c>
      <c r="AM428" s="178"/>
      <c r="AN428" s="172"/>
      <c r="AO428" s="153" t="s">
        <v>34</v>
      </c>
    </row>
    <row r="429" spans="1:41" ht="14.45" hidden="1" customHeight="1">
      <c r="A429" s="543"/>
      <c r="B429" s="545"/>
      <c r="C429" s="547"/>
      <c r="D429" s="722"/>
      <c r="E429" s="551"/>
      <c r="F429" s="165" t="s">
        <v>36</v>
      </c>
      <c r="G429" s="177"/>
      <c r="H429" s="149">
        <f t="shared" si="413"/>
        <v>0</v>
      </c>
      <c r="I429" s="178"/>
      <c r="J429" s="177"/>
      <c r="K429" s="149">
        <f t="shared" si="414"/>
        <v>0</v>
      </c>
      <c r="L429" s="178"/>
      <c r="M429" s="177"/>
      <c r="N429" s="149">
        <f t="shared" si="415"/>
        <v>0</v>
      </c>
      <c r="O429" s="178"/>
      <c r="P429" s="177"/>
      <c r="Q429" s="149">
        <f t="shared" si="416"/>
        <v>0</v>
      </c>
      <c r="R429" s="178"/>
      <c r="S429" s="177"/>
      <c r="T429" s="149">
        <f t="shared" si="417"/>
        <v>0</v>
      </c>
      <c r="U429" s="178"/>
      <c r="V429" s="177"/>
      <c r="W429" s="149">
        <f t="shared" si="418"/>
        <v>0</v>
      </c>
      <c r="X429" s="197"/>
      <c r="Y429" s="177"/>
      <c r="Z429" s="149">
        <f t="shared" si="419"/>
        <v>0</v>
      </c>
      <c r="AA429" s="178"/>
      <c r="AB429" s="177"/>
      <c r="AC429" s="149">
        <f t="shared" si="420"/>
        <v>0</v>
      </c>
      <c r="AD429" s="178"/>
      <c r="AE429" s="177"/>
      <c r="AF429" s="149">
        <f t="shared" si="421"/>
        <v>0</v>
      </c>
      <c r="AG429" s="178"/>
      <c r="AH429" s="177"/>
      <c r="AI429" s="149">
        <f t="shared" si="422"/>
        <v>0</v>
      </c>
      <c r="AJ429" s="178"/>
      <c r="AK429" s="177"/>
      <c r="AL429" s="149">
        <f t="shared" si="423"/>
        <v>0</v>
      </c>
      <c r="AM429" s="178"/>
      <c r="AN429" s="172"/>
      <c r="AO429" s="724">
        <f>SUM(H425:H436,K425:K436,N425:N436,Q425:Q436,T425:T436)</f>
        <v>0</v>
      </c>
    </row>
    <row r="430" spans="1:41" ht="14.45" hidden="1" customHeight="1">
      <c r="A430" s="543"/>
      <c r="B430" s="545"/>
      <c r="C430" s="547"/>
      <c r="D430" s="722"/>
      <c r="E430" s="551"/>
      <c r="F430" s="165" t="s">
        <v>38</v>
      </c>
      <c r="G430" s="177"/>
      <c r="H430" s="149">
        <f t="shared" si="413"/>
        <v>0</v>
      </c>
      <c r="I430" s="178"/>
      <c r="J430" s="177"/>
      <c r="K430" s="149">
        <f t="shared" si="414"/>
        <v>0</v>
      </c>
      <c r="L430" s="178"/>
      <c r="M430" s="177"/>
      <c r="N430" s="149">
        <f t="shared" si="415"/>
        <v>0</v>
      </c>
      <c r="O430" s="178"/>
      <c r="P430" s="177"/>
      <c r="Q430" s="149">
        <f t="shared" si="416"/>
        <v>0</v>
      </c>
      <c r="R430" s="178"/>
      <c r="S430" s="177"/>
      <c r="T430" s="149">
        <f t="shared" si="417"/>
        <v>0</v>
      </c>
      <c r="U430" s="178"/>
      <c r="V430" s="177"/>
      <c r="W430" s="149">
        <f t="shared" si="418"/>
        <v>0</v>
      </c>
      <c r="X430" s="197"/>
      <c r="Y430" s="177"/>
      <c r="Z430" s="149">
        <f t="shared" si="419"/>
        <v>0</v>
      </c>
      <c r="AA430" s="178"/>
      <c r="AB430" s="177"/>
      <c r="AC430" s="149">
        <f t="shared" si="420"/>
        <v>0</v>
      </c>
      <c r="AD430" s="178"/>
      <c r="AE430" s="177"/>
      <c r="AF430" s="149">
        <f t="shared" si="421"/>
        <v>0</v>
      </c>
      <c r="AG430" s="178"/>
      <c r="AH430" s="177"/>
      <c r="AI430" s="149">
        <f t="shared" si="422"/>
        <v>0</v>
      </c>
      <c r="AJ430" s="178"/>
      <c r="AK430" s="177"/>
      <c r="AL430" s="149">
        <f t="shared" si="423"/>
        <v>0</v>
      </c>
      <c r="AM430" s="178"/>
      <c r="AN430" s="172"/>
      <c r="AO430" s="724"/>
    </row>
    <row r="431" spans="1:41" ht="14.45" hidden="1" customHeight="1">
      <c r="A431" s="543"/>
      <c r="B431" s="545"/>
      <c r="C431" s="547"/>
      <c r="D431" s="722"/>
      <c r="E431" s="551"/>
      <c r="F431" s="165" t="s">
        <v>39</v>
      </c>
      <c r="G431" s="177"/>
      <c r="H431" s="149">
        <f t="shared" si="413"/>
        <v>0</v>
      </c>
      <c r="I431" s="178"/>
      <c r="J431" s="177"/>
      <c r="K431" s="149">
        <f t="shared" si="414"/>
        <v>0</v>
      </c>
      <c r="L431" s="178"/>
      <c r="M431" s="177"/>
      <c r="N431" s="149">
        <f t="shared" si="415"/>
        <v>0</v>
      </c>
      <c r="O431" s="178"/>
      <c r="P431" s="177"/>
      <c r="Q431" s="149">
        <f t="shared" si="416"/>
        <v>0</v>
      </c>
      <c r="R431" s="178"/>
      <c r="S431" s="177"/>
      <c r="T431" s="149">
        <f t="shared" si="417"/>
        <v>0</v>
      </c>
      <c r="U431" s="178"/>
      <c r="V431" s="177"/>
      <c r="W431" s="149">
        <f t="shared" si="418"/>
        <v>0</v>
      </c>
      <c r="X431" s="197"/>
      <c r="Y431" s="177"/>
      <c r="Z431" s="149">
        <f t="shared" si="419"/>
        <v>0</v>
      </c>
      <c r="AA431" s="178"/>
      <c r="AB431" s="177"/>
      <c r="AC431" s="149">
        <f t="shared" si="420"/>
        <v>0</v>
      </c>
      <c r="AD431" s="178"/>
      <c r="AE431" s="177"/>
      <c r="AF431" s="149">
        <f t="shared" si="421"/>
        <v>0</v>
      </c>
      <c r="AG431" s="178"/>
      <c r="AH431" s="177"/>
      <c r="AI431" s="149">
        <f t="shared" si="422"/>
        <v>0</v>
      </c>
      <c r="AJ431" s="178"/>
      <c r="AK431" s="177"/>
      <c r="AL431" s="149">
        <f t="shared" si="423"/>
        <v>0</v>
      </c>
      <c r="AM431" s="178"/>
      <c r="AN431" s="172"/>
      <c r="AO431" s="153" t="s">
        <v>37</v>
      </c>
    </row>
    <row r="432" spans="1:41" ht="14.45" hidden="1" customHeight="1">
      <c r="A432" s="543"/>
      <c r="B432" s="545"/>
      <c r="C432" s="547"/>
      <c r="D432" s="722"/>
      <c r="E432" s="551"/>
      <c r="F432" s="165" t="s">
        <v>41</v>
      </c>
      <c r="G432" s="177"/>
      <c r="H432" s="149">
        <f t="shared" si="413"/>
        <v>0</v>
      </c>
      <c r="I432" s="178"/>
      <c r="J432" s="177"/>
      <c r="K432" s="149">
        <f t="shared" si="414"/>
        <v>0</v>
      </c>
      <c r="L432" s="178"/>
      <c r="M432" s="177"/>
      <c r="N432" s="149">
        <f t="shared" si="415"/>
        <v>0</v>
      </c>
      <c r="O432" s="178"/>
      <c r="P432" s="177"/>
      <c r="Q432" s="149">
        <f t="shared" si="416"/>
        <v>0</v>
      </c>
      <c r="R432" s="178"/>
      <c r="S432" s="177"/>
      <c r="T432" s="149">
        <f t="shared" si="417"/>
        <v>0</v>
      </c>
      <c r="U432" s="178"/>
      <c r="V432" s="177"/>
      <c r="W432" s="149">
        <f t="shared" si="418"/>
        <v>0</v>
      </c>
      <c r="X432" s="197"/>
      <c r="Y432" s="177"/>
      <c r="Z432" s="149">
        <f t="shared" si="419"/>
        <v>0</v>
      </c>
      <c r="AA432" s="178"/>
      <c r="AB432" s="177"/>
      <c r="AC432" s="149">
        <f t="shared" si="420"/>
        <v>0</v>
      </c>
      <c r="AD432" s="178"/>
      <c r="AE432" s="177"/>
      <c r="AF432" s="149">
        <f t="shared" si="421"/>
        <v>0</v>
      </c>
      <c r="AG432" s="178"/>
      <c r="AH432" s="177"/>
      <c r="AI432" s="149">
        <f t="shared" si="422"/>
        <v>0</v>
      </c>
      <c r="AJ432" s="178"/>
      <c r="AK432" s="177"/>
      <c r="AL432" s="149">
        <f t="shared" si="423"/>
        <v>0</v>
      </c>
      <c r="AM432" s="178"/>
      <c r="AN432" s="172"/>
      <c r="AO432" s="724" t="e">
        <f>SUM(I425:I436,L425:L436,O425:O436,R425:R436,U425:U436)+SUM(#REF!,#REF!,#REF!,#REF!,#REF!,#REF!,#REF!,#REF!,#REF!,#REF!,#REF!,#REF!,#REF!,#REF!,#REF!,#REF!,#REF!,#REF!)</f>
        <v>#REF!</v>
      </c>
    </row>
    <row r="433" spans="1:41" ht="14.45" hidden="1" customHeight="1">
      <c r="A433" s="543"/>
      <c r="B433" s="545"/>
      <c r="C433" s="547"/>
      <c r="D433" s="722"/>
      <c r="E433" s="551"/>
      <c r="F433" s="165" t="s">
        <v>42</v>
      </c>
      <c r="G433" s="177"/>
      <c r="H433" s="149">
        <f t="shared" si="413"/>
        <v>0</v>
      </c>
      <c r="I433" s="178"/>
      <c r="J433" s="177"/>
      <c r="K433" s="149">
        <f t="shared" si="414"/>
        <v>0</v>
      </c>
      <c r="L433" s="178"/>
      <c r="M433" s="177"/>
      <c r="N433" s="149">
        <f t="shared" si="415"/>
        <v>0</v>
      </c>
      <c r="O433" s="178"/>
      <c r="P433" s="177"/>
      <c r="Q433" s="149">
        <f t="shared" si="416"/>
        <v>0</v>
      </c>
      <c r="R433" s="178"/>
      <c r="S433" s="177"/>
      <c r="T433" s="149">
        <f t="shared" si="417"/>
        <v>0</v>
      </c>
      <c r="U433" s="178"/>
      <c r="V433" s="177"/>
      <c r="W433" s="149">
        <f t="shared" si="418"/>
        <v>0</v>
      </c>
      <c r="X433" s="197"/>
      <c r="Y433" s="177"/>
      <c r="Z433" s="149">
        <f t="shared" si="419"/>
        <v>0</v>
      </c>
      <c r="AA433" s="178"/>
      <c r="AB433" s="177"/>
      <c r="AC433" s="149">
        <f t="shared" si="420"/>
        <v>0</v>
      </c>
      <c r="AD433" s="178"/>
      <c r="AE433" s="177"/>
      <c r="AF433" s="149">
        <f t="shared" si="421"/>
        <v>0</v>
      </c>
      <c r="AG433" s="178"/>
      <c r="AH433" s="177"/>
      <c r="AI433" s="149">
        <f t="shared" si="422"/>
        <v>0</v>
      </c>
      <c r="AJ433" s="178"/>
      <c r="AK433" s="177"/>
      <c r="AL433" s="149">
        <f t="shared" si="423"/>
        <v>0</v>
      </c>
      <c r="AM433" s="178"/>
      <c r="AN433" s="172"/>
      <c r="AO433" s="724"/>
    </row>
    <row r="434" spans="1:41" ht="14.45" hidden="1" customHeight="1">
      <c r="A434" s="543"/>
      <c r="B434" s="545"/>
      <c r="C434" s="547"/>
      <c r="D434" s="722"/>
      <c r="E434" s="551"/>
      <c r="F434" s="165" t="s">
        <v>231</v>
      </c>
      <c r="G434" s="177"/>
      <c r="H434" s="149">
        <f t="shared" si="413"/>
        <v>0</v>
      </c>
      <c r="I434" s="178"/>
      <c r="J434" s="177"/>
      <c r="K434" s="149">
        <f t="shared" si="414"/>
        <v>0</v>
      </c>
      <c r="L434" s="178"/>
      <c r="M434" s="177"/>
      <c r="N434" s="149">
        <f t="shared" si="415"/>
        <v>0</v>
      </c>
      <c r="O434" s="178"/>
      <c r="P434" s="177"/>
      <c r="Q434" s="149">
        <f t="shared" si="416"/>
        <v>0</v>
      </c>
      <c r="R434" s="178"/>
      <c r="S434" s="177"/>
      <c r="T434" s="149">
        <f t="shared" si="417"/>
        <v>0</v>
      </c>
      <c r="U434" s="178"/>
      <c r="V434" s="177"/>
      <c r="W434" s="149">
        <f t="shared" si="418"/>
        <v>0</v>
      </c>
      <c r="X434" s="197"/>
      <c r="Y434" s="177"/>
      <c r="Z434" s="149">
        <f t="shared" si="419"/>
        <v>0</v>
      </c>
      <c r="AA434" s="178"/>
      <c r="AB434" s="177"/>
      <c r="AC434" s="149">
        <f t="shared" si="420"/>
        <v>0</v>
      </c>
      <c r="AD434" s="178"/>
      <c r="AE434" s="177"/>
      <c r="AF434" s="149">
        <f t="shared" si="421"/>
        <v>0</v>
      </c>
      <c r="AG434" s="178"/>
      <c r="AH434" s="177"/>
      <c r="AI434" s="149">
        <f t="shared" si="422"/>
        <v>0</v>
      </c>
      <c r="AJ434" s="178"/>
      <c r="AK434" s="177"/>
      <c r="AL434" s="149">
        <f t="shared" si="423"/>
        <v>0</v>
      </c>
      <c r="AM434" s="178"/>
      <c r="AN434" s="172"/>
      <c r="AO434" s="153" t="s">
        <v>40</v>
      </c>
    </row>
    <row r="435" spans="1:41" ht="14.45" hidden="1" customHeight="1">
      <c r="A435" s="543"/>
      <c r="B435" s="545"/>
      <c r="C435" s="547"/>
      <c r="D435" s="722"/>
      <c r="E435" s="551"/>
      <c r="F435" s="165" t="s">
        <v>232</v>
      </c>
      <c r="G435" s="177"/>
      <c r="H435" s="149">
        <f t="shared" si="413"/>
        <v>0</v>
      </c>
      <c r="I435" s="178"/>
      <c r="J435" s="177"/>
      <c r="K435" s="149">
        <f t="shared" si="414"/>
        <v>0</v>
      </c>
      <c r="L435" s="178"/>
      <c r="M435" s="177"/>
      <c r="N435" s="149">
        <f t="shared" si="415"/>
        <v>0</v>
      </c>
      <c r="O435" s="178"/>
      <c r="P435" s="177"/>
      <c r="Q435" s="149">
        <f t="shared" si="416"/>
        <v>0</v>
      </c>
      <c r="R435" s="178"/>
      <c r="S435" s="177"/>
      <c r="T435" s="149">
        <f t="shared" si="417"/>
        <v>0</v>
      </c>
      <c r="U435" s="178"/>
      <c r="V435" s="177"/>
      <c r="W435" s="149">
        <f t="shared" si="418"/>
        <v>0</v>
      </c>
      <c r="X435" s="197"/>
      <c r="Y435" s="177"/>
      <c r="Z435" s="149">
        <f t="shared" si="419"/>
        <v>0</v>
      </c>
      <c r="AA435" s="178"/>
      <c r="AB435" s="177"/>
      <c r="AC435" s="149">
        <f t="shared" si="420"/>
        <v>0</v>
      </c>
      <c r="AD435" s="178"/>
      <c r="AE435" s="177"/>
      <c r="AF435" s="149">
        <f t="shared" si="421"/>
        <v>0</v>
      </c>
      <c r="AG435" s="178"/>
      <c r="AH435" s="177"/>
      <c r="AI435" s="149">
        <f t="shared" si="422"/>
        <v>0</v>
      </c>
      <c r="AJ435" s="178"/>
      <c r="AK435" s="177"/>
      <c r="AL435" s="149">
        <f t="shared" si="423"/>
        <v>0</v>
      </c>
      <c r="AM435" s="178"/>
      <c r="AN435" s="172"/>
      <c r="AO435" s="727" t="e">
        <f>AO432/AO426</f>
        <v>#REF!</v>
      </c>
    </row>
    <row r="436" spans="1:41" ht="15" hidden="1" customHeight="1">
      <c r="A436" s="565"/>
      <c r="B436" s="566"/>
      <c r="C436" s="567"/>
      <c r="D436" s="585"/>
      <c r="E436" s="569"/>
      <c r="F436" s="167" t="s">
        <v>233</v>
      </c>
      <c r="G436" s="181"/>
      <c r="H436" s="150">
        <f t="shared" si="413"/>
        <v>0</v>
      </c>
      <c r="I436" s="182"/>
      <c r="J436" s="181"/>
      <c r="K436" s="150">
        <f t="shared" si="414"/>
        <v>0</v>
      </c>
      <c r="L436" s="182"/>
      <c r="M436" s="181"/>
      <c r="N436" s="150">
        <f t="shared" si="415"/>
        <v>0</v>
      </c>
      <c r="O436" s="182"/>
      <c r="P436" s="181"/>
      <c r="Q436" s="150">
        <f t="shared" si="416"/>
        <v>0</v>
      </c>
      <c r="R436" s="182"/>
      <c r="S436" s="181"/>
      <c r="T436" s="150">
        <f t="shared" si="417"/>
        <v>0</v>
      </c>
      <c r="U436" s="182"/>
      <c r="V436" s="181"/>
      <c r="W436" s="150">
        <f t="shared" si="418"/>
        <v>0</v>
      </c>
      <c r="X436" s="199"/>
      <c r="Y436" s="181"/>
      <c r="Z436" s="150">
        <f t="shared" si="419"/>
        <v>0</v>
      </c>
      <c r="AA436" s="182"/>
      <c r="AB436" s="181"/>
      <c r="AC436" s="150">
        <f t="shared" si="420"/>
        <v>0</v>
      </c>
      <c r="AD436" s="182"/>
      <c r="AE436" s="181"/>
      <c r="AF436" s="150">
        <f t="shared" si="421"/>
        <v>0</v>
      </c>
      <c r="AG436" s="182"/>
      <c r="AH436" s="181"/>
      <c r="AI436" s="150">
        <f t="shared" si="422"/>
        <v>0</v>
      </c>
      <c r="AJ436" s="182"/>
      <c r="AK436" s="181"/>
      <c r="AL436" s="150">
        <f t="shared" si="423"/>
        <v>0</v>
      </c>
      <c r="AM436" s="182"/>
      <c r="AN436" s="174"/>
      <c r="AO436" s="728"/>
    </row>
    <row r="437" spans="1:41" ht="15" hidden="1" customHeight="1">
      <c r="A437" s="573" t="s">
        <v>21</v>
      </c>
      <c r="B437" s="451" t="s">
        <v>17</v>
      </c>
      <c r="C437" s="451" t="s">
        <v>18</v>
      </c>
      <c r="D437" s="451" t="s">
        <v>139</v>
      </c>
      <c r="E437" s="451" t="s">
        <v>20</v>
      </c>
      <c r="F437" s="560" t="s">
        <v>22</v>
      </c>
      <c r="G437" s="511" t="s">
        <v>23</v>
      </c>
      <c r="H437" s="440" t="s">
        <v>24</v>
      </c>
      <c r="I437" s="444" t="s">
        <v>25</v>
      </c>
      <c r="J437" s="511" t="s">
        <v>23</v>
      </c>
      <c r="K437" s="440" t="s">
        <v>24</v>
      </c>
      <c r="L437" s="444" t="s">
        <v>25</v>
      </c>
      <c r="M437" s="511" t="s">
        <v>23</v>
      </c>
      <c r="N437" s="440" t="s">
        <v>24</v>
      </c>
      <c r="O437" s="444" t="s">
        <v>25</v>
      </c>
      <c r="P437" s="511" t="s">
        <v>23</v>
      </c>
      <c r="Q437" s="440" t="s">
        <v>24</v>
      </c>
      <c r="R437" s="444" t="s">
        <v>25</v>
      </c>
      <c r="S437" s="511" t="s">
        <v>23</v>
      </c>
      <c r="T437" s="440" t="s">
        <v>24</v>
      </c>
      <c r="U437" s="444" t="s">
        <v>25</v>
      </c>
      <c r="V437" s="511" t="s">
        <v>23</v>
      </c>
      <c r="W437" s="440" t="s">
        <v>24</v>
      </c>
      <c r="X437" s="522" t="s">
        <v>25</v>
      </c>
      <c r="Y437" s="511" t="s">
        <v>23</v>
      </c>
      <c r="Z437" s="440" t="s">
        <v>24</v>
      </c>
      <c r="AA437" s="444" t="s">
        <v>25</v>
      </c>
      <c r="AB437" s="511" t="s">
        <v>23</v>
      </c>
      <c r="AC437" s="440" t="s">
        <v>24</v>
      </c>
      <c r="AD437" s="444" t="s">
        <v>25</v>
      </c>
      <c r="AE437" s="511" t="s">
        <v>23</v>
      </c>
      <c r="AF437" s="440" t="s">
        <v>24</v>
      </c>
      <c r="AG437" s="444" t="s">
        <v>25</v>
      </c>
      <c r="AH437" s="511" t="s">
        <v>23</v>
      </c>
      <c r="AI437" s="440" t="s">
        <v>24</v>
      </c>
      <c r="AJ437" s="444" t="s">
        <v>25</v>
      </c>
      <c r="AK437" s="511" t="s">
        <v>23</v>
      </c>
      <c r="AL437" s="440" t="s">
        <v>24</v>
      </c>
      <c r="AM437" s="444" t="s">
        <v>25</v>
      </c>
      <c r="AN437" s="443" t="s">
        <v>23</v>
      </c>
      <c r="AO437" s="630" t="s">
        <v>26</v>
      </c>
    </row>
    <row r="438" spans="1:41" ht="15" hidden="1" customHeight="1">
      <c r="A438" s="574"/>
      <c r="B438" s="562"/>
      <c r="C438" s="562"/>
      <c r="D438" s="562"/>
      <c r="E438" s="562"/>
      <c r="F438" s="561"/>
      <c r="G438" s="541"/>
      <c r="H438" s="542"/>
      <c r="I438" s="538"/>
      <c r="J438" s="541"/>
      <c r="K438" s="542"/>
      <c r="L438" s="538"/>
      <c r="M438" s="541"/>
      <c r="N438" s="542"/>
      <c r="O438" s="538"/>
      <c r="P438" s="541"/>
      <c r="Q438" s="542"/>
      <c r="R438" s="538"/>
      <c r="S438" s="541"/>
      <c r="T438" s="542"/>
      <c r="U438" s="538"/>
      <c r="V438" s="541"/>
      <c r="W438" s="542"/>
      <c r="X438" s="632"/>
      <c r="Y438" s="541"/>
      <c r="Z438" s="542"/>
      <c r="AA438" s="538"/>
      <c r="AB438" s="541"/>
      <c r="AC438" s="542"/>
      <c r="AD438" s="538"/>
      <c r="AE438" s="541"/>
      <c r="AF438" s="542"/>
      <c r="AG438" s="538"/>
      <c r="AH438" s="541"/>
      <c r="AI438" s="542"/>
      <c r="AJ438" s="538"/>
      <c r="AK438" s="541"/>
      <c r="AL438" s="542"/>
      <c r="AM438" s="538"/>
      <c r="AN438" s="570"/>
      <c r="AO438" s="631"/>
    </row>
    <row r="439" spans="1:41" ht="15" hidden="1" customHeight="1">
      <c r="A439" s="543" t="s">
        <v>140</v>
      </c>
      <c r="B439" s="545" t="s">
        <v>293</v>
      </c>
      <c r="C439" s="547">
        <v>2268</v>
      </c>
      <c r="D439" s="722" t="s">
        <v>294</v>
      </c>
      <c r="E439" s="551" t="s">
        <v>295</v>
      </c>
      <c r="F439" s="165" t="s">
        <v>30</v>
      </c>
      <c r="G439" s="177"/>
      <c r="H439" s="149">
        <f t="shared" ref="H439:H447" si="424">G439-I439</f>
        <v>0</v>
      </c>
      <c r="I439" s="178"/>
      <c r="J439" s="177"/>
      <c r="K439" s="149">
        <f t="shared" ref="K439:K447" si="425">J439-L439</f>
        <v>0</v>
      </c>
      <c r="L439" s="178"/>
      <c r="M439" s="177"/>
      <c r="N439" s="149">
        <f t="shared" ref="N439:N447" si="426">M439-O439</f>
        <v>0</v>
      </c>
      <c r="O439" s="178"/>
      <c r="P439" s="177"/>
      <c r="Q439" s="149">
        <f t="shared" ref="Q439:Q447" si="427">P439-R439</f>
        <v>0</v>
      </c>
      <c r="R439" s="178"/>
      <c r="S439" s="177"/>
      <c r="T439" s="149">
        <f t="shared" ref="T439:T447" si="428">S439-U439</f>
        <v>0</v>
      </c>
      <c r="U439" s="178"/>
      <c r="V439" s="177"/>
      <c r="W439" s="149">
        <f t="shared" ref="W439:W447" si="429">V439-X439</f>
        <v>0</v>
      </c>
      <c r="X439" s="197"/>
      <c r="Y439" s="177"/>
      <c r="Z439" s="149">
        <f t="shared" ref="Z439:Z447" si="430">Y439-AA439</f>
        <v>0</v>
      </c>
      <c r="AA439" s="178"/>
      <c r="AB439" s="177"/>
      <c r="AC439" s="149">
        <f t="shared" ref="AC439:AC447" si="431">AB439-AD439</f>
        <v>0</v>
      </c>
      <c r="AD439" s="178"/>
      <c r="AE439" s="177"/>
      <c r="AF439" s="149">
        <f t="shared" ref="AF439:AF447" si="432">AE439-AG439</f>
        <v>0</v>
      </c>
      <c r="AG439" s="178"/>
      <c r="AH439" s="177"/>
      <c r="AI439" s="149">
        <f t="shared" ref="AI439:AI447" si="433">AH439-AJ439</f>
        <v>0</v>
      </c>
      <c r="AJ439" s="178"/>
      <c r="AK439" s="177"/>
      <c r="AL439" s="149">
        <f t="shared" ref="AL439:AL447" si="434">AK439-AM439</f>
        <v>0</v>
      </c>
      <c r="AM439" s="178"/>
      <c r="AN439" s="172"/>
      <c r="AO439" s="151" t="s">
        <v>31</v>
      </c>
    </row>
    <row r="440" spans="1:41" ht="15" hidden="1" customHeight="1">
      <c r="A440" s="543"/>
      <c r="B440" s="545"/>
      <c r="C440" s="547"/>
      <c r="D440" s="722"/>
      <c r="E440" s="551"/>
      <c r="F440" s="165" t="s">
        <v>32</v>
      </c>
      <c r="G440" s="177"/>
      <c r="H440" s="149">
        <f t="shared" si="424"/>
        <v>0</v>
      </c>
      <c r="I440" s="178"/>
      <c r="J440" s="177"/>
      <c r="K440" s="149">
        <f t="shared" si="425"/>
        <v>0</v>
      </c>
      <c r="L440" s="178"/>
      <c r="M440" s="177"/>
      <c r="N440" s="149">
        <f t="shared" si="426"/>
        <v>0</v>
      </c>
      <c r="O440" s="178"/>
      <c r="P440" s="177"/>
      <c r="Q440" s="149">
        <f t="shared" si="427"/>
        <v>0</v>
      </c>
      <c r="R440" s="178"/>
      <c r="S440" s="177"/>
      <c r="T440" s="149">
        <f t="shared" si="428"/>
        <v>0</v>
      </c>
      <c r="U440" s="178"/>
      <c r="V440" s="177"/>
      <c r="W440" s="149">
        <f t="shared" si="429"/>
        <v>0</v>
      </c>
      <c r="X440" s="197"/>
      <c r="Y440" s="177"/>
      <c r="Z440" s="149">
        <f t="shared" si="430"/>
        <v>0</v>
      </c>
      <c r="AA440" s="178"/>
      <c r="AB440" s="177"/>
      <c r="AC440" s="149">
        <f t="shared" si="431"/>
        <v>0</v>
      </c>
      <c r="AD440" s="178"/>
      <c r="AE440" s="177"/>
      <c r="AF440" s="149">
        <f t="shared" si="432"/>
        <v>0</v>
      </c>
      <c r="AG440" s="178"/>
      <c r="AH440" s="177"/>
      <c r="AI440" s="149">
        <f t="shared" si="433"/>
        <v>0</v>
      </c>
      <c r="AJ440" s="178"/>
      <c r="AK440" s="177"/>
      <c r="AL440" s="149">
        <f t="shared" si="434"/>
        <v>0</v>
      </c>
      <c r="AM440" s="178"/>
      <c r="AN440" s="172"/>
      <c r="AO440" s="152">
        <f>SUM(G439:G447,J439:J447,M439:M447,P439:P447,S439:S447,V439:V447,Y439:Y447,AB439:AB447,AE439:AE447)</f>
        <v>900000</v>
      </c>
    </row>
    <row r="441" spans="1:41" ht="15" hidden="1" customHeight="1">
      <c r="A441" s="543"/>
      <c r="B441" s="545"/>
      <c r="C441" s="547"/>
      <c r="D441" s="722"/>
      <c r="E441" s="551"/>
      <c r="F441" s="165" t="s">
        <v>33</v>
      </c>
      <c r="G441" s="177"/>
      <c r="H441" s="149">
        <f t="shared" si="424"/>
        <v>0</v>
      </c>
      <c r="I441" s="178"/>
      <c r="J441" s="177"/>
      <c r="K441" s="149">
        <f t="shared" si="425"/>
        <v>0</v>
      </c>
      <c r="L441" s="178"/>
      <c r="M441" s="177"/>
      <c r="N441" s="149">
        <f t="shared" si="426"/>
        <v>0</v>
      </c>
      <c r="O441" s="178"/>
      <c r="P441" s="177"/>
      <c r="Q441" s="149">
        <f t="shared" si="427"/>
        <v>0</v>
      </c>
      <c r="R441" s="178"/>
      <c r="S441" s="177"/>
      <c r="T441" s="149">
        <f t="shared" si="428"/>
        <v>0</v>
      </c>
      <c r="U441" s="178"/>
      <c r="V441" s="177"/>
      <c r="W441" s="149">
        <f t="shared" si="429"/>
        <v>0</v>
      </c>
      <c r="X441" s="197"/>
      <c r="Y441" s="177"/>
      <c r="Z441" s="149">
        <f t="shared" si="430"/>
        <v>0</v>
      </c>
      <c r="AA441" s="178"/>
      <c r="AB441" s="177"/>
      <c r="AC441" s="149">
        <f t="shared" si="431"/>
        <v>0</v>
      </c>
      <c r="AD441" s="178"/>
      <c r="AE441" s="177"/>
      <c r="AF441" s="149">
        <f t="shared" si="432"/>
        <v>0</v>
      </c>
      <c r="AG441" s="178"/>
      <c r="AH441" s="177"/>
      <c r="AI441" s="149">
        <f t="shared" si="433"/>
        <v>0</v>
      </c>
      <c r="AJ441" s="178"/>
      <c r="AK441" s="177"/>
      <c r="AL441" s="149">
        <f t="shared" si="434"/>
        <v>0</v>
      </c>
      <c r="AM441" s="178"/>
      <c r="AN441" s="172"/>
      <c r="AO441" s="153" t="s">
        <v>34</v>
      </c>
    </row>
    <row r="442" spans="1:41" ht="15" hidden="1" customHeight="1">
      <c r="A442" s="543"/>
      <c r="B442" s="545"/>
      <c r="C442" s="547"/>
      <c r="D442" s="722"/>
      <c r="E442" s="551"/>
      <c r="F442" s="165" t="s">
        <v>35</v>
      </c>
      <c r="G442" s="177">
        <v>150000</v>
      </c>
      <c r="H442" s="149">
        <f t="shared" si="424"/>
        <v>0</v>
      </c>
      <c r="I442" s="178">
        <v>150000</v>
      </c>
      <c r="J442" s="177"/>
      <c r="K442" s="149">
        <f t="shared" si="425"/>
        <v>0</v>
      </c>
      <c r="L442" s="178"/>
      <c r="M442" s="177"/>
      <c r="N442" s="149">
        <f t="shared" si="426"/>
        <v>0</v>
      </c>
      <c r="O442" s="178"/>
      <c r="P442" s="177"/>
      <c r="Q442" s="149">
        <f t="shared" si="427"/>
        <v>0</v>
      </c>
      <c r="R442" s="178"/>
      <c r="S442" s="177"/>
      <c r="T442" s="149">
        <f t="shared" si="428"/>
        <v>0</v>
      </c>
      <c r="U442" s="178"/>
      <c r="V442" s="177"/>
      <c r="W442" s="149">
        <f t="shared" si="429"/>
        <v>0</v>
      </c>
      <c r="X442" s="197"/>
      <c r="Y442" s="177"/>
      <c r="Z442" s="149">
        <f t="shared" si="430"/>
        <v>0</v>
      </c>
      <c r="AA442" s="178"/>
      <c r="AB442" s="177"/>
      <c r="AC442" s="149">
        <f t="shared" si="431"/>
        <v>0</v>
      </c>
      <c r="AD442" s="178"/>
      <c r="AE442" s="177"/>
      <c r="AF442" s="149">
        <f t="shared" si="432"/>
        <v>0</v>
      </c>
      <c r="AG442" s="178"/>
      <c r="AH442" s="177"/>
      <c r="AI442" s="149">
        <f t="shared" si="433"/>
        <v>0</v>
      </c>
      <c r="AJ442" s="178"/>
      <c r="AK442" s="177"/>
      <c r="AL442" s="149">
        <f t="shared" si="434"/>
        <v>0</v>
      </c>
      <c r="AM442" s="178"/>
      <c r="AN442" s="172"/>
      <c r="AO442" s="152">
        <f>SUM(H439:H447,K439:K447,N439:N447,Q439:Q447,T439:T447,W439:W447,Z439:Z447,AC439:AC447,AF439:AF447)</f>
        <v>0</v>
      </c>
    </row>
    <row r="443" spans="1:41" ht="15" hidden="1" customHeight="1">
      <c r="A443" s="543"/>
      <c r="B443" s="545"/>
      <c r="C443" s="547"/>
      <c r="D443" s="722"/>
      <c r="E443" s="551"/>
      <c r="F443" s="165" t="s">
        <v>36</v>
      </c>
      <c r="G443" s="177"/>
      <c r="H443" s="149">
        <f t="shared" si="424"/>
        <v>0</v>
      </c>
      <c r="I443" s="178"/>
      <c r="J443" s="177"/>
      <c r="K443" s="149">
        <f t="shared" si="425"/>
        <v>0</v>
      </c>
      <c r="L443" s="178"/>
      <c r="M443" s="177"/>
      <c r="N443" s="149">
        <f t="shared" si="426"/>
        <v>0</v>
      </c>
      <c r="O443" s="178"/>
      <c r="P443" s="177">
        <v>50000</v>
      </c>
      <c r="Q443" s="149">
        <f t="shared" si="427"/>
        <v>0</v>
      </c>
      <c r="R443" s="178">
        <v>50000</v>
      </c>
      <c r="S443" s="177"/>
      <c r="T443" s="149">
        <f t="shared" si="428"/>
        <v>0</v>
      </c>
      <c r="U443" s="178"/>
      <c r="V443" s="177"/>
      <c r="W443" s="149">
        <f t="shared" si="429"/>
        <v>0</v>
      </c>
      <c r="X443" s="197"/>
      <c r="Y443" s="177"/>
      <c r="Z443" s="149">
        <f t="shared" si="430"/>
        <v>0</v>
      </c>
      <c r="AA443" s="178"/>
      <c r="AB443" s="177"/>
      <c r="AC443" s="149">
        <f t="shared" si="431"/>
        <v>0</v>
      </c>
      <c r="AD443" s="178"/>
      <c r="AE443" s="177"/>
      <c r="AF443" s="149">
        <f t="shared" si="432"/>
        <v>0</v>
      </c>
      <c r="AG443" s="178"/>
      <c r="AH443" s="177"/>
      <c r="AI443" s="149">
        <f t="shared" si="433"/>
        <v>0</v>
      </c>
      <c r="AJ443" s="178"/>
      <c r="AK443" s="177"/>
      <c r="AL443" s="149">
        <f t="shared" si="434"/>
        <v>0</v>
      </c>
      <c r="AM443" s="178"/>
      <c r="AN443" s="172"/>
      <c r="AO443" s="153" t="s">
        <v>37</v>
      </c>
    </row>
    <row r="444" spans="1:41" ht="15" hidden="1" customHeight="1">
      <c r="A444" s="543"/>
      <c r="B444" s="545"/>
      <c r="C444" s="547"/>
      <c r="D444" s="722"/>
      <c r="E444" s="551"/>
      <c r="F444" s="165" t="s">
        <v>38</v>
      </c>
      <c r="G444" s="177"/>
      <c r="H444" s="149">
        <f t="shared" si="424"/>
        <v>0</v>
      </c>
      <c r="I444" s="178"/>
      <c r="J444" s="177"/>
      <c r="K444" s="149">
        <f t="shared" si="425"/>
        <v>0</v>
      </c>
      <c r="L444" s="178"/>
      <c r="M444" s="177"/>
      <c r="N444" s="149">
        <f t="shared" si="426"/>
        <v>0</v>
      </c>
      <c r="O444" s="178"/>
      <c r="P444" s="177">
        <v>700000</v>
      </c>
      <c r="Q444" s="149">
        <f t="shared" si="427"/>
        <v>0</v>
      </c>
      <c r="R444" s="178">
        <v>700000</v>
      </c>
      <c r="S444" s="177"/>
      <c r="T444" s="149">
        <f t="shared" si="428"/>
        <v>0</v>
      </c>
      <c r="U444" s="178"/>
      <c r="V444" s="177"/>
      <c r="W444" s="149">
        <f t="shared" si="429"/>
        <v>0</v>
      </c>
      <c r="X444" s="197"/>
      <c r="Y444" s="177"/>
      <c r="Z444" s="149">
        <f t="shared" si="430"/>
        <v>0</v>
      </c>
      <c r="AA444" s="178"/>
      <c r="AB444" s="177"/>
      <c r="AC444" s="149">
        <f t="shared" si="431"/>
        <v>0</v>
      </c>
      <c r="AD444" s="178"/>
      <c r="AE444" s="177"/>
      <c r="AF444" s="149">
        <f t="shared" si="432"/>
        <v>0</v>
      </c>
      <c r="AG444" s="178"/>
      <c r="AH444" s="177"/>
      <c r="AI444" s="149">
        <f t="shared" si="433"/>
        <v>0</v>
      </c>
      <c r="AJ444" s="178"/>
      <c r="AK444" s="177"/>
      <c r="AL444" s="149">
        <f t="shared" si="434"/>
        <v>0</v>
      </c>
      <c r="AM444" s="178"/>
      <c r="AN444" s="172"/>
      <c r="AO444" s="152">
        <f>SUM(I439:I447,L439:L447,O439:O447,R439:R447,U439:U447,X439:X447,AA439:AA447,AD439:AD447,AG439:AG447)</f>
        <v>900000</v>
      </c>
    </row>
    <row r="445" spans="1:41" ht="15" hidden="1" customHeight="1">
      <c r="A445" s="543"/>
      <c r="B445" s="545"/>
      <c r="C445" s="547"/>
      <c r="D445" s="722"/>
      <c r="E445" s="551"/>
      <c r="F445" s="165" t="s">
        <v>39</v>
      </c>
      <c r="G445" s="177"/>
      <c r="H445" s="149">
        <f t="shared" si="424"/>
        <v>0</v>
      </c>
      <c r="I445" s="178"/>
      <c r="J445" s="177"/>
      <c r="K445" s="149">
        <f t="shared" si="425"/>
        <v>0</v>
      </c>
      <c r="L445" s="178"/>
      <c r="M445" s="177"/>
      <c r="N445" s="149">
        <f t="shared" si="426"/>
        <v>0</v>
      </c>
      <c r="O445" s="178"/>
      <c r="P445" s="177"/>
      <c r="Q445" s="149">
        <f t="shared" si="427"/>
        <v>0</v>
      </c>
      <c r="R445" s="178"/>
      <c r="S445" s="177"/>
      <c r="T445" s="149">
        <f t="shared" si="428"/>
        <v>0</v>
      </c>
      <c r="U445" s="178"/>
      <c r="V445" s="177"/>
      <c r="W445" s="149">
        <f t="shared" si="429"/>
        <v>0</v>
      </c>
      <c r="X445" s="197"/>
      <c r="Y445" s="177"/>
      <c r="Z445" s="149">
        <f t="shared" si="430"/>
        <v>0</v>
      </c>
      <c r="AA445" s="178"/>
      <c r="AB445" s="177"/>
      <c r="AC445" s="149">
        <f t="shared" si="431"/>
        <v>0</v>
      </c>
      <c r="AD445" s="178"/>
      <c r="AE445" s="177"/>
      <c r="AF445" s="149">
        <f t="shared" si="432"/>
        <v>0</v>
      </c>
      <c r="AG445" s="178"/>
      <c r="AH445" s="177"/>
      <c r="AI445" s="149">
        <f t="shared" si="433"/>
        <v>0</v>
      </c>
      <c r="AJ445" s="178"/>
      <c r="AK445" s="177"/>
      <c r="AL445" s="149">
        <f t="shared" si="434"/>
        <v>0</v>
      </c>
      <c r="AM445" s="178"/>
      <c r="AN445" s="172"/>
      <c r="AO445" s="153" t="s">
        <v>40</v>
      </c>
    </row>
    <row r="446" spans="1:41" ht="15" hidden="1" customHeight="1">
      <c r="A446" s="543"/>
      <c r="B446" s="545"/>
      <c r="C446" s="547"/>
      <c r="D446" s="722"/>
      <c r="E446" s="551"/>
      <c r="F446" s="165" t="s">
        <v>41</v>
      </c>
      <c r="G446" s="177"/>
      <c r="H446" s="149">
        <f t="shared" si="424"/>
        <v>0</v>
      </c>
      <c r="I446" s="178"/>
      <c r="J446" s="177"/>
      <c r="K446" s="149">
        <f t="shared" si="425"/>
        <v>0</v>
      </c>
      <c r="L446" s="178"/>
      <c r="M446" s="177"/>
      <c r="N446" s="149">
        <f t="shared" si="426"/>
        <v>0</v>
      </c>
      <c r="O446" s="178"/>
      <c r="P446" s="177"/>
      <c r="Q446" s="149">
        <f t="shared" si="427"/>
        <v>0</v>
      </c>
      <c r="R446" s="178"/>
      <c r="S446" s="177"/>
      <c r="T446" s="149">
        <f t="shared" si="428"/>
        <v>0</v>
      </c>
      <c r="U446" s="178"/>
      <c r="V446" s="177"/>
      <c r="W446" s="149">
        <f t="shared" si="429"/>
        <v>0</v>
      </c>
      <c r="X446" s="197"/>
      <c r="Y446" s="177"/>
      <c r="Z446" s="149">
        <f t="shared" si="430"/>
        <v>0</v>
      </c>
      <c r="AA446" s="178"/>
      <c r="AB446" s="177"/>
      <c r="AC446" s="149">
        <f t="shared" si="431"/>
        <v>0</v>
      </c>
      <c r="AD446" s="178"/>
      <c r="AE446" s="177"/>
      <c r="AF446" s="149">
        <f t="shared" si="432"/>
        <v>0</v>
      </c>
      <c r="AG446" s="178"/>
      <c r="AH446" s="177"/>
      <c r="AI446" s="149">
        <f t="shared" si="433"/>
        <v>0</v>
      </c>
      <c r="AJ446" s="178"/>
      <c r="AK446" s="177"/>
      <c r="AL446" s="149">
        <f t="shared" si="434"/>
        <v>0</v>
      </c>
      <c r="AM446" s="178"/>
      <c r="AN446" s="172"/>
      <c r="AO446" s="154">
        <f>AO444/AO440</f>
        <v>1</v>
      </c>
    </row>
    <row r="447" spans="1:41" ht="15" hidden="1" customHeight="1">
      <c r="A447" s="544"/>
      <c r="B447" s="546"/>
      <c r="C447" s="548"/>
      <c r="D447" s="723"/>
      <c r="E447" s="552"/>
      <c r="F447" s="166" t="s">
        <v>42</v>
      </c>
      <c r="G447" s="179"/>
      <c r="H447" s="155">
        <f t="shared" si="424"/>
        <v>0</v>
      </c>
      <c r="I447" s="180"/>
      <c r="J447" s="179"/>
      <c r="K447" s="155">
        <f t="shared" si="425"/>
        <v>0</v>
      </c>
      <c r="L447" s="180"/>
      <c r="M447" s="179"/>
      <c r="N447" s="155">
        <f t="shared" si="426"/>
        <v>0</v>
      </c>
      <c r="O447" s="180"/>
      <c r="P447" s="179"/>
      <c r="Q447" s="155">
        <f t="shared" si="427"/>
        <v>0</v>
      </c>
      <c r="R447" s="180"/>
      <c r="S447" s="179"/>
      <c r="T447" s="155">
        <f t="shared" si="428"/>
        <v>0</v>
      </c>
      <c r="U447" s="180"/>
      <c r="V447" s="179"/>
      <c r="W447" s="155">
        <f t="shared" si="429"/>
        <v>0</v>
      </c>
      <c r="X447" s="198"/>
      <c r="Y447" s="179"/>
      <c r="Z447" s="155">
        <f t="shared" si="430"/>
        <v>0</v>
      </c>
      <c r="AA447" s="180"/>
      <c r="AB447" s="179"/>
      <c r="AC447" s="155">
        <f t="shared" si="431"/>
        <v>0</v>
      </c>
      <c r="AD447" s="180"/>
      <c r="AE447" s="179"/>
      <c r="AF447" s="155">
        <f t="shared" si="432"/>
        <v>0</v>
      </c>
      <c r="AG447" s="180"/>
      <c r="AH447" s="179"/>
      <c r="AI447" s="155">
        <f t="shared" si="433"/>
        <v>0</v>
      </c>
      <c r="AJ447" s="180"/>
      <c r="AK447" s="179"/>
      <c r="AL447" s="155">
        <f t="shared" si="434"/>
        <v>0</v>
      </c>
      <c r="AM447" s="180"/>
      <c r="AN447" s="173"/>
      <c r="AO447" s="156"/>
    </row>
    <row r="448" spans="1:41" ht="15" customHeight="1">
      <c r="A448" s="573" t="s">
        <v>21</v>
      </c>
      <c r="B448" s="451" t="s">
        <v>17</v>
      </c>
      <c r="C448" s="451" t="s">
        <v>18</v>
      </c>
      <c r="D448" s="451" t="s">
        <v>139</v>
      </c>
      <c r="E448" s="451" t="s">
        <v>20</v>
      </c>
      <c r="F448" s="560" t="s">
        <v>22</v>
      </c>
      <c r="G448" s="511" t="s">
        <v>23</v>
      </c>
      <c r="H448" s="440" t="s">
        <v>24</v>
      </c>
      <c r="I448" s="444" t="s">
        <v>25</v>
      </c>
      <c r="J448" s="511" t="s">
        <v>23</v>
      </c>
      <c r="K448" s="440" t="s">
        <v>24</v>
      </c>
      <c r="L448" s="444" t="s">
        <v>25</v>
      </c>
      <c r="M448" s="511" t="s">
        <v>23</v>
      </c>
      <c r="N448" s="440" t="s">
        <v>24</v>
      </c>
      <c r="O448" s="444" t="s">
        <v>25</v>
      </c>
      <c r="P448" s="511" t="s">
        <v>23</v>
      </c>
      <c r="Q448" s="440" t="s">
        <v>24</v>
      </c>
      <c r="R448" s="444" t="s">
        <v>25</v>
      </c>
      <c r="S448" s="511" t="s">
        <v>23</v>
      </c>
      <c r="T448" s="440" t="s">
        <v>24</v>
      </c>
      <c r="U448" s="444" t="s">
        <v>25</v>
      </c>
      <c r="V448" s="511" t="s">
        <v>23</v>
      </c>
      <c r="W448" s="440" t="s">
        <v>24</v>
      </c>
      <c r="X448" s="522" t="s">
        <v>25</v>
      </c>
      <c r="Y448" s="511" t="s">
        <v>23</v>
      </c>
      <c r="Z448" s="440" t="s">
        <v>24</v>
      </c>
      <c r="AA448" s="444" t="s">
        <v>25</v>
      </c>
      <c r="AB448" s="511" t="s">
        <v>23</v>
      </c>
      <c r="AC448" s="440" t="s">
        <v>24</v>
      </c>
      <c r="AD448" s="444" t="s">
        <v>25</v>
      </c>
      <c r="AE448" s="511" t="s">
        <v>23</v>
      </c>
      <c r="AF448" s="440" t="s">
        <v>24</v>
      </c>
      <c r="AG448" s="444" t="s">
        <v>25</v>
      </c>
      <c r="AH448" s="511" t="s">
        <v>23</v>
      </c>
      <c r="AI448" s="440" t="s">
        <v>24</v>
      </c>
      <c r="AJ448" s="444" t="s">
        <v>25</v>
      </c>
      <c r="AK448" s="511" t="s">
        <v>23</v>
      </c>
      <c r="AL448" s="440" t="s">
        <v>24</v>
      </c>
      <c r="AM448" s="444" t="s">
        <v>25</v>
      </c>
      <c r="AN448" s="443" t="s">
        <v>23</v>
      </c>
      <c r="AO448" s="630" t="s">
        <v>26</v>
      </c>
    </row>
    <row r="449" spans="1:41" ht="15" customHeight="1">
      <c r="A449" s="574"/>
      <c r="B449" s="562"/>
      <c r="C449" s="562"/>
      <c r="D449" s="562"/>
      <c r="E449" s="562"/>
      <c r="F449" s="561"/>
      <c r="G449" s="541"/>
      <c r="H449" s="542"/>
      <c r="I449" s="538"/>
      <c r="J449" s="541"/>
      <c r="K449" s="542"/>
      <c r="L449" s="538"/>
      <c r="M449" s="541"/>
      <c r="N449" s="542"/>
      <c r="O449" s="538"/>
      <c r="P449" s="541"/>
      <c r="Q449" s="542"/>
      <c r="R449" s="538"/>
      <c r="S449" s="541"/>
      <c r="T449" s="542"/>
      <c r="U449" s="538"/>
      <c r="V449" s="541"/>
      <c r="W449" s="542"/>
      <c r="X449" s="632"/>
      <c r="Y449" s="541"/>
      <c r="Z449" s="542"/>
      <c r="AA449" s="538"/>
      <c r="AB449" s="541"/>
      <c r="AC449" s="542"/>
      <c r="AD449" s="538"/>
      <c r="AE449" s="541"/>
      <c r="AF449" s="542"/>
      <c r="AG449" s="538"/>
      <c r="AH449" s="541"/>
      <c r="AI449" s="542"/>
      <c r="AJ449" s="538"/>
      <c r="AK449" s="541"/>
      <c r="AL449" s="542"/>
      <c r="AM449" s="538"/>
      <c r="AN449" s="570"/>
      <c r="AO449" s="631"/>
    </row>
    <row r="450" spans="1:41" ht="15" customHeight="1">
      <c r="A450" s="543" t="s">
        <v>140</v>
      </c>
      <c r="B450" s="545" t="s">
        <v>296</v>
      </c>
      <c r="C450" s="547">
        <v>384</v>
      </c>
      <c r="D450" s="549" t="s">
        <v>275</v>
      </c>
      <c r="E450" s="551" t="s">
        <v>297</v>
      </c>
      <c r="F450" s="165" t="s">
        <v>30</v>
      </c>
      <c r="G450" s="177"/>
      <c r="H450" s="149">
        <f t="shared" ref="H450:H458" si="435">G450-I450</f>
        <v>0</v>
      </c>
      <c r="I450" s="178"/>
      <c r="J450" s="177"/>
      <c r="K450" s="149">
        <f t="shared" ref="K450:K458" si="436">J450-L450</f>
        <v>0</v>
      </c>
      <c r="L450" s="178"/>
      <c r="M450" s="177"/>
      <c r="N450" s="149">
        <f t="shared" ref="N450:N458" si="437">M450-O450</f>
        <v>0</v>
      </c>
      <c r="O450" s="178"/>
      <c r="P450" s="177"/>
      <c r="Q450" s="149">
        <f t="shared" ref="Q450:Q458" si="438">P450-R450</f>
        <v>0</v>
      </c>
      <c r="R450" s="178"/>
      <c r="S450" s="177"/>
      <c r="T450" s="149">
        <f t="shared" ref="T450:T458" si="439">S450-U450</f>
        <v>0</v>
      </c>
      <c r="U450" s="178"/>
      <c r="V450" s="177"/>
      <c r="W450" s="149">
        <f t="shared" ref="W450:W458" si="440">V450-X450</f>
        <v>0</v>
      </c>
      <c r="X450" s="197"/>
      <c r="Y450" s="177"/>
      <c r="Z450" s="149">
        <f t="shared" ref="Z450:Z458" si="441">Y450-AA450</f>
        <v>0</v>
      </c>
      <c r="AA450" s="178"/>
      <c r="AB450" s="177"/>
      <c r="AC450" s="149">
        <f t="shared" ref="AC450:AC458" si="442">AB450-AD450</f>
        <v>0</v>
      </c>
      <c r="AD450" s="178"/>
      <c r="AE450" s="177"/>
      <c r="AF450" s="149">
        <f t="shared" ref="AF450:AF458" si="443">AE450-AG450</f>
        <v>0</v>
      </c>
      <c r="AG450" s="178"/>
      <c r="AH450" s="177"/>
      <c r="AI450" s="149">
        <f t="shared" ref="AI450:AI458" si="444">AH450-AJ450</f>
        <v>0</v>
      </c>
      <c r="AJ450" s="178"/>
      <c r="AK450" s="177"/>
      <c r="AL450" s="149">
        <f t="shared" ref="AL450:AL458" si="445">AK450-AM450</f>
        <v>0</v>
      </c>
      <c r="AM450" s="178"/>
      <c r="AN450" s="172"/>
      <c r="AO450" s="151" t="s">
        <v>31</v>
      </c>
    </row>
    <row r="451" spans="1:41">
      <c r="A451" s="543"/>
      <c r="B451" s="545"/>
      <c r="C451" s="547"/>
      <c r="D451" s="549"/>
      <c r="E451" s="551"/>
      <c r="F451" s="165" t="s">
        <v>32</v>
      </c>
      <c r="G451" s="177"/>
      <c r="H451" s="149">
        <f t="shared" si="435"/>
        <v>0</v>
      </c>
      <c r="I451" s="178"/>
      <c r="J451" s="177"/>
      <c r="K451" s="149">
        <f t="shared" si="436"/>
        <v>0</v>
      </c>
      <c r="L451" s="178"/>
      <c r="M451" s="177"/>
      <c r="N451" s="149">
        <f t="shared" si="437"/>
        <v>0</v>
      </c>
      <c r="O451" s="178"/>
      <c r="P451" s="177"/>
      <c r="Q451" s="149">
        <f t="shared" si="438"/>
        <v>0</v>
      </c>
      <c r="R451" s="178"/>
      <c r="S451" s="177"/>
      <c r="T451" s="149">
        <f t="shared" si="439"/>
        <v>0</v>
      </c>
      <c r="U451" s="178"/>
      <c r="V451" s="177"/>
      <c r="W451" s="149">
        <f t="shared" si="440"/>
        <v>0</v>
      </c>
      <c r="X451" s="197"/>
      <c r="Y451" s="177"/>
      <c r="Z451" s="149">
        <f t="shared" si="441"/>
        <v>0</v>
      </c>
      <c r="AA451" s="178"/>
      <c r="AB451" s="177"/>
      <c r="AC451" s="149">
        <f t="shared" si="442"/>
        <v>0</v>
      </c>
      <c r="AD451" s="178"/>
      <c r="AE451" s="177"/>
      <c r="AF451" s="149">
        <f t="shared" si="443"/>
        <v>0</v>
      </c>
      <c r="AG451" s="178"/>
      <c r="AH451" s="177"/>
      <c r="AI451" s="149">
        <f t="shared" si="444"/>
        <v>0</v>
      </c>
      <c r="AJ451" s="178"/>
      <c r="AK451" s="177"/>
      <c r="AL451" s="149">
        <f t="shared" si="445"/>
        <v>0</v>
      </c>
      <c r="AM451" s="178"/>
      <c r="AN451" s="172"/>
      <c r="AO451" s="152">
        <f>SUM(G450:G458,J450:J458,M450:M458,P450:P458,S450:S458,V450:V458,Y450:Y458,AB450:AB458,AE450:AE458)</f>
        <v>5602500</v>
      </c>
    </row>
    <row r="452" spans="1:41">
      <c r="A452" s="543"/>
      <c r="B452" s="545"/>
      <c r="C452" s="547"/>
      <c r="D452" s="549"/>
      <c r="E452" s="551"/>
      <c r="F452" s="165" t="s">
        <v>33</v>
      </c>
      <c r="G452" s="177">
        <v>330000</v>
      </c>
      <c r="H452" s="149">
        <f t="shared" si="435"/>
        <v>0</v>
      </c>
      <c r="I452" s="178">
        <v>330000</v>
      </c>
      <c r="J452" s="177"/>
      <c r="K452" s="149">
        <f t="shared" si="436"/>
        <v>0</v>
      </c>
      <c r="L452" s="178"/>
      <c r="M452" s="177"/>
      <c r="N452" s="149">
        <f t="shared" si="437"/>
        <v>0</v>
      </c>
      <c r="O452" s="178"/>
      <c r="P452" s="177">
        <v>63840</v>
      </c>
      <c r="Q452" s="149">
        <f t="shared" si="438"/>
        <v>0</v>
      </c>
      <c r="R452" s="178">
        <v>63840</v>
      </c>
      <c r="S452" s="177">
        <v>47500</v>
      </c>
      <c r="T452" s="149">
        <f t="shared" si="439"/>
        <v>0</v>
      </c>
      <c r="U452" s="178">
        <v>47500</v>
      </c>
      <c r="V452" s="177">
        <v>40000</v>
      </c>
      <c r="W452" s="149">
        <f t="shared" si="440"/>
        <v>0</v>
      </c>
      <c r="X452" s="197">
        <v>40000</v>
      </c>
      <c r="Y452" s="177"/>
      <c r="Z452" s="149">
        <f t="shared" si="441"/>
        <v>0</v>
      </c>
      <c r="AA452" s="178"/>
      <c r="AB452" s="177"/>
      <c r="AC452" s="149">
        <f t="shared" si="442"/>
        <v>0</v>
      </c>
      <c r="AD452" s="178"/>
      <c r="AE452" s="177"/>
      <c r="AF452" s="149">
        <f t="shared" si="443"/>
        <v>0</v>
      </c>
      <c r="AG452" s="178"/>
      <c r="AH452" s="177"/>
      <c r="AI452" s="149">
        <f t="shared" si="444"/>
        <v>0</v>
      </c>
      <c r="AJ452" s="178"/>
      <c r="AK452" s="177"/>
      <c r="AL452" s="149">
        <f t="shared" si="445"/>
        <v>0</v>
      </c>
      <c r="AM452" s="178"/>
      <c r="AN452" s="172"/>
      <c r="AO452" s="153" t="s">
        <v>34</v>
      </c>
    </row>
    <row r="453" spans="1:41">
      <c r="A453" s="543"/>
      <c r="B453" s="545"/>
      <c r="C453" s="547"/>
      <c r="D453" s="549"/>
      <c r="E453" s="551"/>
      <c r="F453" s="165" t="s">
        <v>35</v>
      </c>
      <c r="G453" s="177"/>
      <c r="H453" s="149">
        <f t="shared" si="435"/>
        <v>0</v>
      </c>
      <c r="I453" s="178"/>
      <c r="J453" s="177">
        <v>336160</v>
      </c>
      <c r="K453" s="149">
        <f t="shared" si="436"/>
        <v>0</v>
      </c>
      <c r="L453" s="178">
        <v>336160</v>
      </c>
      <c r="M453" s="177"/>
      <c r="N453" s="149">
        <f t="shared" si="437"/>
        <v>0</v>
      </c>
      <c r="O453" s="178"/>
      <c r="P453" s="177">
        <v>250000</v>
      </c>
      <c r="Q453" s="149">
        <f t="shared" si="438"/>
        <v>0</v>
      </c>
      <c r="R453" s="178">
        <v>250000</v>
      </c>
      <c r="S453" s="177"/>
      <c r="T453" s="149">
        <f t="shared" si="439"/>
        <v>0</v>
      </c>
      <c r="U453" s="178"/>
      <c r="V453" s="177"/>
      <c r="W453" s="149">
        <f t="shared" si="440"/>
        <v>0</v>
      </c>
      <c r="X453" s="197"/>
      <c r="Y453" s="177"/>
      <c r="Z453" s="149">
        <f t="shared" si="441"/>
        <v>0</v>
      </c>
      <c r="AA453" s="178"/>
      <c r="AB453" s="177"/>
      <c r="AC453" s="149">
        <f t="shared" si="442"/>
        <v>0</v>
      </c>
      <c r="AD453" s="178"/>
      <c r="AE453" s="177"/>
      <c r="AF453" s="149">
        <f t="shared" si="443"/>
        <v>0</v>
      </c>
      <c r="AG453" s="178"/>
      <c r="AH453" s="177"/>
      <c r="AI453" s="149">
        <f t="shared" si="444"/>
        <v>0</v>
      </c>
      <c r="AJ453" s="178"/>
      <c r="AK453" s="177"/>
      <c r="AL453" s="149">
        <f t="shared" si="445"/>
        <v>0</v>
      </c>
      <c r="AM453" s="178"/>
      <c r="AN453" s="172"/>
      <c r="AO453" s="152">
        <f>SUM(H450:H458,K450:K458,N450:N458,Q450:Q458,T450:T458,W450:W458,Z450:Z458,AC450:AC458,AF450:AF458)</f>
        <v>3740000</v>
      </c>
    </row>
    <row r="454" spans="1:41">
      <c r="A454" s="543"/>
      <c r="B454" s="545"/>
      <c r="C454" s="547"/>
      <c r="D454" s="549"/>
      <c r="E454" s="551"/>
      <c r="F454" s="165" t="s">
        <v>36</v>
      </c>
      <c r="G454" s="177"/>
      <c r="H454" s="149">
        <f t="shared" si="435"/>
        <v>0</v>
      </c>
      <c r="I454" s="178"/>
      <c r="J454" s="177"/>
      <c r="K454" s="149">
        <f t="shared" si="436"/>
        <v>0</v>
      </c>
      <c r="L454" s="178"/>
      <c r="M454" s="177">
        <v>45411</v>
      </c>
      <c r="N454" s="149">
        <f t="shared" si="437"/>
        <v>0</v>
      </c>
      <c r="O454" s="178">
        <v>45411</v>
      </c>
      <c r="P454" s="177"/>
      <c r="Q454" s="149">
        <f t="shared" si="438"/>
        <v>0</v>
      </c>
      <c r="R454" s="178"/>
      <c r="S454" s="177"/>
      <c r="T454" s="149">
        <f t="shared" si="439"/>
        <v>0</v>
      </c>
      <c r="U454" s="178"/>
      <c r="V454" s="177">
        <v>749589</v>
      </c>
      <c r="W454" s="149">
        <f t="shared" si="440"/>
        <v>0</v>
      </c>
      <c r="X454" s="178">
        <v>749589</v>
      </c>
      <c r="Y454" s="177"/>
      <c r="Z454" s="149">
        <f t="shared" si="441"/>
        <v>0</v>
      </c>
      <c r="AA454" s="178"/>
      <c r="AB454" s="177"/>
      <c r="AC454" s="149">
        <f t="shared" si="442"/>
        <v>0</v>
      </c>
      <c r="AD454" s="178"/>
      <c r="AE454" s="177"/>
      <c r="AF454" s="149">
        <f t="shared" si="443"/>
        <v>0</v>
      </c>
      <c r="AG454" s="178"/>
      <c r="AH454" s="177"/>
      <c r="AI454" s="149">
        <f t="shared" si="444"/>
        <v>0</v>
      </c>
      <c r="AJ454" s="178"/>
      <c r="AK454" s="177"/>
      <c r="AL454" s="149">
        <f t="shared" si="445"/>
        <v>0</v>
      </c>
      <c r="AM454" s="178"/>
      <c r="AN454" s="172"/>
      <c r="AO454" s="153" t="s">
        <v>37</v>
      </c>
    </row>
    <row r="455" spans="1:41">
      <c r="A455" s="543"/>
      <c r="B455" s="545"/>
      <c r="C455" s="547"/>
      <c r="D455" s="549"/>
      <c r="E455" s="551"/>
      <c r="F455" s="165" t="s">
        <v>38</v>
      </c>
      <c r="G455" s="177"/>
      <c r="H455" s="149">
        <f t="shared" si="435"/>
        <v>0</v>
      </c>
      <c r="I455" s="178"/>
      <c r="J455" s="177"/>
      <c r="K455" s="149">
        <f t="shared" si="436"/>
        <v>0</v>
      </c>
      <c r="L455" s="178"/>
      <c r="M455" s="177"/>
      <c r="N455" s="149">
        <f t="shared" si="437"/>
        <v>0</v>
      </c>
      <c r="O455" s="178"/>
      <c r="P455" s="177"/>
      <c r="Q455" s="149">
        <f t="shared" si="438"/>
        <v>0</v>
      </c>
      <c r="R455" s="178"/>
      <c r="S455" s="177"/>
      <c r="T455" s="149">
        <f t="shared" si="439"/>
        <v>0</v>
      </c>
      <c r="U455" s="178"/>
      <c r="V455" s="177"/>
      <c r="W455" s="149">
        <f t="shared" si="440"/>
        <v>0</v>
      </c>
      <c r="X455" s="178"/>
      <c r="Y455" s="177">
        <v>3740000</v>
      </c>
      <c r="Z455" s="149">
        <f t="shared" si="441"/>
        <v>3740000</v>
      </c>
      <c r="AA455" s="178"/>
      <c r="AB455" s="177"/>
      <c r="AC455" s="149">
        <f t="shared" si="442"/>
        <v>0</v>
      </c>
      <c r="AD455" s="178"/>
      <c r="AE455" s="177"/>
      <c r="AF455" s="149">
        <f t="shared" si="443"/>
        <v>0</v>
      </c>
      <c r="AG455" s="178"/>
      <c r="AH455" s="177"/>
      <c r="AI455" s="149">
        <f t="shared" si="444"/>
        <v>0</v>
      </c>
      <c r="AJ455" s="178"/>
      <c r="AK455" s="177"/>
      <c r="AL455" s="149">
        <f t="shared" si="445"/>
        <v>0</v>
      </c>
      <c r="AM455" s="178"/>
      <c r="AN455" s="172"/>
      <c r="AO455" s="152">
        <f>SUM(I450:I458,L450:L458,O450:O458,R450:R458,U450:U458,X450:X458,AA450:AA458,AD450:AD458,AG450:AG458)</f>
        <v>1862500</v>
      </c>
    </row>
    <row r="456" spans="1:41">
      <c r="A456" s="543"/>
      <c r="B456" s="545"/>
      <c r="C456" s="547"/>
      <c r="D456" s="549"/>
      <c r="E456" s="551"/>
      <c r="F456" s="165" t="s">
        <v>39</v>
      </c>
      <c r="G456" s="177"/>
      <c r="H456" s="149">
        <f t="shared" si="435"/>
        <v>0</v>
      </c>
      <c r="I456" s="178"/>
      <c r="J456" s="177"/>
      <c r="K456" s="149">
        <f t="shared" si="436"/>
        <v>0</v>
      </c>
      <c r="L456" s="178"/>
      <c r="M456" s="177"/>
      <c r="N456" s="149">
        <f t="shared" si="437"/>
        <v>0</v>
      </c>
      <c r="O456" s="178"/>
      <c r="P456" s="177"/>
      <c r="Q456" s="149">
        <f t="shared" si="438"/>
        <v>0</v>
      </c>
      <c r="R456" s="178"/>
      <c r="S456" s="177"/>
      <c r="T456" s="149">
        <f t="shared" si="439"/>
        <v>0</v>
      </c>
      <c r="U456" s="178"/>
      <c r="V456" s="177"/>
      <c r="W456" s="149">
        <f t="shared" si="440"/>
        <v>0</v>
      </c>
      <c r="X456" s="197"/>
      <c r="Y456" s="177"/>
      <c r="Z456" s="149">
        <f t="shared" si="441"/>
        <v>0</v>
      </c>
      <c r="AA456" s="178"/>
      <c r="AB456" s="177"/>
      <c r="AC456" s="149">
        <f t="shared" si="442"/>
        <v>0</v>
      </c>
      <c r="AD456" s="178"/>
      <c r="AE456" s="177"/>
      <c r="AF456" s="149">
        <f t="shared" si="443"/>
        <v>0</v>
      </c>
      <c r="AG456" s="178"/>
      <c r="AH456" s="177"/>
      <c r="AI456" s="149">
        <f t="shared" si="444"/>
        <v>0</v>
      </c>
      <c r="AJ456" s="178"/>
      <c r="AK456" s="177"/>
      <c r="AL456" s="149">
        <f t="shared" si="445"/>
        <v>0</v>
      </c>
      <c r="AM456" s="178"/>
      <c r="AN456" s="172"/>
      <c r="AO456" s="153" t="s">
        <v>40</v>
      </c>
    </row>
    <row r="457" spans="1:41">
      <c r="A457" s="543"/>
      <c r="B457" s="545"/>
      <c r="C457" s="547"/>
      <c r="D457" s="549"/>
      <c r="E457" s="551"/>
      <c r="F457" s="165" t="s">
        <v>41</v>
      </c>
      <c r="G457" s="177"/>
      <c r="H457" s="149">
        <f t="shared" si="435"/>
        <v>0</v>
      </c>
      <c r="I457" s="178"/>
      <c r="J457" s="177"/>
      <c r="K457" s="149">
        <f t="shared" si="436"/>
        <v>0</v>
      </c>
      <c r="L457" s="178"/>
      <c r="M457" s="177"/>
      <c r="N457" s="149">
        <f t="shared" si="437"/>
        <v>0</v>
      </c>
      <c r="O457" s="178"/>
      <c r="P457" s="177"/>
      <c r="Q457" s="149">
        <f t="shared" si="438"/>
        <v>0</v>
      </c>
      <c r="R457" s="178"/>
      <c r="S457" s="177"/>
      <c r="T457" s="149">
        <f t="shared" si="439"/>
        <v>0</v>
      </c>
      <c r="U457" s="178"/>
      <c r="V457" s="177"/>
      <c r="W457" s="149">
        <f t="shared" si="440"/>
        <v>0</v>
      </c>
      <c r="X457" s="197"/>
      <c r="Y457" s="177"/>
      <c r="Z457" s="149">
        <f t="shared" si="441"/>
        <v>0</v>
      </c>
      <c r="AA457" s="178"/>
      <c r="AB457" s="177"/>
      <c r="AC457" s="149">
        <f t="shared" si="442"/>
        <v>0</v>
      </c>
      <c r="AD457" s="178"/>
      <c r="AE457" s="177"/>
      <c r="AF457" s="149">
        <f t="shared" si="443"/>
        <v>0</v>
      </c>
      <c r="AG457" s="178"/>
      <c r="AH457" s="177"/>
      <c r="AI457" s="149">
        <f t="shared" si="444"/>
        <v>0</v>
      </c>
      <c r="AJ457" s="178"/>
      <c r="AK457" s="177"/>
      <c r="AL457" s="149">
        <f t="shared" si="445"/>
        <v>0</v>
      </c>
      <c r="AM457" s="178"/>
      <c r="AN457" s="172"/>
      <c r="AO457" s="154">
        <f>AO455/AO451</f>
        <v>0.3324408746095493</v>
      </c>
    </row>
    <row r="458" spans="1:41">
      <c r="A458" s="544"/>
      <c r="B458" s="546"/>
      <c r="C458" s="548"/>
      <c r="D458" s="550"/>
      <c r="E458" s="552"/>
      <c r="F458" s="166" t="s">
        <v>42</v>
      </c>
      <c r="G458" s="179"/>
      <c r="H458" s="155">
        <f t="shared" si="435"/>
        <v>0</v>
      </c>
      <c r="I458" s="180"/>
      <c r="J458" s="179"/>
      <c r="K458" s="155">
        <f t="shared" si="436"/>
        <v>0</v>
      </c>
      <c r="L458" s="180"/>
      <c r="M458" s="179"/>
      <c r="N458" s="155">
        <f t="shared" si="437"/>
        <v>0</v>
      </c>
      <c r="O458" s="180"/>
      <c r="P458" s="179"/>
      <c r="Q458" s="155">
        <f t="shared" si="438"/>
        <v>0</v>
      </c>
      <c r="R458" s="180"/>
      <c r="S458" s="179"/>
      <c r="T458" s="155">
        <f t="shared" si="439"/>
        <v>0</v>
      </c>
      <c r="U458" s="180"/>
      <c r="V458" s="179"/>
      <c r="W458" s="155">
        <f t="shared" si="440"/>
        <v>0</v>
      </c>
      <c r="X458" s="198"/>
      <c r="Y458" s="179"/>
      <c r="Z458" s="155">
        <f t="shared" si="441"/>
        <v>0</v>
      </c>
      <c r="AA458" s="180"/>
      <c r="AB458" s="179"/>
      <c r="AC458" s="155">
        <f t="shared" si="442"/>
        <v>0</v>
      </c>
      <c r="AD458" s="180"/>
      <c r="AE458" s="179"/>
      <c r="AF458" s="155">
        <f t="shared" si="443"/>
        <v>0</v>
      </c>
      <c r="AG458" s="180"/>
      <c r="AH458" s="179"/>
      <c r="AI458" s="155">
        <f t="shared" si="444"/>
        <v>0</v>
      </c>
      <c r="AJ458" s="180"/>
      <c r="AK458" s="179"/>
      <c r="AL458" s="155">
        <f t="shared" si="445"/>
        <v>0</v>
      </c>
      <c r="AM458" s="180"/>
      <c r="AN458" s="173"/>
      <c r="AO458" s="156"/>
    </row>
    <row r="459" spans="1:41" ht="15" customHeight="1">
      <c r="A459" s="573" t="s">
        <v>21</v>
      </c>
      <c r="B459" s="451" t="s">
        <v>17</v>
      </c>
      <c r="C459" s="451" t="s">
        <v>18</v>
      </c>
      <c r="D459" s="451" t="s">
        <v>139</v>
      </c>
      <c r="E459" s="451" t="s">
        <v>20</v>
      </c>
      <c r="F459" s="560" t="s">
        <v>22</v>
      </c>
      <c r="G459" s="511" t="s">
        <v>23</v>
      </c>
      <c r="H459" s="440" t="s">
        <v>24</v>
      </c>
      <c r="I459" s="444" t="s">
        <v>25</v>
      </c>
      <c r="J459" s="511" t="s">
        <v>23</v>
      </c>
      <c r="K459" s="440" t="s">
        <v>24</v>
      </c>
      <c r="L459" s="444" t="s">
        <v>25</v>
      </c>
      <c r="M459" s="511" t="s">
        <v>23</v>
      </c>
      <c r="N459" s="440" t="s">
        <v>24</v>
      </c>
      <c r="O459" s="444" t="s">
        <v>25</v>
      </c>
      <c r="P459" s="511" t="s">
        <v>23</v>
      </c>
      <c r="Q459" s="440" t="s">
        <v>24</v>
      </c>
      <c r="R459" s="444" t="s">
        <v>25</v>
      </c>
      <c r="S459" s="511" t="s">
        <v>23</v>
      </c>
      <c r="T459" s="440" t="s">
        <v>24</v>
      </c>
      <c r="U459" s="444" t="s">
        <v>25</v>
      </c>
      <c r="V459" s="511" t="s">
        <v>23</v>
      </c>
      <c r="W459" s="440" t="s">
        <v>24</v>
      </c>
      <c r="X459" s="522" t="s">
        <v>25</v>
      </c>
      <c r="Y459" s="511" t="s">
        <v>23</v>
      </c>
      <c r="Z459" s="440" t="s">
        <v>24</v>
      </c>
      <c r="AA459" s="444" t="s">
        <v>25</v>
      </c>
      <c r="AB459" s="511" t="s">
        <v>23</v>
      </c>
      <c r="AC459" s="440" t="s">
        <v>24</v>
      </c>
      <c r="AD459" s="444" t="s">
        <v>25</v>
      </c>
      <c r="AE459" s="511" t="s">
        <v>23</v>
      </c>
      <c r="AF459" s="440" t="s">
        <v>24</v>
      </c>
      <c r="AG459" s="444" t="s">
        <v>25</v>
      </c>
      <c r="AH459" s="511" t="s">
        <v>23</v>
      </c>
      <c r="AI459" s="440" t="s">
        <v>24</v>
      </c>
      <c r="AJ459" s="444" t="s">
        <v>25</v>
      </c>
      <c r="AK459" s="511" t="s">
        <v>23</v>
      </c>
      <c r="AL459" s="440" t="s">
        <v>24</v>
      </c>
      <c r="AM459" s="444" t="s">
        <v>25</v>
      </c>
      <c r="AN459" s="443" t="s">
        <v>23</v>
      </c>
      <c r="AO459" s="630" t="s">
        <v>26</v>
      </c>
    </row>
    <row r="460" spans="1:41" ht="15" customHeight="1">
      <c r="A460" s="574"/>
      <c r="B460" s="562"/>
      <c r="C460" s="562"/>
      <c r="D460" s="562"/>
      <c r="E460" s="562"/>
      <c r="F460" s="561"/>
      <c r="G460" s="541"/>
      <c r="H460" s="542"/>
      <c r="I460" s="538"/>
      <c r="J460" s="541"/>
      <c r="K460" s="542"/>
      <c r="L460" s="538"/>
      <c r="M460" s="541"/>
      <c r="N460" s="542"/>
      <c r="O460" s="538"/>
      <c r="P460" s="541"/>
      <c r="Q460" s="542"/>
      <c r="R460" s="538"/>
      <c r="S460" s="541"/>
      <c r="T460" s="542"/>
      <c r="U460" s="538"/>
      <c r="V460" s="541"/>
      <c r="W460" s="542"/>
      <c r="X460" s="632"/>
      <c r="Y460" s="541"/>
      <c r="Z460" s="542"/>
      <c r="AA460" s="538"/>
      <c r="AB460" s="541"/>
      <c r="AC460" s="542"/>
      <c r="AD460" s="538"/>
      <c r="AE460" s="541"/>
      <c r="AF460" s="542"/>
      <c r="AG460" s="538"/>
      <c r="AH460" s="541"/>
      <c r="AI460" s="542"/>
      <c r="AJ460" s="538"/>
      <c r="AK460" s="541"/>
      <c r="AL460" s="542"/>
      <c r="AM460" s="538"/>
      <c r="AN460" s="570"/>
      <c r="AO460" s="631"/>
    </row>
    <row r="461" spans="1:41" ht="15" customHeight="1">
      <c r="A461" s="543" t="s">
        <v>140</v>
      </c>
      <c r="B461" s="545" t="s">
        <v>298</v>
      </c>
      <c r="C461" s="547">
        <v>2269</v>
      </c>
      <c r="D461" s="722" t="s">
        <v>299</v>
      </c>
      <c r="E461" s="551" t="s">
        <v>300</v>
      </c>
      <c r="F461" s="165" t="s">
        <v>30</v>
      </c>
      <c r="G461" s="177"/>
      <c r="H461" s="149">
        <f t="shared" ref="H461:H469" si="446">G461-I461</f>
        <v>0</v>
      </c>
      <c r="I461" s="178"/>
      <c r="J461" s="177"/>
      <c r="K461" s="149">
        <f t="shared" ref="K461:K469" si="447">J461-L461</f>
        <v>0</v>
      </c>
      <c r="L461" s="178"/>
      <c r="M461" s="177"/>
      <c r="N461" s="149">
        <f t="shared" ref="N461:N469" si="448">M461-O461</f>
        <v>0</v>
      </c>
      <c r="O461" s="178"/>
      <c r="P461" s="177"/>
      <c r="Q461" s="149">
        <f t="shared" ref="Q461:Q469" si="449">P461-R461</f>
        <v>0</v>
      </c>
      <c r="R461" s="178"/>
      <c r="S461" s="177"/>
      <c r="T461" s="149">
        <f t="shared" ref="T461:T469" si="450">S461-U461</f>
        <v>0</v>
      </c>
      <c r="U461" s="178"/>
      <c r="V461" s="177"/>
      <c r="W461" s="149">
        <f t="shared" ref="W461:W469" si="451">V461-X461</f>
        <v>0</v>
      </c>
      <c r="X461" s="197"/>
      <c r="Y461" s="177"/>
      <c r="Z461" s="149">
        <f t="shared" ref="Z461:Z469" si="452">Y461-AA461</f>
        <v>0</v>
      </c>
      <c r="AA461" s="178"/>
      <c r="AB461" s="177"/>
      <c r="AC461" s="149">
        <f t="shared" ref="AC461:AC469" si="453">AB461-AD461</f>
        <v>0</v>
      </c>
      <c r="AD461" s="178"/>
      <c r="AE461" s="177"/>
      <c r="AF461" s="149">
        <f t="shared" ref="AF461:AF469" si="454">AE461-AG461</f>
        <v>0</v>
      </c>
      <c r="AG461" s="178"/>
      <c r="AH461" s="177"/>
      <c r="AI461" s="149">
        <f t="shared" ref="AI461:AI469" si="455">AH461-AJ461</f>
        <v>0</v>
      </c>
      <c r="AJ461" s="178"/>
      <c r="AK461" s="177"/>
      <c r="AL461" s="149">
        <f t="shared" ref="AL461:AL469" si="456">AK461-AM461</f>
        <v>0</v>
      </c>
      <c r="AM461" s="178"/>
      <c r="AN461" s="172"/>
      <c r="AO461" s="151" t="s">
        <v>31</v>
      </c>
    </row>
    <row r="462" spans="1:41">
      <c r="A462" s="543"/>
      <c r="B462" s="545"/>
      <c r="C462" s="547"/>
      <c r="D462" s="722"/>
      <c r="E462" s="551"/>
      <c r="F462" s="165" t="s">
        <v>32</v>
      </c>
      <c r="G462" s="177"/>
      <c r="H462" s="149">
        <f t="shared" si="446"/>
        <v>0</v>
      </c>
      <c r="I462" s="178"/>
      <c r="J462" s="177"/>
      <c r="K462" s="149">
        <f t="shared" si="447"/>
        <v>0</v>
      </c>
      <c r="L462" s="178"/>
      <c r="M462" s="177"/>
      <c r="N462" s="149">
        <f t="shared" si="448"/>
        <v>0</v>
      </c>
      <c r="O462" s="178"/>
      <c r="P462" s="177"/>
      <c r="Q462" s="149">
        <f t="shared" si="449"/>
        <v>0</v>
      </c>
      <c r="R462" s="178"/>
      <c r="S462" s="177"/>
      <c r="T462" s="149">
        <f t="shared" si="450"/>
        <v>0</v>
      </c>
      <c r="U462" s="178"/>
      <c r="V462" s="177"/>
      <c r="W462" s="149">
        <f t="shared" si="451"/>
        <v>0</v>
      </c>
      <c r="X462" s="197"/>
      <c r="Y462" s="177"/>
      <c r="Z462" s="149">
        <f t="shared" si="452"/>
        <v>0</v>
      </c>
      <c r="AA462" s="178"/>
      <c r="AB462" s="177"/>
      <c r="AC462" s="149">
        <f t="shared" si="453"/>
        <v>0</v>
      </c>
      <c r="AD462" s="178"/>
      <c r="AE462" s="177"/>
      <c r="AF462" s="149">
        <f t="shared" si="454"/>
        <v>0</v>
      </c>
      <c r="AG462" s="178"/>
      <c r="AH462" s="177"/>
      <c r="AI462" s="149">
        <f t="shared" si="455"/>
        <v>0</v>
      </c>
      <c r="AJ462" s="178"/>
      <c r="AK462" s="177"/>
      <c r="AL462" s="149">
        <f t="shared" si="456"/>
        <v>0</v>
      </c>
      <c r="AM462" s="178"/>
      <c r="AN462" s="172"/>
      <c r="AO462" s="152">
        <f>SUM(G461:G469,J461:J469,M461:M469,P461:P469,S461:S469,V461:V469,Y461:Y469,AB461:AB469,AE461:AE469)</f>
        <v>2380000</v>
      </c>
    </row>
    <row r="463" spans="1:41">
      <c r="A463" s="543"/>
      <c r="B463" s="545"/>
      <c r="C463" s="547"/>
      <c r="D463" s="722"/>
      <c r="E463" s="551"/>
      <c r="F463" s="165" t="s">
        <v>33</v>
      </c>
      <c r="G463" s="177"/>
      <c r="H463" s="149">
        <f t="shared" si="446"/>
        <v>0</v>
      </c>
      <c r="I463" s="178"/>
      <c r="J463" s="177"/>
      <c r="K463" s="149">
        <f t="shared" si="447"/>
        <v>0</v>
      </c>
      <c r="L463" s="178"/>
      <c r="M463" s="177"/>
      <c r="N463" s="149">
        <f t="shared" si="448"/>
        <v>0</v>
      </c>
      <c r="O463" s="178"/>
      <c r="P463" s="177"/>
      <c r="Q463" s="149">
        <f t="shared" si="449"/>
        <v>0</v>
      </c>
      <c r="R463" s="178"/>
      <c r="S463" s="177"/>
      <c r="T463" s="149">
        <f t="shared" si="450"/>
        <v>0</v>
      </c>
      <c r="U463" s="178"/>
      <c r="V463" s="177"/>
      <c r="W463" s="149">
        <f t="shared" si="451"/>
        <v>0</v>
      </c>
      <c r="X463" s="197"/>
      <c r="Y463" s="177"/>
      <c r="Z463" s="149">
        <f t="shared" si="452"/>
        <v>0</v>
      </c>
      <c r="AA463" s="178"/>
      <c r="AB463" s="177"/>
      <c r="AC463" s="149">
        <f t="shared" si="453"/>
        <v>0</v>
      </c>
      <c r="AD463" s="178"/>
      <c r="AE463" s="177"/>
      <c r="AF463" s="149">
        <f t="shared" si="454"/>
        <v>0</v>
      </c>
      <c r="AG463" s="178"/>
      <c r="AH463" s="177"/>
      <c r="AI463" s="149">
        <f t="shared" si="455"/>
        <v>0</v>
      </c>
      <c r="AJ463" s="178"/>
      <c r="AK463" s="177"/>
      <c r="AL463" s="149">
        <f t="shared" si="456"/>
        <v>0</v>
      </c>
      <c r="AM463" s="178"/>
      <c r="AN463" s="172"/>
      <c r="AO463" s="153" t="s">
        <v>34</v>
      </c>
    </row>
    <row r="464" spans="1:41">
      <c r="A464" s="543"/>
      <c r="B464" s="545"/>
      <c r="C464" s="547"/>
      <c r="D464" s="722"/>
      <c r="E464" s="551"/>
      <c r="F464" s="165" t="s">
        <v>35</v>
      </c>
      <c r="G464" s="177"/>
      <c r="H464" s="149">
        <f t="shared" si="446"/>
        <v>0</v>
      </c>
      <c r="I464" s="178"/>
      <c r="J464" s="177">
        <v>300000</v>
      </c>
      <c r="K464" s="149">
        <f t="shared" si="447"/>
        <v>-96000</v>
      </c>
      <c r="L464" s="178">
        <v>396000</v>
      </c>
      <c r="M464" s="177"/>
      <c r="N464" s="149">
        <f t="shared" si="448"/>
        <v>0</v>
      </c>
      <c r="O464" s="178"/>
      <c r="P464" s="177"/>
      <c r="Q464" s="149">
        <f t="shared" si="449"/>
        <v>0</v>
      </c>
      <c r="R464" s="178"/>
      <c r="S464" s="177"/>
      <c r="T464" s="149">
        <f t="shared" si="450"/>
        <v>0</v>
      </c>
      <c r="U464" s="178"/>
      <c r="V464" s="177"/>
      <c r="W464" s="149">
        <f t="shared" si="451"/>
        <v>0</v>
      </c>
      <c r="X464" s="197"/>
      <c r="Y464" s="177"/>
      <c r="Z464" s="149">
        <f t="shared" si="452"/>
        <v>0</v>
      </c>
      <c r="AA464" s="178"/>
      <c r="AB464" s="177"/>
      <c r="AC464" s="149">
        <f t="shared" si="453"/>
        <v>0</v>
      </c>
      <c r="AD464" s="178"/>
      <c r="AE464" s="177"/>
      <c r="AF464" s="149">
        <f t="shared" si="454"/>
        <v>0</v>
      </c>
      <c r="AG464" s="178"/>
      <c r="AH464" s="177"/>
      <c r="AI464" s="149">
        <f t="shared" si="455"/>
        <v>0</v>
      </c>
      <c r="AJ464" s="178"/>
      <c r="AK464" s="177"/>
      <c r="AL464" s="149">
        <f t="shared" si="456"/>
        <v>0</v>
      </c>
      <c r="AM464" s="178"/>
      <c r="AN464" s="172"/>
      <c r="AO464" s="152">
        <f>SUM(H461:H469,K461:K469,N461:N469,Q461:Q469,T461:T469,W461:W469,Z461:Z469,AC461:AC469,AF461:AF469)</f>
        <v>1984000</v>
      </c>
    </row>
    <row r="465" spans="1:41">
      <c r="A465" s="543"/>
      <c r="B465" s="545"/>
      <c r="C465" s="547"/>
      <c r="D465" s="722"/>
      <c r="E465" s="551"/>
      <c r="F465" s="165" t="s">
        <v>36</v>
      </c>
      <c r="G465" s="177"/>
      <c r="H465" s="149">
        <f t="shared" si="446"/>
        <v>0</v>
      </c>
      <c r="I465" s="178"/>
      <c r="J465" s="177"/>
      <c r="K465" s="149">
        <f t="shared" si="447"/>
        <v>0</v>
      </c>
      <c r="L465" s="178"/>
      <c r="M465" s="177"/>
      <c r="N465" s="149">
        <f t="shared" si="448"/>
        <v>0</v>
      </c>
      <c r="O465" s="178"/>
      <c r="P465" s="177"/>
      <c r="Q465" s="149">
        <f t="shared" si="449"/>
        <v>0</v>
      </c>
      <c r="R465" s="178"/>
      <c r="S465" s="177"/>
      <c r="T465" s="149">
        <f t="shared" si="450"/>
        <v>0</v>
      </c>
      <c r="U465" s="178"/>
      <c r="V465" s="177"/>
      <c r="W465" s="149">
        <f t="shared" si="451"/>
        <v>0</v>
      </c>
      <c r="X465" s="178"/>
      <c r="Y465" s="177">
        <v>280000</v>
      </c>
      <c r="Z465" s="149">
        <f t="shared" si="452"/>
        <v>280000</v>
      </c>
      <c r="AA465" s="178"/>
      <c r="AB465" s="177"/>
      <c r="AC465" s="149">
        <f t="shared" si="453"/>
        <v>0</v>
      </c>
      <c r="AD465" s="178"/>
      <c r="AE465" s="177"/>
      <c r="AF465" s="149">
        <f t="shared" si="454"/>
        <v>0</v>
      </c>
      <c r="AG465" s="178"/>
      <c r="AH465" s="177"/>
      <c r="AI465" s="149">
        <f t="shared" si="455"/>
        <v>0</v>
      </c>
      <c r="AJ465" s="178"/>
      <c r="AK465" s="177"/>
      <c r="AL465" s="149">
        <f t="shared" si="456"/>
        <v>0</v>
      </c>
      <c r="AM465" s="178"/>
      <c r="AN465" s="172"/>
      <c r="AO465" s="153" t="s">
        <v>37</v>
      </c>
    </row>
    <row r="466" spans="1:41">
      <c r="A466" s="543"/>
      <c r="B466" s="545"/>
      <c r="C466" s="547"/>
      <c r="D466" s="722"/>
      <c r="E466" s="551"/>
      <c r="F466" s="165" t="s">
        <v>38</v>
      </c>
      <c r="G466" s="177"/>
      <c r="H466" s="149">
        <f t="shared" si="446"/>
        <v>0</v>
      </c>
      <c r="I466" s="178"/>
      <c r="J466" s="177"/>
      <c r="K466" s="149">
        <f t="shared" si="447"/>
        <v>0</v>
      </c>
      <c r="L466" s="178"/>
      <c r="M466" s="177"/>
      <c r="N466" s="149">
        <f t="shared" si="448"/>
        <v>0</v>
      </c>
      <c r="O466" s="178"/>
      <c r="P466" s="177"/>
      <c r="Q466" s="149">
        <f t="shared" si="449"/>
        <v>0</v>
      </c>
      <c r="R466" s="178"/>
      <c r="S466" s="177"/>
      <c r="T466" s="149">
        <f t="shared" si="450"/>
        <v>0</v>
      </c>
      <c r="U466" s="178"/>
      <c r="V466" s="177"/>
      <c r="W466" s="149">
        <f t="shared" si="451"/>
        <v>0</v>
      </c>
      <c r="X466" s="178"/>
      <c r="Y466" s="177">
        <v>1800000</v>
      </c>
      <c r="Z466" s="149">
        <f t="shared" si="452"/>
        <v>1800000</v>
      </c>
      <c r="AA466" s="178"/>
      <c r="AB466" s="177"/>
      <c r="AC466" s="149">
        <f t="shared" si="453"/>
        <v>0</v>
      </c>
      <c r="AD466" s="178"/>
      <c r="AE466" s="177"/>
      <c r="AF466" s="149">
        <f t="shared" si="454"/>
        <v>0</v>
      </c>
      <c r="AG466" s="178"/>
      <c r="AH466" s="177"/>
      <c r="AI466" s="149">
        <f t="shared" si="455"/>
        <v>0</v>
      </c>
      <c r="AJ466" s="178"/>
      <c r="AK466" s="177"/>
      <c r="AL466" s="149">
        <f t="shared" si="456"/>
        <v>0</v>
      </c>
      <c r="AM466" s="178"/>
      <c r="AN466" s="172"/>
      <c r="AO466" s="152">
        <f>SUM(I461:I469,L461:L469,O461:O469,R461:R469,U461:U469,X461:X469,AA461:AA469,AD461:AD469,AG461:AG469)</f>
        <v>396000</v>
      </c>
    </row>
    <row r="467" spans="1:41">
      <c r="A467" s="543"/>
      <c r="B467" s="545"/>
      <c r="C467" s="547"/>
      <c r="D467" s="722"/>
      <c r="E467" s="551"/>
      <c r="F467" s="165" t="s">
        <v>39</v>
      </c>
      <c r="G467" s="177"/>
      <c r="H467" s="149">
        <f t="shared" si="446"/>
        <v>0</v>
      </c>
      <c r="I467" s="178"/>
      <c r="J467" s="177"/>
      <c r="K467" s="149">
        <f t="shared" si="447"/>
        <v>0</v>
      </c>
      <c r="L467" s="178"/>
      <c r="M467" s="177"/>
      <c r="N467" s="149">
        <f t="shared" si="448"/>
        <v>0</v>
      </c>
      <c r="O467" s="178"/>
      <c r="P467" s="177"/>
      <c r="Q467" s="149">
        <f t="shared" si="449"/>
        <v>0</v>
      </c>
      <c r="R467" s="178"/>
      <c r="S467" s="177"/>
      <c r="T467" s="149">
        <f t="shared" si="450"/>
        <v>0</v>
      </c>
      <c r="U467" s="178"/>
      <c r="V467" s="177"/>
      <c r="W467" s="149">
        <f t="shared" si="451"/>
        <v>0</v>
      </c>
      <c r="X467" s="197"/>
      <c r="Y467" s="177"/>
      <c r="Z467" s="149">
        <f t="shared" si="452"/>
        <v>0</v>
      </c>
      <c r="AA467" s="178"/>
      <c r="AB467" s="177"/>
      <c r="AC467" s="149">
        <f t="shared" si="453"/>
        <v>0</v>
      </c>
      <c r="AD467" s="178"/>
      <c r="AE467" s="177"/>
      <c r="AF467" s="149">
        <f t="shared" si="454"/>
        <v>0</v>
      </c>
      <c r="AG467" s="178"/>
      <c r="AH467" s="177"/>
      <c r="AI467" s="149">
        <f t="shared" si="455"/>
        <v>0</v>
      </c>
      <c r="AJ467" s="178"/>
      <c r="AK467" s="177"/>
      <c r="AL467" s="149">
        <f t="shared" si="456"/>
        <v>0</v>
      </c>
      <c r="AM467" s="178"/>
      <c r="AN467" s="172"/>
      <c r="AO467" s="153" t="s">
        <v>40</v>
      </c>
    </row>
    <row r="468" spans="1:41">
      <c r="A468" s="543"/>
      <c r="B468" s="545"/>
      <c r="C468" s="547"/>
      <c r="D468" s="722"/>
      <c r="E468" s="551"/>
      <c r="F468" s="165" t="s">
        <v>41</v>
      </c>
      <c r="G468" s="177"/>
      <c r="H468" s="149">
        <f t="shared" si="446"/>
        <v>0</v>
      </c>
      <c r="I468" s="178"/>
      <c r="J468" s="177"/>
      <c r="K468" s="149">
        <f t="shared" si="447"/>
        <v>0</v>
      </c>
      <c r="L468" s="178"/>
      <c r="M468" s="177"/>
      <c r="N468" s="149">
        <f t="shared" si="448"/>
        <v>0</v>
      </c>
      <c r="O468" s="178"/>
      <c r="P468" s="177"/>
      <c r="Q468" s="149">
        <f t="shared" si="449"/>
        <v>0</v>
      </c>
      <c r="R468" s="178"/>
      <c r="S468" s="177"/>
      <c r="T468" s="149">
        <f t="shared" si="450"/>
        <v>0</v>
      </c>
      <c r="U468" s="178"/>
      <c r="V468" s="177"/>
      <c r="W468" s="149">
        <f t="shared" si="451"/>
        <v>0</v>
      </c>
      <c r="X468" s="197"/>
      <c r="Y468" s="177"/>
      <c r="Z468" s="149">
        <f t="shared" si="452"/>
        <v>0</v>
      </c>
      <c r="AA468" s="178"/>
      <c r="AB468" s="177"/>
      <c r="AC468" s="149">
        <f t="shared" si="453"/>
        <v>0</v>
      </c>
      <c r="AD468" s="178"/>
      <c r="AE468" s="177"/>
      <c r="AF468" s="149">
        <f t="shared" si="454"/>
        <v>0</v>
      </c>
      <c r="AG468" s="178"/>
      <c r="AH468" s="177"/>
      <c r="AI468" s="149">
        <f t="shared" si="455"/>
        <v>0</v>
      </c>
      <c r="AJ468" s="178"/>
      <c r="AK468" s="177"/>
      <c r="AL468" s="149">
        <f t="shared" si="456"/>
        <v>0</v>
      </c>
      <c r="AM468" s="178"/>
      <c r="AN468" s="172"/>
      <c r="AO468" s="154">
        <f>AO466/AO462</f>
        <v>0.16638655462184873</v>
      </c>
    </row>
    <row r="469" spans="1:41">
      <c r="A469" s="544"/>
      <c r="B469" s="546"/>
      <c r="C469" s="548"/>
      <c r="D469" s="723"/>
      <c r="E469" s="552"/>
      <c r="F469" s="166" t="s">
        <v>42</v>
      </c>
      <c r="G469" s="179"/>
      <c r="H469" s="155">
        <f t="shared" si="446"/>
        <v>0</v>
      </c>
      <c r="I469" s="180"/>
      <c r="J469" s="179"/>
      <c r="K469" s="155">
        <f t="shared" si="447"/>
        <v>0</v>
      </c>
      <c r="L469" s="180"/>
      <c r="M469" s="179"/>
      <c r="N469" s="155">
        <f t="shared" si="448"/>
        <v>0</v>
      </c>
      <c r="O469" s="180"/>
      <c r="P469" s="179"/>
      <c r="Q469" s="155">
        <f t="shared" si="449"/>
        <v>0</v>
      </c>
      <c r="R469" s="180"/>
      <c r="S469" s="179"/>
      <c r="T469" s="155">
        <f t="shared" si="450"/>
        <v>0</v>
      </c>
      <c r="U469" s="180"/>
      <c r="V469" s="179"/>
      <c r="W469" s="155">
        <f t="shared" si="451"/>
        <v>0</v>
      </c>
      <c r="X469" s="198"/>
      <c r="Y469" s="179"/>
      <c r="Z469" s="155">
        <f t="shared" si="452"/>
        <v>0</v>
      </c>
      <c r="AA469" s="180"/>
      <c r="AB469" s="179"/>
      <c r="AC469" s="155">
        <f t="shared" si="453"/>
        <v>0</v>
      </c>
      <c r="AD469" s="180"/>
      <c r="AE469" s="179"/>
      <c r="AF469" s="155">
        <f t="shared" si="454"/>
        <v>0</v>
      </c>
      <c r="AG469" s="180"/>
      <c r="AH469" s="179"/>
      <c r="AI469" s="155">
        <f t="shared" si="455"/>
        <v>0</v>
      </c>
      <c r="AJ469" s="180"/>
      <c r="AK469" s="179"/>
      <c r="AL469" s="155">
        <f t="shared" si="456"/>
        <v>0</v>
      </c>
      <c r="AM469" s="180"/>
      <c r="AN469" s="173"/>
      <c r="AO469" s="156"/>
    </row>
    <row r="470" spans="1:41" ht="15" customHeight="1">
      <c r="A470" s="653" t="s">
        <v>21</v>
      </c>
      <c r="B470" s="450" t="s">
        <v>17</v>
      </c>
      <c r="C470" s="450" t="s">
        <v>18</v>
      </c>
      <c r="D470" s="450" t="s">
        <v>139</v>
      </c>
      <c r="E470" s="450" t="s">
        <v>20</v>
      </c>
      <c r="F470" s="686" t="s">
        <v>22</v>
      </c>
      <c r="G470" s="576" t="s">
        <v>23</v>
      </c>
      <c r="H470" s="452" t="s">
        <v>24</v>
      </c>
      <c r="I470" s="577" t="s">
        <v>25</v>
      </c>
      <c r="J470" s="576" t="s">
        <v>23</v>
      </c>
      <c r="K470" s="452" t="s">
        <v>24</v>
      </c>
      <c r="L470" s="577" t="s">
        <v>25</v>
      </c>
      <c r="M470" s="576" t="s">
        <v>23</v>
      </c>
      <c r="N470" s="452" t="s">
        <v>24</v>
      </c>
      <c r="O470" s="577" t="s">
        <v>25</v>
      </c>
      <c r="P470" s="576" t="s">
        <v>23</v>
      </c>
      <c r="Q470" s="452" t="s">
        <v>24</v>
      </c>
      <c r="R470" s="577" t="s">
        <v>25</v>
      </c>
      <c r="S470" s="576" t="s">
        <v>23</v>
      </c>
      <c r="T470" s="452" t="s">
        <v>24</v>
      </c>
      <c r="U470" s="577" t="s">
        <v>25</v>
      </c>
      <c r="V470" s="576" t="s">
        <v>23</v>
      </c>
      <c r="W470" s="452" t="s">
        <v>24</v>
      </c>
      <c r="X470" s="676" t="s">
        <v>25</v>
      </c>
      <c r="Y470" s="576" t="s">
        <v>23</v>
      </c>
      <c r="Z470" s="452" t="s">
        <v>24</v>
      </c>
      <c r="AA470" s="577" t="s">
        <v>25</v>
      </c>
      <c r="AB470" s="576" t="s">
        <v>23</v>
      </c>
      <c r="AC470" s="452" t="s">
        <v>24</v>
      </c>
      <c r="AD470" s="577" t="s">
        <v>25</v>
      </c>
      <c r="AE470" s="576" t="s">
        <v>23</v>
      </c>
      <c r="AF470" s="452" t="s">
        <v>24</v>
      </c>
      <c r="AG470" s="577" t="s">
        <v>25</v>
      </c>
      <c r="AH470" s="576" t="s">
        <v>23</v>
      </c>
      <c r="AI470" s="452" t="s">
        <v>24</v>
      </c>
      <c r="AJ470" s="577" t="s">
        <v>25</v>
      </c>
      <c r="AK470" s="576" t="s">
        <v>23</v>
      </c>
      <c r="AL470" s="452" t="s">
        <v>24</v>
      </c>
      <c r="AM470" s="577" t="s">
        <v>25</v>
      </c>
      <c r="AN470" s="685" t="s">
        <v>23</v>
      </c>
      <c r="AO470" s="655" t="s">
        <v>26</v>
      </c>
    </row>
    <row r="471" spans="1:41" ht="15" customHeight="1">
      <c r="A471" s="574"/>
      <c r="B471" s="562"/>
      <c r="C471" s="562"/>
      <c r="D471" s="562"/>
      <c r="E471" s="562"/>
      <c r="F471" s="561"/>
      <c r="G471" s="541"/>
      <c r="H471" s="542"/>
      <c r="I471" s="538"/>
      <c r="J471" s="541"/>
      <c r="K471" s="542"/>
      <c r="L471" s="538"/>
      <c r="M471" s="541"/>
      <c r="N471" s="542"/>
      <c r="O471" s="538"/>
      <c r="P471" s="541"/>
      <c r="Q471" s="542"/>
      <c r="R471" s="538"/>
      <c r="S471" s="541"/>
      <c r="T471" s="542"/>
      <c r="U471" s="538"/>
      <c r="V471" s="541"/>
      <c r="W471" s="542"/>
      <c r="X471" s="632"/>
      <c r="Y471" s="541"/>
      <c r="Z471" s="542"/>
      <c r="AA471" s="538"/>
      <c r="AB471" s="541"/>
      <c r="AC471" s="542"/>
      <c r="AD471" s="538"/>
      <c r="AE471" s="541"/>
      <c r="AF471" s="542"/>
      <c r="AG471" s="538"/>
      <c r="AH471" s="541"/>
      <c r="AI471" s="542"/>
      <c r="AJ471" s="538"/>
      <c r="AK471" s="541"/>
      <c r="AL471" s="542"/>
      <c r="AM471" s="538"/>
      <c r="AN471" s="570"/>
      <c r="AO471" s="631"/>
    </row>
    <row r="472" spans="1:41" ht="15" customHeight="1">
      <c r="A472" s="543" t="s">
        <v>140</v>
      </c>
      <c r="B472" s="545" t="s">
        <v>301</v>
      </c>
      <c r="C472" s="547">
        <v>2270</v>
      </c>
      <c r="D472" s="722" t="s">
        <v>302</v>
      </c>
      <c r="E472" s="551" t="s">
        <v>303</v>
      </c>
      <c r="F472" s="165" t="s">
        <v>30</v>
      </c>
      <c r="G472" s="177"/>
      <c r="H472" s="149">
        <f t="shared" ref="H472:H480" si="457">G472-I472</f>
        <v>0</v>
      </c>
      <c r="I472" s="178"/>
      <c r="J472" s="177"/>
      <c r="K472" s="149">
        <f t="shared" ref="K472:K480" si="458">J472-L472</f>
        <v>0</v>
      </c>
      <c r="L472" s="178"/>
      <c r="M472" s="177"/>
      <c r="N472" s="149">
        <f t="shared" ref="N472:N480" si="459">M472-O472</f>
        <v>0</v>
      </c>
      <c r="O472" s="178"/>
      <c r="P472" s="177"/>
      <c r="Q472" s="149">
        <f>P472-R472</f>
        <v>0</v>
      </c>
      <c r="R472" s="178"/>
      <c r="S472" s="177"/>
      <c r="T472" s="149">
        <f t="shared" ref="T472:T480" si="460">S472-U472</f>
        <v>0</v>
      </c>
      <c r="U472" s="178"/>
      <c r="V472" s="177"/>
      <c r="W472" s="149">
        <f t="shared" ref="W472:W480" si="461">V472-X472</f>
        <v>0</v>
      </c>
      <c r="X472" s="197"/>
      <c r="Y472" s="177"/>
      <c r="Z472" s="149">
        <f t="shared" ref="Z472:Z480" si="462">Y472-AA472</f>
        <v>0</v>
      </c>
      <c r="AA472" s="178"/>
      <c r="AB472" s="177"/>
      <c r="AC472" s="149">
        <f t="shared" ref="AC472:AC480" si="463">AB472-AD472</f>
        <v>0</v>
      </c>
      <c r="AD472" s="178"/>
      <c r="AE472" s="177"/>
      <c r="AF472" s="149">
        <f t="shared" ref="AF472:AF480" si="464">AE472-AG472</f>
        <v>0</v>
      </c>
      <c r="AG472" s="178"/>
      <c r="AH472" s="177"/>
      <c r="AI472" s="149">
        <f t="shared" ref="AI472:AI480" si="465">AH472-AJ472</f>
        <v>0</v>
      </c>
      <c r="AJ472" s="178"/>
      <c r="AK472" s="177"/>
      <c r="AL472" s="149">
        <f t="shared" ref="AL472:AL480" si="466">AK472-AM472</f>
        <v>0</v>
      </c>
      <c r="AM472" s="178"/>
      <c r="AN472" s="172"/>
      <c r="AO472" s="151" t="s">
        <v>31</v>
      </c>
    </row>
    <row r="473" spans="1:41" ht="14.45" customHeight="1">
      <c r="A473" s="543"/>
      <c r="B473" s="545"/>
      <c r="C473" s="547"/>
      <c r="D473" s="722"/>
      <c r="E473" s="551"/>
      <c r="F473" s="165" t="s">
        <v>32</v>
      </c>
      <c r="G473" s="177"/>
      <c r="H473" s="149">
        <f t="shared" si="457"/>
        <v>0</v>
      </c>
      <c r="I473" s="178"/>
      <c r="J473" s="177"/>
      <c r="K473" s="149">
        <f t="shared" si="458"/>
        <v>0</v>
      </c>
      <c r="L473" s="178"/>
      <c r="M473" s="177"/>
      <c r="N473" s="149">
        <f t="shared" si="459"/>
        <v>0</v>
      </c>
      <c r="O473" s="178"/>
      <c r="P473" s="177"/>
      <c r="Q473" s="149">
        <f>P473-R473</f>
        <v>0</v>
      </c>
      <c r="R473" s="178"/>
      <c r="S473" s="177"/>
      <c r="T473" s="149">
        <f t="shared" si="460"/>
        <v>0</v>
      </c>
      <c r="U473" s="178"/>
      <c r="V473" s="177"/>
      <c r="W473" s="149">
        <f t="shared" si="461"/>
        <v>0</v>
      </c>
      <c r="X473" s="197"/>
      <c r="Y473" s="177"/>
      <c r="Z473" s="149">
        <f t="shared" si="462"/>
        <v>0</v>
      </c>
      <c r="AA473" s="178"/>
      <c r="AB473" s="177"/>
      <c r="AC473" s="149">
        <f t="shared" si="463"/>
        <v>0</v>
      </c>
      <c r="AD473" s="178"/>
      <c r="AE473" s="177"/>
      <c r="AF473" s="149">
        <f t="shared" si="464"/>
        <v>0</v>
      </c>
      <c r="AG473" s="178"/>
      <c r="AH473" s="177"/>
      <c r="AI473" s="149">
        <f t="shared" si="465"/>
        <v>0</v>
      </c>
      <c r="AJ473" s="178"/>
      <c r="AK473" s="177"/>
      <c r="AL473" s="149">
        <f t="shared" si="466"/>
        <v>0</v>
      </c>
      <c r="AM473" s="178"/>
      <c r="AN473" s="172"/>
      <c r="AO473" s="724" t="e">
        <f>SUM(G472:G480,J472:J480,M472:M480,P472:P480,S472:S480,AN472:AN480)+SUM(#REF!,#REF!,#REF!,#REF!,#REF!,#REF!,#REF!,#REF!,#REF!,#REF!,#REF!,#REF!,#REF!,#REF!,#REF!,#REF!,#REF!,#REF!,#REF!,#REF!)</f>
        <v>#REF!</v>
      </c>
    </row>
    <row r="474" spans="1:41" ht="14.45" customHeight="1">
      <c r="A474" s="543"/>
      <c r="B474" s="545"/>
      <c r="C474" s="547"/>
      <c r="D474" s="722"/>
      <c r="E474" s="551"/>
      <c r="F474" s="165" t="s">
        <v>33</v>
      </c>
      <c r="G474" s="177"/>
      <c r="H474" s="149">
        <f t="shared" si="457"/>
        <v>0</v>
      </c>
      <c r="I474" s="178"/>
      <c r="J474" s="177"/>
      <c r="K474" s="149">
        <f t="shared" si="458"/>
        <v>0</v>
      </c>
      <c r="L474" s="178"/>
      <c r="M474" s="177"/>
      <c r="N474" s="149">
        <f t="shared" si="459"/>
        <v>0</v>
      </c>
      <c r="O474" s="178"/>
      <c r="P474" s="177"/>
      <c r="Q474" s="149">
        <f>P474-R474</f>
        <v>0</v>
      </c>
      <c r="R474" s="178"/>
      <c r="S474" s="177"/>
      <c r="T474" s="149">
        <f t="shared" si="460"/>
        <v>0</v>
      </c>
      <c r="U474" s="178"/>
      <c r="V474" s="177"/>
      <c r="W474" s="149">
        <f t="shared" si="461"/>
        <v>0</v>
      </c>
      <c r="X474" s="197"/>
      <c r="Y474" s="177"/>
      <c r="Z474" s="149">
        <f t="shared" si="462"/>
        <v>0</v>
      </c>
      <c r="AA474" s="178"/>
      <c r="AB474" s="352">
        <v>445000</v>
      </c>
      <c r="AC474" s="149">
        <f t="shared" si="463"/>
        <v>445000</v>
      </c>
      <c r="AD474" s="178"/>
      <c r="AE474" s="177"/>
      <c r="AF474" s="149">
        <f t="shared" si="464"/>
        <v>0</v>
      </c>
      <c r="AG474" s="178"/>
      <c r="AH474" s="177"/>
      <c r="AI474" s="149">
        <f t="shared" si="465"/>
        <v>0</v>
      </c>
      <c r="AJ474" s="178"/>
      <c r="AK474" s="177"/>
      <c r="AL474" s="149">
        <f t="shared" si="466"/>
        <v>0</v>
      </c>
      <c r="AM474" s="178"/>
      <c r="AN474" s="172"/>
      <c r="AO474" s="724"/>
    </row>
    <row r="475" spans="1:41" ht="14.45" customHeight="1">
      <c r="A475" s="543"/>
      <c r="B475" s="545"/>
      <c r="C475" s="547"/>
      <c r="D475" s="722"/>
      <c r="E475" s="551"/>
      <c r="F475" s="165" t="s">
        <v>35</v>
      </c>
      <c r="G475" s="177"/>
      <c r="H475" s="149">
        <f t="shared" si="457"/>
        <v>0</v>
      </c>
      <c r="I475" s="178"/>
      <c r="J475" s="177"/>
      <c r="K475" s="149">
        <f t="shared" si="458"/>
        <v>0</v>
      </c>
      <c r="L475" s="178"/>
      <c r="M475" s="177"/>
      <c r="N475" s="149">
        <f t="shared" si="459"/>
        <v>0</v>
      </c>
      <c r="O475" s="178"/>
      <c r="P475" s="177"/>
      <c r="Q475" s="149">
        <f>P475-R475</f>
        <v>0</v>
      </c>
      <c r="R475" s="178"/>
      <c r="S475" s="177"/>
      <c r="T475" s="149">
        <f t="shared" si="460"/>
        <v>0</v>
      </c>
      <c r="U475" s="178"/>
      <c r="V475" s="177"/>
      <c r="W475" s="149">
        <f t="shared" si="461"/>
        <v>0</v>
      </c>
      <c r="X475" s="197"/>
      <c r="Y475" s="177"/>
      <c r="Z475" s="149">
        <f t="shared" si="462"/>
        <v>0</v>
      </c>
      <c r="AA475" s="178"/>
      <c r="AB475" s="177"/>
      <c r="AC475" s="149">
        <f t="shared" si="463"/>
        <v>0</v>
      </c>
      <c r="AD475" s="178"/>
      <c r="AE475" s="352">
        <v>636000</v>
      </c>
      <c r="AF475" s="149">
        <f t="shared" si="464"/>
        <v>636000</v>
      </c>
      <c r="AG475" s="178"/>
      <c r="AH475" s="177"/>
      <c r="AI475" s="149">
        <f t="shared" si="465"/>
        <v>0</v>
      </c>
      <c r="AJ475" s="178"/>
      <c r="AK475" s="177"/>
      <c r="AL475" s="149">
        <f t="shared" si="466"/>
        <v>0</v>
      </c>
      <c r="AM475" s="178"/>
      <c r="AN475" s="172"/>
      <c r="AO475" s="153" t="s">
        <v>34</v>
      </c>
    </row>
    <row r="476" spans="1:41" ht="14.45" customHeight="1">
      <c r="A476" s="543"/>
      <c r="B476" s="545"/>
      <c r="C476" s="547"/>
      <c r="D476" s="722"/>
      <c r="E476" s="551"/>
      <c r="F476" s="165" t="s">
        <v>36</v>
      </c>
      <c r="G476" s="177"/>
      <c r="H476" s="149">
        <f t="shared" si="457"/>
        <v>0</v>
      </c>
      <c r="I476" s="178"/>
      <c r="J476" s="177"/>
      <c r="K476" s="149">
        <f t="shared" si="458"/>
        <v>0</v>
      </c>
      <c r="L476" s="178"/>
      <c r="M476" s="177"/>
      <c r="N476" s="149">
        <f t="shared" si="459"/>
        <v>0</v>
      </c>
      <c r="O476" s="178"/>
      <c r="P476" s="177"/>
      <c r="Q476" s="149">
        <v>0</v>
      </c>
      <c r="R476" s="178"/>
      <c r="S476" s="177"/>
      <c r="T476" s="149">
        <f t="shared" si="460"/>
        <v>0</v>
      </c>
      <c r="U476" s="178"/>
      <c r="V476" s="177"/>
      <c r="W476" s="149">
        <f t="shared" si="461"/>
        <v>0</v>
      </c>
      <c r="X476" s="197"/>
      <c r="Y476" s="177"/>
      <c r="Z476" s="149">
        <f t="shared" si="462"/>
        <v>0</v>
      </c>
      <c r="AA476" s="178"/>
      <c r="AB476" s="177"/>
      <c r="AC476" s="149">
        <f t="shared" si="463"/>
        <v>0</v>
      </c>
      <c r="AD476" s="178"/>
      <c r="AE476" s="177"/>
      <c r="AF476" s="149">
        <f t="shared" si="464"/>
        <v>0</v>
      </c>
      <c r="AG476" s="178"/>
      <c r="AH476" s="177"/>
      <c r="AI476" s="149">
        <f t="shared" si="465"/>
        <v>0</v>
      </c>
      <c r="AJ476" s="178"/>
      <c r="AK476" s="177"/>
      <c r="AL476" s="149">
        <f t="shared" si="466"/>
        <v>0</v>
      </c>
      <c r="AM476" s="178"/>
      <c r="AN476" s="172">
        <v>98000</v>
      </c>
      <c r="AO476" s="724">
        <f>SUM(H472:H480,K472:K480,N472:N480,Q472:Q480,T472:T480)</f>
        <v>0</v>
      </c>
    </row>
    <row r="477" spans="1:41" ht="14.45" customHeight="1">
      <c r="A477" s="543"/>
      <c r="B477" s="545"/>
      <c r="C477" s="547"/>
      <c r="D477" s="722"/>
      <c r="E477" s="551"/>
      <c r="F477" s="165" t="s">
        <v>38</v>
      </c>
      <c r="G477" s="177"/>
      <c r="H477" s="149">
        <f t="shared" si="457"/>
        <v>0</v>
      </c>
      <c r="I477" s="178"/>
      <c r="J477" s="177"/>
      <c r="K477" s="149">
        <f t="shared" si="458"/>
        <v>0</v>
      </c>
      <c r="L477" s="178"/>
      <c r="M477" s="177"/>
      <c r="N477" s="149">
        <f t="shared" si="459"/>
        <v>0</v>
      </c>
      <c r="O477" s="178"/>
      <c r="P477" s="177"/>
      <c r="Q477" s="149">
        <f t="shared" ref="Q477:Q480" si="467">P477-R477</f>
        <v>0</v>
      </c>
      <c r="R477" s="178"/>
      <c r="S477" s="177"/>
      <c r="T477" s="149">
        <f t="shared" si="460"/>
        <v>0</v>
      </c>
      <c r="U477" s="178"/>
      <c r="V477" s="177"/>
      <c r="W477" s="149">
        <f t="shared" si="461"/>
        <v>0</v>
      </c>
      <c r="X477" s="197"/>
      <c r="Y477" s="177"/>
      <c r="Z477" s="149">
        <f t="shared" si="462"/>
        <v>0</v>
      </c>
      <c r="AA477" s="178"/>
      <c r="AB477" s="177"/>
      <c r="AC477" s="149">
        <f t="shared" si="463"/>
        <v>0</v>
      </c>
      <c r="AD477" s="178"/>
      <c r="AE477" s="177"/>
      <c r="AF477" s="149">
        <f t="shared" si="464"/>
        <v>0</v>
      </c>
      <c r="AG477" s="178"/>
      <c r="AH477" s="177"/>
      <c r="AI477" s="149">
        <f t="shared" si="465"/>
        <v>0</v>
      </c>
      <c r="AJ477" s="178"/>
      <c r="AK477" s="177"/>
      <c r="AL477" s="149">
        <f t="shared" si="466"/>
        <v>0</v>
      </c>
      <c r="AM477" s="178"/>
      <c r="AN477" s="172">
        <v>2738000</v>
      </c>
      <c r="AO477" s="724"/>
    </row>
    <row r="478" spans="1:41" ht="14.45" customHeight="1">
      <c r="A478" s="543"/>
      <c r="B478" s="545"/>
      <c r="C478" s="547"/>
      <c r="D478" s="722"/>
      <c r="E478" s="551"/>
      <c r="F478" s="165" t="s">
        <v>39</v>
      </c>
      <c r="G478" s="177"/>
      <c r="H478" s="149">
        <f t="shared" si="457"/>
        <v>0</v>
      </c>
      <c r="I478" s="178"/>
      <c r="J478" s="177"/>
      <c r="K478" s="149">
        <f t="shared" si="458"/>
        <v>0</v>
      </c>
      <c r="L478" s="178"/>
      <c r="M478" s="177"/>
      <c r="N478" s="149">
        <f t="shared" si="459"/>
        <v>0</v>
      </c>
      <c r="O478" s="178"/>
      <c r="P478" s="177"/>
      <c r="Q478" s="149">
        <f t="shared" si="467"/>
        <v>0</v>
      </c>
      <c r="R478" s="178"/>
      <c r="S478" s="177"/>
      <c r="T478" s="149">
        <f t="shared" si="460"/>
        <v>0</v>
      </c>
      <c r="U478" s="178"/>
      <c r="V478" s="177"/>
      <c r="W478" s="149">
        <f t="shared" si="461"/>
        <v>0</v>
      </c>
      <c r="X478" s="197"/>
      <c r="Y478" s="177"/>
      <c r="Z478" s="149">
        <f t="shared" si="462"/>
        <v>0</v>
      </c>
      <c r="AA478" s="178"/>
      <c r="AB478" s="177"/>
      <c r="AC478" s="149">
        <f t="shared" si="463"/>
        <v>0</v>
      </c>
      <c r="AD478" s="178"/>
      <c r="AE478" s="177"/>
      <c r="AF478" s="149">
        <f t="shared" si="464"/>
        <v>0</v>
      </c>
      <c r="AG478" s="178"/>
      <c r="AH478" s="177"/>
      <c r="AI478" s="149">
        <f t="shared" si="465"/>
        <v>0</v>
      </c>
      <c r="AJ478" s="178"/>
      <c r="AK478" s="177"/>
      <c r="AL478" s="149">
        <f t="shared" si="466"/>
        <v>0</v>
      </c>
      <c r="AM478" s="178"/>
      <c r="AN478" s="172"/>
      <c r="AO478" s="153" t="s">
        <v>37</v>
      </c>
    </row>
    <row r="479" spans="1:41" ht="14.45" customHeight="1">
      <c r="A479" s="543"/>
      <c r="B479" s="545"/>
      <c r="C479" s="547"/>
      <c r="D479" s="722"/>
      <c r="E479" s="551"/>
      <c r="F479" s="165" t="s">
        <v>41</v>
      </c>
      <c r="G479" s="177"/>
      <c r="H479" s="149">
        <f t="shared" si="457"/>
        <v>0</v>
      </c>
      <c r="I479" s="178"/>
      <c r="J479" s="177"/>
      <c r="K479" s="149">
        <f t="shared" si="458"/>
        <v>0</v>
      </c>
      <c r="L479" s="178"/>
      <c r="M479" s="177"/>
      <c r="N479" s="149">
        <f t="shared" si="459"/>
        <v>0</v>
      </c>
      <c r="O479" s="178"/>
      <c r="P479" s="177"/>
      <c r="Q479" s="149">
        <f t="shared" si="467"/>
        <v>0</v>
      </c>
      <c r="R479" s="178"/>
      <c r="S479" s="177"/>
      <c r="T479" s="149">
        <f t="shared" si="460"/>
        <v>0</v>
      </c>
      <c r="U479" s="178"/>
      <c r="V479" s="177"/>
      <c r="W479" s="149">
        <f t="shared" si="461"/>
        <v>0</v>
      </c>
      <c r="X479" s="197"/>
      <c r="Y479" s="177"/>
      <c r="Z479" s="149">
        <f t="shared" si="462"/>
        <v>0</v>
      </c>
      <c r="AA479" s="178"/>
      <c r="AB479" s="177"/>
      <c r="AC479" s="149">
        <f t="shared" si="463"/>
        <v>0</v>
      </c>
      <c r="AD479" s="178"/>
      <c r="AE479" s="177"/>
      <c r="AF479" s="149">
        <f t="shared" si="464"/>
        <v>0</v>
      </c>
      <c r="AG479" s="178"/>
      <c r="AH479" s="177"/>
      <c r="AI479" s="149">
        <f t="shared" si="465"/>
        <v>0</v>
      </c>
      <c r="AJ479" s="178"/>
      <c r="AK479" s="177"/>
      <c r="AL479" s="149">
        <f t="shared" si="466"/>
        <v>0</v>
      </c>
      <c r="AM479" s="178"/>
      <c r="AN479" s="172"/>
      <c r="AO479" s="724" t="e">
        <f>SUM(I472:I480,L472:L480,O472:O480,R472:R480,U472:U480)+SUM(#REF!,#REF!,#REF!,#REF!,#REF!,#REF!,#REF!,#REF!,#REF!,#REF!,#REF!,#REF!,#REF!,#REF!,#REF!,#REF!,#REF!,#REF!)</f>
        <v>#REF!</v>
      </c>
    </row>
    <row r="480" spans="1:41" ht="14.45" customHeight="1">
      <c r="A480" s="543"/>
      <c r="B480" s="545"/>
      <c r="C480" s="547"/>
      <c r="D480" s="722"/>
      <c r="E480" s="551"/>
      <c r="F480" s="165" t="s">
        <v>42</v>
      </c>
      <c r="G480" s="177"/>
      <c r="H480" s="149">
        <f t="shared" si="457"/>
        <v>0</v>
      </c>
      <c r="I480" s="178"/>
      <c r="J480" s="177"/>
      <c r="K480" s="149">
        <f t="shared" si="458"/>
        <v>0</v>
      </c>
      <c r="L480" s="178"/>
      <c r="M480" s="177"/>
      <c r="N480" s="149">
        <f t="shared" si="459"/>
        <v>0</v>
      </c>
      <c r="O480" s="178"/>
      <c r="P480" s="177"/>
      <c r="Q480" s="149">
        <f t="shared" si="467"/>
        <v>0</v>
      </c>
      <c r="R480" s="178"/>
      <c r="S480" s="177"/>
      <c r="T480" s="149">
        <f t="shared" si="460"/>
        <v>0</v>
      </c>
      <c r="U480" s="178"/>
      <c r="V480" s="177"/>
      <c r="W480" s="149">
        <f t="shared" si="461"/>
        <v>0</v>
      </c>
      <c r="X480" s="197"/>
      <c r="Y480" s="177"/>
      <c r="Z480" s="149">
        <f t="shared" si="462"/>
        <v>0</v>
      </c>
      <c r="AA480" s="178"/>
      <c r="AB480" s="177"/>
      <c r="AC480" s="149">
        <f t="shared" si="463"/>
        <v>0</v>
      </c>
      <c r="AD480" s="178"/>
      <c r="AE480" s="177"/>
      <c r="AF480" s="149">
        <f t="shared" si="464"/>
        <v>0</v>
      </c>
      <c r="AG480" s="178"/>
      <c r="AH480" s="177"/>
      <c r="AI480" s="149">
        <f t="shared" si="465"/>
        <v>0</v>
      </c>
      <c r="AJ480" s="178"/>
      <c r="AK480" s="177"/>
      <c r="AL480" s="149">
        <f t="shared" si="466"/>
        <v>0</v>
      </c>
      <c r="AM480" s="178"/>
      <c r="AN480" s="172"/>
      <c r="AO480" s="724"/>
    </row>
    <row r="481" spans="1:41" ht="15" customHeight="1">
      <c r="A481" s="573" t="s">
        <v>21</v>
      </c>
      <c r="B481" s="451" t="s">
        <v>17</v>
      </c>
      <c r="C481" s="451" t="s">
        <v>18</v>
      </c>
      <c r="D481" s="451" t="s">
        <v>139</v>
      </c>
      <c r="E481" s="451" t="s">
        <v>20</v>
      </c>
      <c r="F481" s="560" t="s">
        <v>22</v>
      </c>
      <c r="G481" s="511" t="s">
        <v>23</v>
      </c>
      <c r="H481" s="440" t="s">
        <v>24</v>
      </c>
      <c r="I481" s="444" t="s">
        <v>25</v>
      </c>
      <c r="J481" s="511" t="s">
        <v>23</v>
      </c>
      <c r="K481" s="440" t="s">
        <v>24</v>
      </c>
      <c r="L481" s="444" t="s">
        <v>25</v>
      </c>
      <c r="M481" s="511" t="s">
        <v>23</v>
      </c>
      <c r="N481" s="440" t="s">
        <v>24</v>
      </c>
      <c r="O481" s="444" t="s">
        <v>25</v>
      </c>
      <c r="P481" s="511" t="s">
        <v>23</v>
      </c>
      <c r="Q481" s="440" t="s">
        <v>24</v>
      </c>
      <c r="R481" s="444" t="s">
        <v>25</v>
      </c>
      <c r="S481" s="511" t="s">
        <v>23</v>
      </c>
      <c r="T481" s="440" t="s">
        <v>24</v>
      </c>
      <c r="U481" s="444" t="s">
        <v>25</v>
      </c>
      <c r="V481" s="511" t="s">
        <v>23</v>
      </c>
      <c r="W481" s="440" t="s">
        <v>24</v>
      </c>
      <c r="X481" s="522" t="s">
        <v>25</v>
      </c>
      <c r="Y481" s="511" t="s">
        <v>23</v>
      </c>
      <c r="Z481" s="440" t="s">
        <v>24</v>
      </c>
      <c r="AA481" s="444" t="s">
        <v>25</v>
      </c>
      <c r="AB481" s="511" t="s">
        <v>23</v>
      </c>
      <c r="AC481" s="440" t="s">
        <v>24</v>
      </c>
      <c r="AD481" s="444" t="s">
        <v>25</v>
      </c>
      <c r="AE481" s="511" t="s">
        <v>23</v>
      </c>
      <c r="AF481" s="440" t="s">
        <v>24</v>
      </c>
      <c r="AG481" s="444" t="s">
        <v>25</v>
      </c>
      <c r="AH481" s="511" t="s">
        <v>23</v>
      </c>
      <c r="AI481" s="440" t="s">
        <v>24</v>
      </c>
      <c r="AJ481" s="444" t="s">
        <v>25</v>
      </c>
      <c r="AK481" s="511" t="s">
        <v>23</v>
      </c>
      <c r="AL481" s="440" t="s">
        <v>24</v>
      </c>
      <c r="AM481" s="444" t="s">
        <v>25</v>
      </c>
      <c r="AN481" s="443" t="s">
        <v>23</v>
      </c>
      <c r="AO481" s="630" t="s">
        <v>26</v>
      </c>
    </row>
    <row r="482" spans="1:41" ht="15" customHeight="1">
      <c r="A482" s="574"/>
      <c r="B482" s="562"/>
      <c r="C482" s="562"/>
      <c r="D482" s="562"/>
      <c r="E482" s="562"/>
      <c r="F482" s="561"/>
      <c r="G482" s="541"/>
      <c r="H482" s="542"/>
      <c r="I482" s="538"/>
      <c r="J482" s="541"/>
      <c r="K482" s="542"/>
      <c r="L482" s="538"/>
      <c r="M482" s="541"/>
      <c r="N482" s="542"/>
      <c r="O482" s="538"/>
      <c r="P482" s="541"/>
      <c r="Q482" s="542"/>
      <c r="R482" s="538"/>
      <c r="S482" s="541"/>
      <c r="T482" s="542"/>
      <c r="U482" s="538"/>
      <c r="V482" s="541"/>
      <c r="W482" s="542"/>
      <c r="X482" s="632"/>
      <c r="Y482" s="541"/>
      <c r="Z482" s="542"/>
      <c r="AA482" s="538"/>
      <c r="AB482" s="541"/>
      <c r="AC482" s="542"/>
      <c r="AD482" s="538"/>
      <c r="AE482" s="541"/>
      <c r="AF482" s="542"/>
      <c r="AG482" s="538"/>
      <c r="AH482" s="541"/>
      <c r="AI482" s="542"/>
      <c r="AJ482" s="538"/>
      <c r="AK482" s="541"/>
      <c r="AL482" s="542"/>
      <c r="AM482" s="538"/>
      <c r="AN482" s="570"/>
      <c r="AO482" s="631"/>
    </row>
    <row r="483" spans="1:41" ht="15" customHeight="1">
      <c r="A483" s="543" t="s">
        <v>140</v>
      </c>
      <c r="B483" s="545" t="s">
        <v>304</v>
      </c>
      <c r="C483" s="547">
        <v>2271</v>
      </c>
      <c r="D483" s="722" t="s">
        <v>305</v>
      </c>
      <c r="E483" s="551" t="s">
        <v>306</v>
      </c>
      <c r="F483" s="165" t="s">
        <v>30</v>
      </c>
      <c r="G483" s="177"/>
      <c r="H483" s="149">
        <f t="shared" ref="H483:H491" si="468">G483-I483</f>
        <v>0</v>
      </c>
      <c r="I483" s="178"/>
      <c r="J483" s="177"/>
      <c r="K483" s="149">
        <f t="shared" ref="K483:K491" si="469">J483-L483</f>
        <v>0</v>
      </c>
      <c r="L483" s="178"/>
      <c r="M483" s="177"/>
      <c r="N483" s="149">
        <f t="shared" ref="N483:N491" si="470">M483-O483</f>
        <v>0</v>
      </c>
      <c r="O483" s="178"/>
      <c r="P483" s="177"/>
      <c r="Q483" s="149">
        <f t="shared" ref="Q483:Q491" si="471">P483-R483</f>
        <v>0</v>
      </c>
      <c r="R483" s="178"/>
      <c r="S483" s="177"/>
      <c r="T483" s="149">
        <f t="shared" ref="T483:T491" si="472">S483-U483</f>
        <v>0</v>
      </c>
      <c r="U483" s="178"/>
      <c r="V483" s="177"/>
      <c r="W483" s="149">
        <f t="shared" ref="W483:W491" si="473">V483-X483</f>
        <v>0</v>
      </c>
      <c r="X483" s="197"/>
      <c r="Y483" s="177"/>
      <c r="Z483" s="149">
        <f t="shared" ref="Z483:Z491" si="474">Y483-AA483</f>
        <v>0</v>
      </c>
      <c r="AA483" s="178"/>
      <c r="AB483" s="177"/>
      <c r="AC483" s="149">
        <f t="shared" ref="AC483:AC491" si="475">AB483-AD483</f>
        <v>0</v>
      </c>
      <c r="AD483" s="178"/>
      <c r="AE483" s="177"/>
      <c r="AF483" s="149">
        <f t="shared" ref="AF483:AF491" si="476">AE483-AG483</f>
        <v>0</v>
      </c>
      <c r="AG483" s="178"/>
      <c r="AH483" s="177"/>
      <c r="AI483" s="149">
        <f t="shared" ref="AI483:AI491" si="477">AH483-AJ483</f>
        <v>0</v>
      </c>
      <c r="AJ483" s="178"/>
      <c r="AK483" s="177"/>
      <c r="AL483" s="149">
        <f t="shared" ref="AL483:AL491" si="478">AK483-AM483</f>
        <v>0</v>
      </c>
      <c r="AM483" s="178"/>
      <c r="AN483" s="172"/>
      <c r="AO483" s="151" t="s">
        <v>31</v>
      </c>
    </row>
    <row r="484" spans="1:41">
      <c r="A484" s="543"/>
      <c r="B484" s="545"/>
      <c r="C484" s="547"/>
      <c r="D484" s="722"/>
      <c r="E484" s="551"/>
      <c r="F484" s="165" t="s">
        <v>32</v>
      </c>
      <c r="G484" s="177"/>
      <c r="H484" s="149">
        <f t="shared" si="468"/>
        <v>0</v>
      </c>
      <c r="I484" s="178"/>
      <c r="J484" s="177"/>
      <c r="K484" s="149">
        <f t="shared" si="469"/>
        <v>0</v>
      </c>
      <c r="L484" s="178"/>
      <c r="M484" s="177"/>
      <c r="N484" s="149">
        <f t="shared" si="470"/>
        <v>0</v>
      </c>
      <c r="O484" s="178"/>
      <c r="P484" s="177"/>
      <c r="Q484" s="149">
        <f t="shared" si="471"/>
        <v>0</v>
      </c>
      <c r="R484" s="178"/>
      <c r="S484" s="177"/>
      <c r="T484" s="149">
        <f t="shared" si="472"/>
        <v>0</v>
      </c>
      <c r="U484" s="178"/>
      <c r="V484" s="177"/>
      <c r="W484" s="149">
        <f t="shared" si="473"/>
        <v>0</v>
      </c>
      <c r="X484" s="197"/>
      <c r="Y484" s="177"/>
      <c r="Z484" s="149">
        <f t="shared" si="474"/>
        <v>0</v>
      </c>
      <c r="AA484" s="178"/>
      <c r="AB484" s="177"/>
      <c r="AC484" s="149">
        <f t="shared" si="475"/>
        <v>0</v>
      </c>
      <c r="AD484" s="178"/>
      <c r="AE484" s="177"/>
      <c r="AF484" s="149">
        <f t="shared" si="476"/>
        <v>0</v>
      </c>
      <c r="AG484" s="178"/>
      <c r="AH484" s="177"/>
      <c r="AI484" s="149">
        <f t="shared" si="477"/>
        <v>0</v>
      </c>
      <c r="AJ484" s="178"/>
      <c r="AK484" s="177"/>
      <c r="AL484" s="149">
        <f t="shared" si="478"/>
        <v>0</v>
      </c>
      <c r="AM484" s="178"/>
      <c r="AN484" s="172"/>
      <c r="AO484" s="152">
        <f>SUM(G483:G491,J483:J491,M483:M491,P483:P491,S483:S491,V483:V491,Y483:Y491,AB483:AB491,AE483:AE491)</f>
        <v>350000</v>
      </c>
    </row>
    <row r="485" spans="1:41">
      <c r="A485" s="543"/>
      <c r="B485" s="545"/>
      <c r="C485" s="547"/>
      <c r="D485" s="722"/>
      <c r="E485" s="551"/>
      <c r="F485" s="165" t="s">
        <v>33</v>
      </c>
      <c r="G485" s="177"/>
      <c r="H485" s="149">
        <f t="shared" si="468"/>
        <v>0</v>
      </c>
      <c r="I485" s="178"/>
      <c r="J485" s="177"/>
      <c r="K485" s="149">
        <f t="shared" si="469"/>
        <v>0</v>
      </c>
      <c r="L485" s="178"/>
      <c r="M485" s="177"/>
      <c r="N485" s="149">
        <f t="shared" si="470"/>
        <v>0</v>
      </c>
      <c r="O485" s="178"/>
      <c r="P485" s="177"/>
      <c r="Q485" s="149">
        <f t="shared" si="471"/>
        <v>0</v>
      </c>
      <c r="R485" s="178"/>
      <c r="S485" s="177"/>
      <c r="T485" s="149">
        <f t="shared" si="472"/>
        <v>0</v>
      </c>
      <c r="U485" s="178"/>
      <c r="V485" s="177"/>
      <c r="W485" s="149">
        <f t="shared" si="473"/>
        <v>0</v>
      </c>
      <c r="X485" s="197"/>
      <c r="Y485" s="177"/>
      <c r="Z485" s="149">
        <f t="shared" si="474"/>
        <v>0</v>
      </c>
      <c r="AA485" s="178"/>
      <c r="AB485" s="177"/>
      <c r="AC485" s="149">
        <f t="shared" si="475"/>
        <v>0</v>
      </c>
      <c r="AD485" s="178"/>
      <c r="AE485" s="177"/>
      <c r="AF485" s="149">
        <f t="shared" si="476"/>
        <v>0</v>
      </c>
      <c r="AG485" s="178"/>
      <c r="AH485" s="177"/>
      <c r="AI485" s="149">
        <f t="shared" si="477"/>
        <v>0</v>
      </c>
      <c r="AJ485" s="178"/>
      <c r="AK485" s="177"/>
      <c r="AL485" s="149">
        <f t="shared" si="478"/>
        <v>0</v>
      </c>
      <c r="AM485" s="178"/>
      <c r="AN485" s="172"/>
      <c r="AO485" s="153" t="s">
        <v>34</v>
      </c>
    </row>
    <row r="486" spans="1:41">
      <c r="A486" s="543"/>
      <c r="B486" s="545"/>
      <c r="C486" s="547"/>
      <c r="D486" s="722"/>
      <c r="E486" s="551"/>
      <c r="F486" s="165" t="s">
        <v>35</v>
      </c>
      <c r="G486" s="177"/>
      <c r="H486" s="149">
        <f t="shared" si="468"/>
        <v>0</v>
      </c>
      <c r="I486" s="178"/>
      <c r="J486" s="177"/>
      <c r="K486" s="149">
        <f t="shared" si="469"/>
        <v>0</v>
      </c>
      <c r="L486" s="178"/>
      <c r="M486" s="177"/>
      <c r="N486" s="149">
        <f t="shared" si="470"/>
        <v>0</v>
      </c>
      <c r="O486" s="178"/>
      <c r="P486" s="177"/>
      <c r="Q486" s="149">
        <f t="shared" si="471"/>
        <v>0</v>
      </c>
      <c r="R486" s="178"/>
      <c r="S486" s="177"/>
      <c r="T486" s="149">
        <f t="shared" si="472"/>
        <v>0</v>
      </c>
      <c r="U486" s="178"/>
      <c r="V486" s="177"/>
      <c r="W486" s="149">
        <f t="shared" si="473"/>
        <v>0</v>
      </c>
      <c r="X486" s="178"/>
      <c r="Y486" s="177">
        <v>350000</v>
      </c>
      <c r="Z486" s="149">
        <f t="shared" si="474"/>
        <v>350000</v>
      </c>
      <c r="AA486" s="178"/>
      <c r="AB486" s="177"/>
      <c r="AC486" s="149">
        <f t="shared" si="475"/>
        <v>0</v>
      </c>
      <c r="AD486" s="178"/>
      <c r="AE486" s="177"/>
      <c r="AF486" s="149">
        <f t="shared" si="476"/>
        <v>0</v>
      </c>
      <c r="AG486" s="178"/>
      <c r="AH486" s="177"/>
      <c r="AI486" s="149">
        <f t="shared" si="477"/>
        <v>0</v>
      </c>
      <c r="AJ486" s="178"/>
      <c r="AK486" s="177"/>
      <c r="AL486" s="149">
        <f t="shared" si="478"/>
        <v>0</v>
      </c>
      <c r="AM486" s="178"/>
      <c r="AN486" s="172"/>
      <c r="AO486" s="152">
        <f>SUM(H483:H491,K483:K491,N483:N491,Q483:Q491,T483:T491,W483:W491,Z483:Z491,AC483:AC491,AF483:AF491)</f>
        <v>350000</v>
      </c>
    </row>
    <row r="487" spans="1:41">
      <c r="A487" s="543"/>
      <c r="B487" s="545"/>
      <c r="C487" s="547"/>
      <c r="D487" s="722"/>
      <c r="E487" s="551"/>
      <c r="F487" s="165" t="s">
        <v>36</v>
      </c>
      <c r="G487" s="177"/>
      <c r="H487" s="149">
        <f t="shared" si="468"/>
        <v>0</v>
      </c>
      <c r="I487" s="178"/>
      <c r="J487" s="177"/>
      <c r="K487" s="149">
        <f t="shared" si="469"/>
        <v>0</v>
      </c>
      <c r="L487" s="178"/>
      <c r="M487" s="177"/>
      <c r="N487" s="149">
        <f t="shared" si="470"/>
        <v>0</v>
      </c>
      <c r="O487" s="178"/>
      <c r="P487" s="177"/>
      <c r="Q487" s="149">
        <f t="shared" si="471"/>
        <v>0</v>
      </c>
      <c r="R487" s="178"/>
      <c r="S487" s="177"/>
      <c r="T487" s="149">
        <f t="shared" si="472"/>
        <v>0</v>
      </c>
      <c r="U487" s="178"/>
      <c r="V487" s="177"/>
      <c r="W487" s="149">
        <f t="shared" si="473"/>
        <v>0</v>
      </c>
      <c r="X487" s="197"/>
      <c r="Y487" s="177"/>
      <c r="Z487" s="149">
        <f t="shared" si="474"/>
        <v>0</v>
      </c>
      <c r="AA487" s="197"/>
      <c r="AB487" s="177"/>
      <c r="AC487" s="149">
        <f t="shared" si="475"/>
        <v>0</v>
      </c>
      <c r="AD487" s="178"/>
      <c r="AE487" s="177"/>
      <c r="AF487" s="149">
        <f t="shared" si="476"/>
        <v>0</v>
      </c>
      <c r="AG487" s="197"/>
      <c r="AH487" s="177"/>
      <c r="AI487" s="149">
        <f t="shared" si="477"/>
        <v>0</v>
      </c>
      <c r="AJ487" s="178"/>
      <c r="AK487" s="352">
        <v>220000</v>
      </c>
      <c r="AL487" s="149">
        <f t="shared" si="478"/>
        <v>220000</v>
      </c>
      <c r="AM487" s="178"/>
      <c r="AN487" s="172"/>
      <c r="AO487" s="153" t="s">
        <v>37</v>
      </c>
    </row>
    <row r="488" spans="1:41">
      <c r="A488" s="543"/>
      <c r="B488" s="545"/>
      <c r="C488" s="547"/>
      <c r="D488" s="722"/>
      <c r="E488" s="551"/>
      <c r="F488" s="165" t="s">
        <v>38</v>
      </c>
      <c r="G488" s="177"/>
      <c r="H488" s="149">
        <f t="shared" si="468"/>
        <v>0</v>
      </c>
      <c r="I488" s="178"/>
      <c r="J488" s="177"/>
      <c r="K488" s="149">
        <f t="shared" si="469"/>
        <v>0</v>
      </c>
      <c r="L488" s="178"/>
      <c r="M488" s="177"/>
      <c r="N488" s="149">
        <f t="shared" si="470"/>
        <v>0</v>
      </c>
      <c r="O488" s="178"/>
      <c r="P488" s="177"/>
      <c r="Q488" s="149">
        <f t="shared" si="471"/>
        <v>0</v>
      </c>
      <c r="R488" s="178"/>
      <c r="S488" s="177"/>
      <c r="T488" s="149">
        <f t="shared" si="472"/>
        <v>0</v>
      </c>
      <c r="U488" s="178"/>
      <c r="V488" s="177"/>
      <c r="W488" s="149">
        <f t="shared" si="473"/>
        <v>0</v>
      </c>
      <c r="X488" s="197"/>
      <c r="Y488" s="177"/>
      <c r="Z488" s="149">
        <f t="shared" si="474"/>
        <v>0</v>
      </c>
      <c r="AA488" s="197"/>
      <c r="AB488" s="177"/>
      <c r="AC488" s="149">
        <f t="shared" si="475"/>
        <v>0</v>
      </c>
      <c r="AD488" s="178"/>
      <c r="AE488" s="177"/>
      <c r="AF488" s="149">
        <f t="shared" si="476"/>
        <v>0</v>
      </c>
      <c r="AG488" s="197"/>
      <c r="AH488" s="177"/>
      <c r="AI488" s="149">
        <f t="shared" si="477"/>
        <v>0</v>
      </c>
      <c r="AJ488" s="178"/>
      <c r="AK488" s="177"/>
      <c r="AL488" s="149">
        <f t="shared" si="478"/>
        <v>0</v>
      </c>
      <c r="AM488" s="178"/>
      <c r="AN488" s="172" t="s">
        <v>307</v>
      </c>
      <c r="AO488" s="152">
        <f>SUM(I483:I491,L483:L491,O483:O491,R483:R491,U483:U491,X483:X491,AA483:AA491,AD483:AD491,AG483:AG491)</f>
        <v>0</v>
      </c>
    </row>
    <row r="489" spans="1:41">
      <c r="A489" s="543"/>
      <c r="B489" s="545"/>
      <c r="C489" s="547"/>
      <c r="D489" s="722"/>
      <c r="E489" s="551"/>
      <c r="F489" s="165" t="s">
        <v>39</v>
      </c>
      <c r="G489" s="177"/>
      <c r="H489" s="149">
        <f t="shared" si="468"/>
        <v>0</v>
      </c>
      <c r="I489" s="178"/>
      <c r="J489" s="177"/>
      <c r="K489" s="149">
        <f t="shared" si="469"/>
        <v>0</v>
      </c>
      <c r="L489" s="178"/>
      <c r="M489" s="177"/>
      <c r="N489" s="149">
        <f t="shared" si="470"/>
        <v>0</v>
      </c>
      <c r="O489" s="178"/>
      <c r="P489" s="177"/>
      <c r="Q489" s="149">
        <f t="shared" si="471"/>
        <v>0</v>
      </c>
      <c r="R489" s="178"/>
      <c r="S489" s="177"/>
      <c r="T489" s="149">
        <f t="shared" si="472"/>
        <v>0</v>
      </c>
      <c r="U489" s="178"/>
      <c r="V489" s="177"/>
      <c r="W489" s="149">
        <f t="shared" si="473"/>
        <v>0</v>
      </c>
      <c r="X489" s="197"/>
      <c r="Y489" s="177"/>
      <c r="Z489" s="149">
        <f t="shared" si="474"/>
        <v>0</v>
      </c>
      <c r="AA489" s="178"/>
      <c r="AB489" s="177"/>
      <c r="AC489" s="149">
        <f t="shared" si="475"/>
        <v>0</v>
      </c>
      <c r="AD489" s="178"/>
      <c r="AE489" s="177"/>
      <c r="AF489" s="149">
        <f t="shared" si="476"/>
        <v>0</v>
      </c>
      <c r="AG489" s="178"/>
      <c r="AH489" s="177"/>
      <c r="AI489" s="149">
        <f t="shared" si="477"/>
        <v>0</v>
      </c>
      <c r="AJ489" s="178"/>
      <c r="AK489" s="177"/>
      <c r="AL489" s="149">
        <f t="shared" si="478"/>
        <v>0</v>
      </c>
      <c r="AM489" s="178"/>
      <c r="AN489" s="172"/>
      <c r="AO489" s="153" t="s">
        <v>40</v>
      </c>
    </row>
    <row r="490" spans="1:41">
      <c r="A490" s="543"/>
      <c r="B490" s="545"/>
      <c r="C490" s="547"/>
      <c r="D490" s="722"/>
      <c r="E490" s="551"/>
      <c r="F490" s="165" t="s">
        <v>41</v>
      </c>
      <c r="G490" s="177"/>
      <c r="H490" s="149">
        <f t="shared" si="468"/>
        <v>0</v>
      </c>
      <c r="I490" s="178"/>
      <c r="J490" s="177"/>
      <c r="K490" s="149">
        <f t="shared" si="469"/>
        <v>0</v>
      </c>
      <c r="L490" s="178"/>
      <c r="M490" s="177"/>
      <c r="N490" s="149">
        <f t="shared" si="470"/>
        <v>0</v>
      </c>
      <c r="O490" s="178"/>
      <c r="P490" s="177"/>
      <c r="Q490" s="149">
        <f t="shared" si="471"/>
        <v>0</v>
      </c>
      <c r="R490" s="178"/>
      <c r="S490" s="177"/>
      <c r="T490" s="149">
        <f t="shared" si="472"/>
        <v>0</v>
      </c>
      <c r="U490" s="178"/>
      <c r="V490" s="177"/>
      <c r="W490" s="149">
        <f t="shared" si="473"/>
        <v>0</v>
      </c>
      <c r="X490" s="197"/>
      <c r="Y490" s="177"/>
      <c r="Z490" s="149">
        <f t="shared" si="474"/>
        <v>0</v>
      </c>
      <c r="AA490" s="178"/>
      <c r="AB490" s="177"/>
      <c r="AC490" s="149">
        <f t="shared" si="475"/>
        <v>0</v>
      </c>
      <c r="AD490" s="178"/>
      <c r="AE490" s="177"/>
      <c r="AF490" s="149">
        <f t="shared" si="476"/>
        <v>0</v>
      </c>
      <c r="AG490" s="178"/>
      <c r="AH490" s="177"/>
      <c r="AI490" s="149">
        <f t="shared" si="477"/>
        <v>0</v>
      </c>
      <c r="AJ490" s="178"/>
      <c r="AK490" s="177"/>
      <c r="AL490" s="149">
        <f t="shared" si="478"/>
        <v>0</v>
      </c>
      <c r="AM490" s="178"/>
      <c r="AN490" s="172"/>
      <c r="AO490" s="154">
        <f>AO488/AO484</f>
        <v>0</v>
      </c>
    </row>
    <row r="491" spans="1:41" ht="15.75" customHeight="1">
      <c r="A491" s="544"/>
      <c r="B491" s="546"/>
      <c r="C491" s="548"/>
      <c r="D491" s="723"/>
      <c r="E491" s="552"/>
      <c r="F491" s="166" t="s">
        <v>42</v>
      </c>
      <c r="G491" s="179"/>
      <c r="H491" s="155">
        <f t="shared" si="468"/>
        <v>0</v>
      </c>
      <c r="I491" s="180"/>
      <c r="J491" s="179"/>
      <c r="K491" s="155">
        <f t="shared" si="469"/>
        <v>0</v>
      </c>
      <c r="L491" s="180"/>
      <c r="M491" s="179"/>
      <c r="N491" s="155">
        <f t="shared" si="470"/>
        <v>0</v>
      </c>
      <c r="O491" s="180"/>
      <c r="P491" s="179"/>
      <c r="Q491" s="155">
        <f t="shared" si="471"/>
        <v>0</v>
      </c>
      <c r="R491" s="180"/>
      <c r="S491" s="179"/>
      <c r="T491" s="155">
        <f t="shared" si="472"/>
        <v>0</v>
      </c>
      <c r="U491" s="180"/>
      <c r="V491" s="179"/>
      <c r="W491" s="155">
        <f t="shared" si="473"/>
        <v>0</v>
      </c>
      <c r="X491" s="198"/>
      <c r="Y491" s="179"/>
      <c r="Z491" s="155">
        <f t="shared" si="474"/>
        <v>0</v>
      </c>
      <c r="AA491" s="180"/>
      <c r="AB491" s="179"/>
      <c r="AC491" s="155">
        <f t="shared" si="475"/>
        <v>0</v>
      </c>
      <c r="AD491" s="180"/>
      <c r="AE491" s="179"/>
      <c r="AF491" s="155">
        <f t="shared" si="476"/>
        <v>0</v>
      </c>
      <c r="AG491" s="180"/>
      <c r="AH491" s="179"/>
      <c r="AI491" s="155">
        <f t="shared" si="477"/>
        <v>0</v>
      </c>
      <c r="AJ491" s="180"/>
      <c r="AK491" s="179"/>
      <c r="AL491" s="155">
        <f t="shared" si="478"/>
        <v>0</v>
      </c>
      <c r="AM491" s="180"/>
      <c r="AN491" s="173"/>
      <c r="AO491" s="156"/>
    </row>
    <row r="492" spans="1:41" ht="11.25" customHeight="1">
      <c r="A492" s="653" t="s">
        <v>21</v>
      </c>
      <c r="B492" s="450" t="s">
        <v>17</v>
      </c>
      <c r="C492" s="450" t="s">
        <v>18</v>
      </c>
      <c r="D492" s="450" t="s">
        <v>139</v>
      </c>
      <c r="E492" s="450" t="s">
        <v>20</v>
      </c>
      <c r="F492" s="686" t="s">
        <v>22</v>
      </c>
      <c r="G492" s="576" t="s">
        <v>23</v>
      </c>
      <c r="H492" s="452" t="s">
        <v>24</v>
      </c>
      <c r="I492" s="577" t="s">
        <v>25</v>
      </c>
      <c r="J492" s="576" t="s">
        <v>23</v>
      </c>
      <c r="K492" s="452" t="s">
        <v>24</v>
      </c>
      <c r="L492" s="577" t="s">
        <v>25</v>
      </c>
      <c r="M492" s="576" t="s">
        <v>23</v>
      </c>
      <c r="N492" s="452" t="s">
        <v>24</v>
      </c>
      <c r="O492" s="577" t="s">
        <v>25</v>
      </c>
      <c r="P492" s="576" t="s">
        <v>23</v>
      </c>
      <c r="Q492" s="452" t="s">
        <v>24</v>
      </c>
      <c r="R492" s="577" t="s">
        <v>25</v>
      </c>
      <c r="S492" s="576" t="s">
        <v>23</v>
      </c>
      <c r="T492" s="452" t="s">
        <v>24</v>
      </c>
      <c r="U492" s="577" t="s">
        <v>25</v>
      </c>
      <c r="V492" s="576" t="s">
        <v>23</v>
      </c>
      <c r="W492" s="452" t="s">
        <v>24</v>
      </c>
      <c r="X492" s="676" t="s">
        <v>25</v>
      </c>
      <c r="Y492" s="576" t="s">
        <v>23</v>
      </c>
      <c r="Z492" s="452" t="s">
        <v>24</v>
      </c>
      <c r="AA492" s="577" t="s">
        <v>25</v>
      </c>
      <c r="AB492" s="576" t="s">
        <v>23</v>
      </c>
      <c r="AC492" s="452" t="s">
        <v>24</v>
      </c>
      <c r="AD492" s="577" t="s">
        <v>25</v>
      </c>
      <c r="AE492" s="576" t="s">
        <v>23</v>
      </c>
      <c r="AF492" s="452" t="s">
        <v>24</v>
      </c>
      <c r="AG492" s="577" t="s">
        <v>25</v>
      </c>
      <c r="AH492" s="576" t="s">
        <v>23</v>
      </c>
      <c r="AI492" s="452" t="s">
        <v>24</v>
      </c>
      <c r="AJ492" s="577" t="s">
        <v>25</v>
      </c>
      <c r="AK492" s="576" t="s">
        <v>23</v>
      </c>
      <c r="AL492" s="452" t="s">
        <v>24</v>
      </c>
      <c r="AM492" s="577" t="s">
        <v>25</v>
      </c>
      <c r="AN492" s="685" t="s">
        <v>23</v>
      </c>
      <c r="AO492" s="655" t="s">
        <v>26</v>
      </c>
    </row>
    <row r="493" spans="1:41" ht="25.5" customHeight="1">
      <c r="A493" s="574"/>
      <c r="B493" s="562"/>
      <c r="C493" s="562"/>
      <c r="D493" s="562"/>
      <c r="E493" s="562"/>
      <c r="F493" s="561"/>
      <c r="G493" s="541"/>
      <c r="H493" s="542"/>
      <c r="I493" s="538"/>
      <c r="J493" s="541"/>
      <c r="K493" s="542"/>
      <c r="L493" s="538"/>
      <c r="M493" s="541"/>
      <c r="N493" s="542"/>
      <c r="O493" s="538"/>
      <c r="P493" s="541"/>
      <c r="Q493" s="542"/>
      <c r="R493" s="538"/>
      <c r="S493" s="541"/>
      <c r="T493" s="542"/>
      <c r="U493" s="538"/>
      <c r="V493" s="541"/>
      <c r="W493" s="542"/>
      <c r="X493" s="632"/>
      <c r="Y493" s="541"/>
      <c r="Z493" s="542"/>
      <c r="AA493" s="538"/>
      <c r="AB493" s="541"/>
      <c r="AC493" s="542"/>
      <c r="AD493" s="538"/>
      <c r="AE493" s="541"/>
      <c r="AF493" s="542"/>
      <c r="AG493" s="538"/>
      <c r="AH493" s="541"/>
      <c r="AI493" s="542"/>
      <c r="AJ493" s="538"/>
      <c r="AK493" s="541"/>
      <c r="AL493" s="542"/>
      <c r="AM493" s="538"/>
      <c r="AN493" s="570"/>
      <c r="AO493" s="631"/>
    </row>
    <row r="494" spans="1:41" ht="14.45" customHeight="1">
      <c r="A494" s="543" t="s">
        <v>140</v>
      </c>
      <c r="B494" s="545" t="s">
        <v>308</v>
      </c>
      <c r="C494" s="547">
        <v>2622</v>
      </c>
      <c r="D494" s="549" t="s">
        <v>309</v>
      </c>
      <c r="E494" s="551" t="s">
        <v>310</v>
      </c>
      <c r="F494" s="165" t="s">
        <v>30</v>
      </c>
      <c r="G494" s="177"/>
      <c r="H494" s="149">
        <f t="shared" ref="H494:H502" si="479">G494-I494</f>
        <v>0</v>
      </c>
      <c r="I494" s="178"/>
      <c r="J494" s="177"/>
      <c r="K494" s="149">
        <f t="shared" ref="K494:K502" si="480">J494-L494</f>
        <v>0</v>
      </c>
      <c r="L494" s="178"/>
      <c r="M494" s="177"/>
      <c r="N494" s="149">
        <f t="shared" ref="N494:N502" si="481">M494-O494</f>
        <v>0</v>
      </c>
      <c r="O494" s="178"/>
      <c r="P494" s="177"/>
      <c r="Q494" s="149">
        <f t="shared" ref="Q494:Q502" si="482">SUM(P494)</f>
        <v>0</v>
      </c>
      <c r="R494" s="178"/>
      <c r="S494" s="177"/>
      <c r="T494" s="149">
        <f t="shared" ref="T494:T502" si="483">S494-U494</f>
        <v>0</v>
      </c>
      <c r="U494" s="178"/>
      <c r="V494" s="177"/>
      <c r="W494" s="149">
        <f t="shared" ref="W494:W502" si="484">V494-X494</f>
        <v>0</v>
      </c>
      <c r="X494" s="197"/>
      <c r="Y494" s="177"/>
      <c r="Z494" s="149">
        <f t="shared" ref="Z494:Z502" si="485">Y494-AA494</f>
        <v>0</v>
      </c>
      <c r="AA494" s="178"/>
      <c r="AB494" s="177"/>
      <c r="AC494" s="149">
        <f t="shared" ref="AC494:AC502" si="486">AB494-AD494</f>
        <v>0</v>
      </c>
      <c r="AD494" s="178"/>
      <c r="AE494" s="177"/>
      <c r="AF494" s="149">
        <f t="shared" ref="AF494:AF502" si="487">AE494-AG494</f>
        <v>0</v>
      </c>
      <c r="AG494" s="178"/>
      <c r="AH494" s="177"/>
      <c r="AI494" s="149">
        <f t="shared" ref="AI494:AI502" si="488">AH494-AJ494</f>
        <v>0</v>
      </c>
      <c r="AJ494" s="178"/>
      <c r="AK494" s="177"/>
      <c r="AL494" s="149">
        <f t="shared" ref="AL494:AL502" si="489">AK494-AM494</f>
        <v>0</v>
      </c>
      <c r="AM494" s="178"/>
      <c r="AN494" s="172"/>
      <c r="AO494" s="151" t="s">
        <v>31</v>
      </c>
    </row>
    <row r="495" spans="1:41" ht="13.5" customHeight="1">
      <c r="A495" s="543"/>
      <c r="B495" s="545"/>
      <c r="C495" s="547"/>
      <c r="D495" s="549"/>
      <c r="E495" s="551"/>
      <c r="F495" s="165" t="s">
        <v>32</v>
      </c>
      <c r="G495" s="177"/>
      <c r="H495" s="149">
        <f t="shared" si="479"/>
        <v>0</v>
      </c>
      <c r="I495" s="178"/>
      <c r="J495" s="177"/>
      <c r="K495" s="149">
        <f t="shared" si="480"/>
        <v>0</v>
      </c>
      <c r="L495" s="178"/>
      <c r="M495" s="177"/>
      <c r="N495" s="149">
        <f t="shared" si="481"/>
        <v>0</v>
      </c>
      <c r="O495" s="178"/>
      <c r="P495" s="177"/>
      <c r="Q495" s="149">
        <f t="shared" si="482"/>
        <v>0</v>
      </c>
      <c r="R495" s="178"/>
      <c r="S495" s="177"/>
      <c r="T495" s="149">
        <f t="shared" si="483"/>
        <v>0</v>
      </c>
      <c r="U495" s="178"/>
      <c r="V495" s="177"/>
      <c r="W495" s="149">
        <f t="shared" si="484"/>
        <v>0</v>
      </c>
      <c r="X495" s="197"/>
      <c r="Y495" s="177"/>
      <c r="Z495" s="149">
        <f t="shared" si="485"/>
        <v>0</v>
      </c>
      <c r="AA495" s="178"/>
      <c r="AB495" s="177"/>
      <c r="AC495" s="149">
        <f t="shared" si="486"/>
        <v>0</v>
      </c>
      <c r="AD495" s="178"/>
      <c r="AE495" s="177"/>
      <c r="AF495" s="149">
        <f t="shared" si="487"/>
        <v>0</v>
      </c>
      <c r="AG495" s="178"/>
      <c r="AH495" s="177"/>
      <c r="AI495" s="149">
        <f t="shared" si="488"/>
        <v>0</v>
      </c>
      <c r="AJ495" s="178"/>
      <c r="AK495" s="177"/>
      <c r="AL495" s="149">
        <f t="shared" si="489"/>
        <v>0</v>
      </c>
      <c r="AM495" s="178"/>
      <c r="AN495" s="172"/>
      <c r="AO495" s="152">
        <f>SUM(G494:G502,J494:J502,M494:M502,P494:P502,S494:S502,V494:V502,Y494:Y502,AB494:AB502,AE494:AE502)</f>
        <v>2200000</v>
      </c>
    </row>
    <row r="496" spans="1:41" ht="15.75" customHeight="1">
      <c r="A496" s="543"/>
      <c r="B496" s="545"/>
      <c r="C496" s="547"/>
      <c r="D496" s="549"/>
      <c r="E496" s="551"/>
      <c r="F496" s="165" t="s">
        <v>33</v>
      </c>
      <c r="G496" s="177"/>
      <c r="H496" s="149">
        <f t="shared" si="479"/>
        <v>0</v>
      </c>
      <c r="I496" s="178"/>
      <c r="J496" s="177"/>
      <c r="K496" s="149">
        <f t="shared" si="480"/>
        <v>0</v>
      </c>
      <c r="L496" s="178"/>
      <c r="M496" s="177"/>
      <c r="N496" s="149">
        <f t="shared" si="481"/>
        <v>0</v>
      </c>
      <c r="O496" s="178"/>
      <c r="P496" s="177"/>
      <c r="Q496" s="149">
        <f>SUM(P496)</f>
        <v>0</v>
      </c>
      <c r="R496" s="178"/>
      <c r="S496" s="177"/>
      <c r="T496" s="149">
        <f t="shared" si="483"/>
        <v>0</v>
      </c>
      <c r="U496" s="178"/>
      <c r="V496" s="177"/>
      <c r="W496" s="149">
        <f t="shared" si="484"/>
        <v>0</v>
      </c>
      <c r="X496" s="197"/>
      <c r="Y496" s="177"/>
      <c r="Z496" s="149">
        <f t="shared" si="485"/>
        <v>0</v>
      </c>
      <c r="AA496" s="178"/>
      <c r="AB496" s="177"/>
      <c r="AC496" s="149">
        <f t="shared" si="486"/>
        <v>0</v>
      </c>
      <c r="AD496" s="178"/>
      <c r="AE496" s="177"/>
      <c r="AF496" s="149">
        <f t="shared" si="487"/>
        <v>0</v>
      </c>
      <c r="AG496" s="178"/>
      <c r="AH496" s="177"/>
      <c r="AI496" s="149">
        <f t="shared" si="488"/>
        <v>0</v>
      </c>
      <c r="AJ496" s="178"/>
      <c r="AK496" s="177"/>
      <c r="AL496" s="149">
        <f t="shared" si="489"/>
        <v>0</v>
      </c>
      <c r="AM496" s="178"/>
      <c r="AN496" s="172"/>
      <c r="AO496" s="153" t="s">
        <v>34</v>
      </c>
    </row>
    <row r="497" spans="1:41" ht="13.5" customHeight="1">
      <c r="A497" s="543"/>
      <c r="B497" s="545"/>
      <c r="C497" s="547"/>
      <c r="D497" s="549"/>
      <c r="E497" s="551"/>
      <c r="F497" s="165" t="s">
        <v>35</v>
      </c>
      <c r="G497" s="177"/>
      <c r="H497" s="149">
        <f t="shared" si="479"/>
        <v>0</v>
      </c>
      <c r="I497" s="178"/>
      <c r="J497" s="177"/>
      <c r="K497" s="149">
        <f t="shared" si="480"/>
        <v>0</v>
      </c>
      <c r="L497" s="178"/>
      <c r="M497" s="177"/>
      <c r="N497" s="149">
        <f t="shared" si="481"/>
        <v>0</v>
      </c>
      <c r="O497" s="178"/>
      <c r="P497" s="177"/>
      <c r="Q497" s="149">
        <f t="shared" si="482"/>
        <v>0</v>
      </c>
      <c r="R497" s="178"/>
      <c r="S497" s="177"/>
      <c r="T497" s="149">
        <f t="shared" si="483"/>
        <v>0</v>
      </c>
      <c r="U497" s="178"/>
      <c r="V497" s="177"/>
      <c r="W497" s="149">
        <f t="shared" si="484"/>
        <v>0</v>
      </c>
      <c r="X497" s="197"/>
      <c r="Y497" s="177"/>
      <c r="Z497" s="149">
        <f t="shared" si="485"/>
        <v>0</v>
      </c>
      <c r="AA497" s="178"/>
      <c r="AB497" s="177"/>
      <c r="AC497" s="149">
        <f t="shared" si="486"/>
        <v>0</v>
      </c>
      <c r="AD497" s="178"/>
      <c r="AE497" s="177"/>
      <c r="AF497" s="149">
        <f t="shared" si="487"/>
        <v>0</v>
      </c>
      <c r="AG497" s="178"/>
      <c r="AH497" s="177"/>
      <c r="AI497" s="149">
        <f t="shared" si="488"/>
        <v>0</v>
      </c>
      <c r="AJ497" s="178"/>
      <c r="AK497" s="177"/>
      <c r="AL497" s="149">
        <f t="shared" si="489"/>
        <v>0</v>
      </c>
      <c r="AM497" s="178"/>
      <c r="AN497" s="172"/>
      <c r="AO497" s="152">
        <f>SUM(H494:H502,K494:K502,N494:N502,Q494:Q502,T494:T502,W494:W502,Z494:Z502,AC494:AC502,AF494:AF502)</f>
        <v>2200000</v>
      </c>
    </row>
    <row r="498" spans="1:41" ht="13.5" customHeight="1">
      <c r="A498" s="543"/>
      <c r="B498" s="545"/>
      <c r="C498" s="547"/>
      <c r="D498" s="549"/>
      <c r="E498" s="551"/>
      <c r="F498" s="165" t="s">
        <v>36</v>
      </c>
      <c r="G498" s="177"/>
      <c r="H498" s="149">
        <f t="shared" si="479"/>
        <v>0</v>
      </c>
      <c r="I498" s="178"/>
      <c r="J498" s="177"/>
      <c r="K498" s="149">
        <f t="shared" si="480"/>
        <v>0</v>
      </c>
      <c r="L498" s="178"/>
      <c r="M498" s="177"/>
      <c r="N498" s="149">
        <f t="shared" si="481"/>
        <v>0</v>
      </c>
      <c r="O498" s="178"/>
      <c r="P498" s="177"/>
      <c r="Q498" s="149">
        <f t="shared" si="482"/>
        <v>0</v>
      </c>
      <c r="R498" s="178"/>
      <c r="S498" s="177"/>
      <c r="T498" s="149">
        <f t="shared" si="483"/>
        <v>0</v>
      </c>
      <c r="U498" s="178"/>
      <c r="V498" s="177"/>
      <c r="W498" s="149">
        <f t="shared" si="484"/>
        <v>0</v>
      </c>
      <c r="X498" s="197"/>
      <c r="Y498" s="177"/>
      <c r="Z498" s="149">
        <f t="shared" si="485"/>
        <v>0</v>
      </c>
      <c r="AA498" s="178"/>
      <c r="AB498" s="177"/>
      <c r="AC498" s="149">
        <f t="shared" si="486"/>
        <v>0</v>
      </c>
      <c r="AD498" s="178"/>
      <c r="AE498" s="177"/>
      <c r="AF498" s="149">
        <f t="shared" si="487"/>
        <v>0</v>
      </c>
      <c r="AG498" s="178"/>
      <c r="AH498" s="177"/>
      <c r="AI498" s="149">
        <f t="shared" si="488"/>
        <v>0</v>
      </c>
      <c r="AJ498" s="178"/>
      <c r="AK498" s="177"/>
      <c r="AL498" s="149">
        <f t="shared" si="489"/>
        <v>0</v>
      </c>
      <c r="AM498" s="178"/>
      <c r="AN498" s="172"/>
      <c r="AO498" s="153" t="s">
        <v>37</v>
      </c>
    </row>
    <row r="499" spans="1:41" ht="13.5" customHeight="1">
      <c r="A499" s="543"/>
      <c r="B499" s="545"/>
      <c r="C499" s="547"/>
      <c r="D499" s="549"/>
      <c r="E499" s="551"/>
      <c r="F499" s="165" t="s">
        <v>38</v>
      </c>
      <c r="G499" s="177"/>
      <c r="H499" s="149">
        <f t="shared" si="479"/>
        <v>0</v>
      </c>
      <c r="I499" s="178"/>
      <c r="J499" s="177"/>
      <c r="K499" s="149">
        <f t="shared" si="480"/>
        <v>0</v>
      </c>
      <c r="L499" s="178"/>
      <c r="M499" s="177"/>
      <c r="N499" s="149">
        <f t="shared" si="481"/>
        <v>0</v>
      </c>
      <c r="O499" s="178"/>
      <c r="P499" s="177"/>
      <c r="Q499" s="149">
        <f t="shared" si="482"/>
        <v>0</v>
      </c>
      <c r="R499" s="178"/>
      <c r="S499" s="177"/>
      <c r="T499" s="149">
        <f t="shared" si="483"/>
        <v>0</v>
      </c>
      <c r="U499" s="178"/>
      <c r="V499" s="177"/>
      <c r="W499" s="149">
        <f t="shared" si="484"/>
        <v>0</v>
      </c>
      <c r="X499" s="178"/>
      <c r="Y499" s="177">
        <v>2200000</v>
      </c>
      <c r="Z499" s="149">
        <f t="shared" si="485"/>
        <v>2200000</v>
      </c>
      <c r="AA499" s="178"/>
      <c r="AB499" s="177"/>
      <c r="AC499" s="149">
        <f t="shared" si="486"/>
        <v>0</v>
      </c>
      <c r="AD499" s="178"/>
      <c r="AE499" s="177"/>
      <c r="AF499" s="149">
        <f t="shared" si="487"/>
        <v>0</v>
      </c>
      <c r="AG499" s="178"/>
      <c r="AH499" s="177"/>
      <c r="AI499" s="149">
        <f t="shared" si="488"/>
        <v>0</v>
      </c>
      <c r="AJ499" s="178"/>
      <c r="AK499" s="177"/>
      <c r="AL499" s="149">
        <f t="shared" si="489"/>
        <v>0</v>
      </c>
      <c r="AM499" s="178"/>
      <c r="AN499" s="172"/>
      <c r="AO499" s="152">
        <f>SUM(I494:I502,L494:L502,O494:O502,R494:R502,U494:U502,X494:X502,AA494:AA502,AD494:AD502,AG494:AG502)</f>
        <v>0</v>
      </c>
    </row>
    <row r="500" spans="1:41" ht="13.5" customHeight="1">
      <c r="A500" s="543"/>
      <c r="B500" s="545"/>
      <c r="C500" s="547"/>
      <c r="D500" s="549"/>
      <c r="E500" s="551"/>
      <c r="F500" s="165" t="s">
        <v>39</v>
      </c>
      <c r="G500" s="177"/>
      <c r="H500" s="149">
        <f t="shared" si="479"/>
        <v>0</v>
      </c>
      <c r="I500" s="178"/>
      <c r="J500" s="177"/>
      <c r="K500" s="149">
        <f t="shared" si="480"/>
        <v>0</v>
      </c>
      <c r="L500" s="178"/>
      <c r="M500" s="177"/>
      <c r="N500" s="149">
        <f t="shared" si="481"/>
        <v>0</v>
      </c>
      <c r="O500" s="178"/>
      <c r="P500" s="177"/>
      <c r="Q500" s="149">
        <f t="shared" si="482"/>
        <v>0</v>
      </c>
      <c r="R500" s="178"/>
      <c r="S500" s="177"/>
      <c r="T500" s="149">
        <f t="shared" si="483"/>
        <v>0</v>
      </c>
      <c r="U500" s="178"/>
      <c r="V500" s="177"/>
      <c r="W500" s="149">
        <f t="shared" si="484"/>
        <v>0</v>
      </c>
      <c r="X500" s="197"/>
      <c r="Y500" s="177"/>
      <c r="Z500" s="149">
        <f t="shared" si="485"/>
        <v>0</v>
      </c>
      <c r="AA500" s="178"/>
      <c r="AB500" s="177"/>
      <c r="AC500" s="149">
        <f t="shared" si="486"/>
        <v>0</v>
      </c>
      <c r="AD500" s="178"/>
      <c r="AE500" s="177"/>
      <c r="AF500" s="149">
        <f t="shared" si="487"/>
        <v>0</v>
      </c>
      <c r="AG500" s="178"/>
      <c r="AH500" s="177"/>
      <c r="AI500" s="149">
        <f t="shared" si="488"/>
        <v>0</v>
      </c>
      <c r="AJ500" s="178"/>
      <c r="AK500" s="177"/>
      <c r="AL500" s="149">
        <f t="shared" si="489"/>
        <v>0</v>
      </c>
      <c r="AM500" s="178"/>
      <c r="AN500" s="172"/>
      <c r="AO500" s="153" t="s">
        <v>40</v>
      </c>
    </row>
    <row r="501" spans="1:41" ht="13.5" customHeight="1">
      <c r="A501" s="543"/>
      <c r="B501" s="545"/>
      <c r="C501" s="547"/>
      <c r="D501" s="549"/>
      <c r="E501" s="551"/>
      <c r="F501" s="165" t="s">
        <v>41</v>
      </c>
      <c r="G501" s="177"/>
      <c r="H501" s="149">
        <f t="shared" si="479"/>
        <v>0</v>
      </c>
      <c r="I501" s="178"/>
      <c r="J501" s="177"/>
      <c r="K501" s="149">
        <f t="shared" si="480"/>
        <v>0</v>
      </c>
      <c r="L501" s="178"/>
      <c r="M501" s="177"/>
      <c r="N501" s="149">
        <f t="shared" si="481"/>
        <v>0</v>
      </c>
      <c r="O501" s="178"/>
      <c r="P501" s="177"/>
      <c r="Q501" s="149">
        <f t="shared" si="482"/>
        <v>0</v>
      </c>
      <c r="R501" s="178"/>
      <c r="S501" s="177"/>
      <c r="T501" s="149">
        <f t="shared" si="483"/>
        <v>0</v>
      </c>
      <c r="U501" s="178"/>
      <c r="V501" s="177"/>
      <c r="W501" s="149">
        <f t="shared" si="484"/>
        <v>0</v>
      </c>
      <c r="X501" s="197"/>
      <c r="Y501" s="177"/>
      <c r="Z501" s="149">
        <f t="shared" si="485"/>
        <v>0</v>
      </c>
      <c r="AA501" s="178"/>
      <c r="AB501" s="177"/>
      <c r="AC501" s="149">
        <f t="shared" si="486"/>
        <v>0</v>
      </c>
      <c r="AD501" s="178"/>
      <c r="AE501" s="177"/>
      <c r="AF501" s="149">
        <f t="shared" si="487"/>
        <v>0</v>
      </c>
      <c r="AG501" s="178"/>
      <c r="AH501" s="177"/>
      <c r="AI501" s="149">
        <f t="shared" si="488"/>
        <v>0</v>
      </c>
      <c r="AJ501" s="178"/>
      <c r="AK501" s="177"/>
      <c r="AL501" s="149">
        <f t="shared" si="489"/>
        <v>0</v>
      </c>
      <c r="AM501" s="178"/>
      <c r="AN501" s="172"/>
      <c r="AO501" s="154">
        <f>AO499/AO495</f>
        <v>0</v>
      </c>
    </row>
    <row r="502" spans="1:41" ht="13.5" customHeight="1">
      <c r="A502" s="544"/>
      <c r="B502" s="546"/>
      <c r="C502" s="548"/>
      <c r="D502" s="550"/>
      <c r="E502" s="552"/>
      <c r="F502" s="166" t="s">
        <v>42</v>
      </c>
      <c r="G502" s="179"/>
      <c r="H502" s="155">
        <f t="shared" si="479"/>
        <v>0</v>
      </c>
      <c r="I502" s="180"/>
      <c r="J502" s="179"/>
      <c r="K502" s="155">
        <f t="shared" si="480"/>
        <v>0</v>
      </c>
      <c r="L502" s="180"/>
      <c r="M502" s="179"/>
      <c r="N502" s="155">
        <f t="shared" si="481"/>
        <v>0</v>
      </c>
      <c r="O502" s="180"/>
      <c r="P502" s="179"/>
      <c r="Q502" s="155">
        <f t="shared" si="482"/>
        <v>0</v>
      </c>
      <c r="R502" s="180"/>
      <c r="S502" s="179"/>
      <c r="T502" s="155">
        <f t="shared" si="483"/>
        <v>0</v>
      </c>
      <c r="U502" s="180"/>
      <c r="V502" s="179"/>
      <c r="W502" s="155">
        <f t="shared" si="484"/>
        <v>0</v>
      </c>
      <c r="X502" s="198"/>
      <c r="Y502" s="179"/>
      <c r="Z502" s="155">
        <f t="shared" si="485"/>
        <v>0</v>
      </c>
      <c r="AA502" s="180"/>
      <c r="AB502" s="179"/>
      <c r="AC502" s="155">
        <f t="shared" si="486"/>
        <v>0</v>
      </c>
      <c r="AD502" s="180"/>
      <c r="AE502" s="179"/>
      <c r="AF502" s="155">
        <f t="shared" si="487"/>
        <v>0</v>
      </c>
      <c r="AG502" s="180"/>
      <c r="AH502" s="179"/>
      <c r="AI502" s="155">
        <f t="shared" si="488"/>
        <v>0</v>
      </c>
      <c r="AJ502" s="180"/>
      <c r="AK502" s="179"/>
      <c r="AL502" s="155">
        <f t="shared" si="489"/>
        <v>0</v>
      </c>
      <c r="AM502" s="180"/>
      <c r="AN502" s="173"/>
      <c r="AO502" s="156"/>
    </row>
    <row r="503" spans="1:41" ht="15" customHeight="1">
      <c r="A503" s="573" t="s">
        <v>21</v>
      </c>
      <c r="B503" s="451" t="s">
        <v>17</v>
      </c>
      <c r="C503" s="451" t="s">
        <v>18</v>
      </c>
      <c r="D503" s="451" t="s">
        <v>139</v>
      </c>
      <c r="E503" s="451" t="s">
        <v>20</v>
      </c>
      <c r="F503" s="560" t="s">
        <v>22</v>
      </c>
      <c r="G503" s="511" t="s">
        <v>23</v>
      </c>
      <c r="H503" s="440" t="s">
        <v>24</v>
      </c>
      <c r="I503" s="444" t="s">
        <v>25</v>
      </c>
      <c r="J503" s="511" t="s">
        <v>23</v>
      </c>
      <c r="K503" s="440" t="s">
        <v>24</v>
      </c>
      <c r="L503" s="444" t="s">
        <v>25</v>
      </c>
      <c r="M503" s="511" t="s">
        <v>23</v>
      </c>
      <c r="N503" s="440" t="s">
        <v>24</v>
      </c>
      <c r="O503" s="444" t="s">
        <v>25</v>
      </c>
      <c r="P503" s="511" t="s">
        <v>23</v>
      </c>
      <c r="Q503" s="440" t="s">
        <v>24</v>
      </c>
      <c r="R503" s="444" t="s">
        <v>25</v>
      </c>
      <c r="S503" s="511" t="s">
        <v>23</v>
      </c>
      <c r="T503" s="440" t="s">
        <v>24</v>
      </c>
      <c r="U503" s="444" t="s">
        <v>25</v>
      </c>
      <c r="V503" s="511" t="s">
        <v>23</v>
      </c>
      <c r="W503" s="440" t="s">
        <v>24</v>
      </c>
      <c r="X503" s="522" t="s">
        <v>25</v>
      </c>
      <c r="Y503" s="511" t="s">
        <v>23</v>
      </c>
      <c r="Z503" s="440" t="s">
        <v>24</v>
      </c>
      <c r="AA503" s="444" t="s">
        <v>25</v>
      </c>
      <c r="AB503" s="511" t="s">
        <v>23</v>
      </c>
      <c r="AC503" s="440" t="s">
        <v>24</v>
      </c>
      <c r="AD503" s="444" t="s">
        <v>25</v>
      </c>
      <c r="AE503" s="511" t="s">
        <v>23</v>
      </c>
      <c r="AF503" s="440" t="s">
        <v>24</v>
      </c>
      <c r="AG503" s="444" t="s">
        <v>25</v>
      </c>
      <c r="AH503" s="511" t="s">
        <v>23</v>
      </c>
      <c r="AI503" s="440" t="s">
        <v>24</v>
      </c>
      <c r="AJ503" s="444" t="s">
        <v>25</v>
      </c>
      <c r="AK503" s="511" t="s">
        <v>23</v>
      </c>
      <c r="AL503" s="440" t="s">
        <v>24</v>
      </c>
      <c r="AM503" s="444" t="s">
        <v>25</v>
      </c>
      <c r="AN503" s="443" t="s">
        <v>23</v>
      </c>
      <c r="AO503" s="630" t="s">
        <v>26</v>
      </c>
    </row>
    <row r="504" spans="1:41" ht="15" customHeight="1">
      <c r="A504" s="574"/>
      <c r="B504" s="562"/>
      <c r="C504" s="562"/>
      <c r="D504" s="562"/>
      <c r="E504" s="562"/>
      <c r="F504" s="561"/>
      <c r="G504" s="541"/>
      <c r="H504" s="542"/>
      <c r="I504" s="538"/>
      <c r="J504" s="541"/>
      <c r="K504" s="542"/>
      <c r="L504" s="538"/>
      <c r="M504" s="541"/>
      <c r="N504" s="542"/>
      <c r="O504" s="538"/>
      <c r="P504" s="541"/>
      <c r="Q504" s="542"/>
      <c r="R504" s="538"/>
      <c r="S504" s="541"/>
      <c r="T504" s="542"/>
      <c r="U504" s="538"/>
      <c r="V504" s="541"/>
      <c r="W504" s="542"/>
      <c r="X504" s="632"/>
      <c r="Y504" s="541"/>
      <c r="Z504" s="542"/>
      <c r="AA504" s="538"/>
      <c r="AB504" s="541"/>
      <c r="AC504" s="542"/>
      <c r="AD504" s="538"/>
      <c r="AE504" s="541"/>
      <c r="AF504" s="542"/>
      <c r="AG504" s="538"/>
      <c r="AH504" s="541"/>
      <c r="AI504" s="542"/>
      <c r="AJ504" s="538"/>
      <c r="AK504" s="541"/>
      <c r="AL504" s="542"/>
      <c r="AM504" s="538"/>
      <c r="AN504" s="570"/>
      <c r="AO504" s="631"/>
    </row>
    <row r="505" spans="1:41" ht="15" customHeight="1">
      <c r="A505" s="543" t="s">
        <v>140</v>
      </c>
      <c r="B505" s="545" t="s">
        <v>311</v>
      </c>
      <c r="C505" s="547">
        <v>2623</v>
      </c>
      <c r="D505" s="722"/>
      <c r="E505" s="551" t="s">
        <v>312</v>
      </c>
      <c r="F505" s="165" t="s">
        <v>30</v>
      </c>
      <c r="G505" s="177"/>
      <c r="H505" s="149">
        <f t="shared" ref="H505:H513" si="490">G505-I505</f>
        <v>0</v>
      </c>
      <c r="I505" s="178"/>
      <c r="J505" s="177"/>
      <c r="K505" s="149">
        <f t="shared" ref="K505:K513" si="491">J505-L505</f>
        <v>0</v>
      </c>
      <c r="L505" s="178"/>
      <c r="M505" s="177"/>
      <c r="N505" s="149">
        <f t="shared" ref="N505:N513" si="492">M505-O505</f>
        <v>0</v>
      </c>
      <c r="O505" s="178"/>
      <c r="P505" s="177"/>
      <c r="Q505" s="149">
        <f t="shared" ref="Q505:Q513" si="493">P505-R505</f>
        <v>0</v>
      </c>
      <c r="R505" s="178"/>
      <c r="S505" s="177"/>
      <c r="T505" s="149">
        <f t="shared" ref="T505:T513" si="494">S505-U505</f>
        <v>0</v>
      </c>
      <c r="U505" s="178"/>
      <c r="V505" s="177"/>
      <c r="W505" s="149">
        <f t="shared" ref="W505:W513" si="495">V505-X505</f>
        <v>0</v>
      </c>
      <c r="X505" s="197"/>
      <c r="Y505" s="177"/>
      <c r="Z505" s="149">
        <f t="shared" ref="Z505:Z513" si="496">Y505-AA505</f>
        <v>0</v>
      </c>
      <c r="AA505" s="178"/>
      <c r="AB505" s="177"/>
      <c r="AC505" s="149">
        <f t="shared" ref="AC505:AC513" si="497">AB505-AD505</f>
        <v>0</v>
      </c>
      <c r="AD505" s="178"/>
      <c r="AE505" s="177"/>
      <c r="AF505" s="149">
        <f t="shared" ref="AF505:AF513" si="498">AE505-AG505</f>
        <v>0</v>
      </c>
      <c r="AG505" s="178"/>
      <c r="AH505" s="177"/>
      <c r="AI505" s="149">
        <f t="shared" ref="AI505:AI513" si="499">AH505-AJ505</f>
        <v>0</v>
      </c>
      <c r="AJ505" s="178"/>
      <c r="AK505" s="177"/>
      <c r="AL505" s="149">
        <f t="shared" ref="AL505:AL513" si="500">AK505-AM505</f>
        <v>0</v>
      </c>
      <c r="AM505" s="178"/>
      <c r="AN505" s="172"/>
      <c r="AO505" s="151" t="s">
        <v>31</v>
      </c>
    </row>
    <row r="506" spans="1:41">
      <c r="A506" s="543"/>
      <c r="B506" s="545"/>
      <c r="C506" s="547"/>
      <c r="D506" s="722"/>
      <c r="E506" s="551"/>
      <c r="F506" s="165" t="s">
        <v>32</v>
      </c>
      <c r="G506" s="177"/>
      <c r="H506" s="149">
        <f t="shared" si="490"/>
        <v>0</v>
      </c>
      <c r="I506" s="178"/>
      <c r="J506" s="177"/>
      <c r="K506" s="149">
        <f t="shared" si="491"/>
        <v>0</v>
      </c>
      <c r="L506" s="178"/>
      <c r="M506" s="177"/>
      <c r="N506" s="149">
        <f t="shared" si="492"/>
        <v>0</v>
      </c>
      <c r="O506" s="178"/>
      <c r="P506" s="177"/>
      <c r="Q506" s="149">
        <f t="shared" si="493"/>
        <v>0</v>
      </c>
      <c r="R506" s="178"/>
      <c r="S506" s="177"/>
      <c r="T506" s="149">
        <f t="shared" si="494"/>
        <v>0</v>
      </c>
      <c r="U506" s="178"/>
      <c r="V506" s="177"/>
      <c r="W506" s="149">
        <f t="shared" si="495"/>
        <v>0</v>
      </c>
      <c r="X506" s="197"/>
      <c r="Y506" s="177"/>
      <c r="Z506" s="149">
        <f t="shared" si="496"/>
        <v>0</v>
      </c>
      <c r="AA506" s="178"/>
      <c r="AB506" s="177"/>
      <c r="AC506" s="149">
        <f t="shared" si="497"/>
        <v>0</v>
      </c>
      <c r="AD506" s="178"/>
      <c r="AE506" s="177"/>
      <c r="AF506" s="149">
        <f t="shared" si="498"/>
        <v>0</v>
      </c>
      <c r="AG506" s="178"/>
      <c r="AH506" s="177"/>
      <c r="AI506" s="149">
        <f t="shared" si="499"/>
        <v>0</v>
      </c>
      <c r="AJ506" s="178"/>
      <c r="AK506" s="177"/>
      <c r="AL506" s="149">
        <f t="shared" si="500"/>
        <v>0</v>
      </c>
      <c r="AM506" s="178"/>
      <c r="AN506" s="172"/>
      <c r="AO506" s="152">
        <f>SUM(G505:G513,J505:J513,M505:M513,P505:P513,S505:S513,V505:V513,Y505:Y513,AB505:AB513,AE505:AE513)</f>
        <v>1451000</v>
      </c>
    </row>
    <row r="507" spans="1:41">
      <c r="A507" s="543"/>
      <c r="B507" s="545"/>
      <c r="C507" s="547"/>
      <c r="D507" s="722"/>
      <c r="E507" s="551"/>
      <c r="F507" s="165" t="s">
        <v>33</v>
      </c>
      <c r="G507" s="177"/>
      <c r="H507" s="149">
        <f t="shared" si="490"/>
        <v>0</v>
      </c>
      <c r="I507" s="178"/>
      <c r="J507" s="177"/>
      <c r="K507" s="149">
        <f t="shared" si="491"/>
        <v>0</v>
      </c>
      <c r="L507" s="178"/>
      <c r="M507" s="177"/>
      <c r="N507" s="149">
        <f t="shared" si="492"/>
        <v>0</v>
      </c>
      <c r="O507" s="178"/>
      <c r="P507" s="177"/>
      <c r="Q507" s="149">
        <f t="shared" si="493"/>
        <v>0</v>
      </c>
      <c r="R507" s="178"/>
      <c r="S507" s="177"/>
      <c r="T507" s="149">
        <f t="shared" si="494"/>
        <v>0</v>
      </c>
      <c r="U507" s="178"/>
      <c r="V507" s="177"/>
      <c r="W507" s="149">
        <f t="shared" si="495"/>
        <v>0</v>
      </c>
      <c r="X507" s="197"/>
      <c r="Y507" s="177"/>
      <c r="Z507" s="149">
        <f t="shared" si="496"/>
        <v>0</v>
      </c>
      <c r="AA507" s="178"/>
      <c r="AB507" s="177"/>
      <c r="AC507" s="149">
        <f t="shared" si="497"/>
        <v>0</v>
      </c>
      <c r="AD507" s="178"/>
      <c r="AE507" s="177"/>
      <c r="AF507" s="149">
        <f t="shared" si="498"/>
        <v>0</v>
      </c>
      <c r="AG507" s="178"/>
      <c r="AH507" s="177"/>
      <c r="AI507" s="149">
        <f t="shared" si="499"/>
        <v>0</v>
      </c>
      <c r="AJ507" s="178"/>
      <c r="AK507" s="177"/>
      <c r="AL507" s="149">
        <f t="shared" si="500"/>
        <v>0</v>
      </c>
      <c r="AM507" s="178"/>
      <c r="AN507" s="172"/>
      <c r="AO507" s="153" t="s">
        <v>34</v>
      </c>
    </row>
    <row r="508" spans="1:41">
      <c r="A508" s="543"/>
      <c r="B508" s="545"/>
      <c r="C508" s="547"/>
      <c r="D508" s="722"/>
      <c r="E508" s="551"/>
      <c r="F508" s="165" t="s">
        <v>35</v>
      </c>
      <c r="G508" s="177"/>
      <c r="H508" s="149">
        <f t="shared" si="490"/>
        <v>0</v>
      </c>
      <c r="I508" s="178"/>
      <c r="J508" s="177"/>
      <c r="K508" s="149">
        <f t="shared" si="491"/>
        <v>0</v>
      </c>
      <c r="L508" s="178"/>
      <c r="M508" s="177"/>
      <c r="N508" s="149">
        <f t="shared" si="492"/>
        <v>0</v>
      </c>
      <c r="O508" s="178"/>
      <c r="P508" s="177"/>
      <c r="Q508" s="149">
        <f t="shared" si="493"/>
        <v>0</v>
      </c>
      <c r="R508" s="178"/>
      <c r="S508" s="177"/>
      <c r="T508" s="149">
        <f t="shared" si="494"/>
        <v>0</v>
      </c>
      <c r="U508" s="178"/>
      <c r="V508" s="177"/>
      <c r="W508" s="149">
        <f t="shared" si="495"/>
        <v>0</v>
      </c>
      <c r="X508" s="197"/>
      <c r="Y508" s="177"/>
      <c r="Z508" s="149">
        <f t="shared" si="496"/>
        <v>0</v>
      </c>
      <c r="AA508" s="178"/>
      <c r="AB508" s="352">
        <f>SUM(739484+711516)</f>
        <v>1451000</v>
      </c>
      <c r="AC508" s="149">
        <f t="shared" si="497"/>
        <v>1451000</v>
      </c>
      <c r="AD508" s="178"/>
      <c r="AE508" s="177"/>
      <c r="AF508" s="149">
        <f t="shared" si="498"/>
        <v>0</v>
      </c>
      <c r="AG508" s="178"/>
      <c r="AH508" s="177"/>
      <c r="AI508" s="149">
        <f t="shared" si="499"/>
        <v>0</v>
      </c>
      <c r="AJ508" s="178"/>
      <c r="AK508" s="177"/>
      <c r="AL508" s="149">
        <f t="shared" si="500"/>
        <v>0</v>
      </c>
      <c r="AM508" s="178"/>
      <c r="AN508" s="172"/>
      <c r="AO508" s="152">
        <f>SUM(H505:H513,K505:K513,N505:N513,Q505:Q513,T505:T513,W505:W513,Z505:Z513,AC505:AC513,AF505:AF513)</f>
        <v>1451000</v>
      </c>
    </row>
    <row r="509" spans="1:41">
      <c r="A509" s="543"/>
      <c r="B509" s="545"/>
      <c r="C509" s="547"/>
      <c r="D509" s="722"/>
      <c r="E509" s="551"/>
      <c r="F509" s="165" t="s">
        <v>36</v>
      </c>
      <c r="G509" s="177"/>
      <c r="H509" s="149">
        <f t="shared" si="490"/>
        <v>0</v>
      </c>
      <c r="I509" s="178"/>
      <c r="J509" s="177"/>
      <c r="K509" s="149">
        <f t="shared" si="491"/>
        <v>0</v>
      </c>
      <c r="L509" s="178"/>
      <c r="M509" s="177"/>
      <c r="N509" s="149">
        <f t="shared" si="492"/>
        <v>0</v>
      </c>
      <c r="O509" s="178"/>
      <c r="P509" s="177"/>
      <c r="Q509" s="149">
        <f t="shared" si="493"/>
        <v>0</v>
      </c>
      <c r="R509" s="178"/>
      <c r="S509" s="177"/>
      <c r="T509" s="149">
        <f t="shared" si="494"/>
        <v>0</v>
      </c>
      <c r="U509" s="178"/>
      <c r="V509" s="177"/>
      <c r="W509" s="149">
        <f t="shared" si="495"/>
        <v>0</v>
      </c>
      <c r="X509" s="197"/>
      <c r="Y509" s="177"/>
      <c r="Z509" s="149">
        <f t="shared" si="496"/>
        <v>0</v>
      </c>
      <c r="AA509" s="178"/>
      <c r="AB509" s="177"/>
      <c r="AC509" s="149">
        <f t="shared" si="497"/>
        <v>0</v>
      </c>
      <c r="AD509" s="178"/>
      <c r="AE509" s="177"/>
      <c r="AF509" s="149">
        <f t="shared" si="498"/>
        <v>0</v>
      </c>
      <c r="AG509" s="178"/>
      <c r="AH509" s="352">
        <v>100000</v>
      </c>
      <c r="AI509" s="149">
        <f t="shared" si="499"/>
        <v>100000</v>
      </c>
      <c r="AJ509" s="178"/>
      <c r="AK509" s="177"/>
      <c r="AL509" s="149">
        <f t="shared" si="500"/>
        <v>0</v>
      </c>
      <c r="AM509" s="178"/>
      <c r="AN509" s="172"/>
      <c r="AO509" s="153" t="s">
        <v>37</v>
      </c>
    </row>
    <row r="510" spans="1:41">
      <c r="A510" s="543"/>
      <c r="B510" s="545"/>
      <c r="C510" s="547"/>
      <c r="D510" s="722"/>
      <c r="E510" s="551"/>
      <c r="F510" s="165" t="s">
        <v>38</v>
      </c>
      <c r="G510" s="177"/>
      <c r="H510" s="149">
        <f t="shared" si="490"/>
        <v>0</v>
      </c>
      <c r="I510" s="178"/>
      <c r="J510" s="177"/>
      <c r="K510" s="149">
        <f t="shared" si="491"/>
        <v>0</v>
      </c>
      <c r="L510" s="178"/>
      <c r="M510" s="177"/>
      <c r="N510" s="149">
        <f t="shared" si="492"/>
        <v>0</v>
      </c>
      <c r="O510" s="178"/>
      <c r="P510" s="177"/>
      <c r="Q510" s="149">
        <f t="shared" si="493"/>
        <v>0</v>
      </c>
      <c r="R510" s="178"/>
      <c r="S510" s="177"/>
      <c r="T510" s="149">
        <f t="shared" si="494"/>
        <v>0</v>
      </c>
      <c r="U510" s="178"/>
      <c r="V510" s="177"/>
      <c r="W510" s="149">
        <f t="shared" si="495"/>
        <v>0</v>
      </c>
      <c r="X510" s="197"/>
      <c r="Y510" s="177"/>
      <c r="Z510" s="149">
        <f t="shared" si="496"/>
        <v>0</v>
      </c>
      <c r="AA510" s="178"/>
      <c r="AB510" s="177"/>
      <c r="AC510" s="149">
        <f t="shared" si="497"/>
        <v>0</v>
      </c>
      <c r="AD510" s="178"/>
      <c r="AE510" s="177"/>
      <c r="AF510" s="149">
        <f t="shared" si="498"/>
        <v>0</v>
      </c>
      <c r="AG510" s="178"/>
      <c r="AH510" s="177"/>
      <c r="AI510" s="149">
        <f t="shared" si="499"/>
        <v>0</v>
      </c>
      <c r="AJ510" s="178"/>
      <c r="AK510" s="177"/>
      <c r="AL510" s="149">
        <f t="shared" si="500"/>
        <v>0</v>
      </c>
      <c r="AM510" s="178"/>
      <c r="AN510" s="347">
        <v>4922000</v>
      </c>
      <c r="AO510" s="152">
        <f>SUM(I505:I513,L505:L513,O505:O513,R505:R513,U505:U513,X505:X513,AA505:AA513,AD505:AD513,AG505:AG513)</f>
        <v>0</v>
      </c>
    </row>
    <row r="511" spans="1:41">
      <c r="A511" s="543"/>
      <c r="B511" s="545"/>
      <c r="C511" s="547"/>
      <c r="D511" s="722"/>
      <c r="E511" s="551"/>
      <c r="F511" s="165" t="s">
        <v>39</v>
      </c>
      <c r="G511" s="177"/>
      <c r="H511" s="149">
        <f t="shared" si="490"/>
        <v>0</v>
      </c>
      <c r="I511" s="178"/>
      <c r="J511" s="177"/>
      <c r="K511" s="149">
        <f t="shared" si="491"/>
        <v>0</v>
      </c>
      <c r="L511" s="178"/>
      <c r="M511" s="177"/>
      <c r="N511" s="149">
        <f t="shared" si="492"/>
        <v>0</v>
      </c>
      <c r="O511" s="178"/>
      <c r="P511" s="177"/>
      <c r="Q511" s="149">
        <f t="shared" si="493"/>
        <v>0</v>
      </c>
      <c r="R511" s="178"/>
      <c r="S511" s="177"/>
      <c r="T511" s="149">
        <f t="shared" si="494"/>
        <v>0</v>
      </c>
      <c r="U511" s="178"/>
      <c r="V511" s="177"/>
      <c r="W511" s="149">
        <f t="shared" si="495"/>
        <v>0</v>
      </c>
      <c r="X511" s="197"/>
      <c r="Y511" s="177"/>
      <c r="Z511" s="149">
        <f t="shared" si="496"/>
        <v>0</v>
      </c>
      <c r="AA511" s="178"/>
      <c r="AB511" s="177"/>
      <c r="AC511" s="149">
        <f t="shared" si="497"/>
        <v>0</v>
      </c>
      <c r="AD511" s="178"/>
      <c r="AE511" s="177"/>
      <c r="AF511" s="149">
        <f t="shared" si="498"/>
        <v>0</v>
      </c>
      <c r="AG511" s="178"/>
      <c r="AH511" s="177"/>
      <c r="AI511" s="149">
        <f t="shared" si="499"/>
        <v>0</v>
      </c>
      <c r="AJ511" s="178"/>
      <c r="AK511" s="177"/>
      <c r="AL511" s="149">
        <f t="shared" si="500"/>
        <v>0</v>
      </c>
      <c r="AM511" s="178"/>
      <c r="AN511" s="172"/>
      <c r="AO511" s="153" t="s">
        <v>40</v>
      </c>
    </row>
    <row r="512" spans="1:41">
      <c r="A512" s="543"/>
      <c r="B512" s="545"/>
      <c r="C512" s="547"/>
      <c r="D512" s="722"/>
      <c r="E512" s="551"/>
      <c r="F512" s="165" t="s">
        <v>41</v>
      </c>
      <c r="G512" s="177"/>
      <c r="H512" s="149">
        <f t="shared" si="490"/>
        <v>0</v>
      </c>
      <c r="I512" s="178"/>
      <c r="J512" s="177"/>
      <c r="K512" s="149">
        <f t="shared" si="491"/>
        <v>0</v>
      </c>
      <c r="L512" s="178"/>
      <c r="M512" s="177"/>
      <c r="N512" s="149">
        <f t="shared" si="492"/>
        <v>0</v>
      </c>
      <c r="O512" s="178"/>
      <c r="P512" s="177"/>
      <c r="Q512" s="149">
        <f t="shared" si="493"/>
        <v>0</v>
      </c>
      <c r="R512" s="178"/>
      <c r="S512" s="177"/>
      <c r="T512" s="149">
        <f t="shared" si="494"/>
        <v>0</v>
      </c>
      <c r="U512" s="178"/>
      <c r="V512" s="177"/>
      <c r="W512" s="149">
        <f t="shared" si="495"/>
        <v>0</v>
      </c>
      <c r="X512" s="197"/>
      <c r="Y512" s="177"/>
      <c r="Z512" s="149">
        <f t="shared" si="496"/>
        <v>0</v>
      </c>
      <c r="AA512" s="178"/>
      <c r="AB512" s="177"/>
      <c r="AC512" s="149">
        <f t="shared" si="497"/>
        <v>0</v>
      </c>
      <c r="AD512" s="178"/>
      <c r="AE512" s="177"/>
      <c r="AF512" s="149">
        <f t="shared" si="498"/>
        <v>0</v>
      </c>
      <c r="AG512" s="178"/>
      <c r="AH512" s="177"/>
      <c r="AI512" s="149">
        <f t="shared" si="499"/>
        <v>0</v>
      </c>
      <c r="AJ512" s="178"/>
      <c r="AK512" s="177"/>
      <c r="AL512" s="149">
        <f t="shared" si="500"/>
        <v>0</v>
      </c>
      <c r="AM512" s="178"/>
      <c r="AN512" s="172"/>
      <c r="AO512" s="154">
        <f>AO510/AO506</f>
        <v>0</v>
      </c>
    </row>
    <row r="513" spans="1:41">
      <c r="A513" s="544"/>
      <c r="B513" s="546"/>
      <c r="C513" s="548"/>
      <c r="D513" s="723"/>
      <c r="E513" s="552"/>
      <c r="F513" s="166" t="s">
        <v>42</v>
      </c>
      <c r="G513" s="179"/>
      <c r="H513" s="155">
        <f t="shared" si="490"/>
        <v>0</v>
      </c>
      <c r="I513" s="180"/>
      <c r="J513" s="179"/>
      <c r="K513" s="155">
        <f t="shared" si="491"/>
        <v>0</v>
      </c>
      <c r="L513" s="180"/>
      <c r="M513" s="179"/>
      <c r="N513" s="155">
        <f t="shared" si="492"/>
        <v>0</v>
      </c>
      <c r="O513" s="180"/>
      <c r="P513" s="179"/>
      <c r="Q513" s="155">
        <f t="shared" si="493"/>
        <v>0</v>
      </c>
      <c r="R513" s="180"/>
      <c r="S513" s="179"/>
      <c r="T513" s="155">
        <f t="shared" si="494"/>
        <v>0</v>
      </c>
      <c r="U513" s="180"/>
      <c r="V513" s="179"/>
      <c r="W513" s="155">
        <f t="shared" si="495"/>
        <v>0</v>
      </c>
      <c r="X513" s="198"/>
      <c r="Y513" s="179"/>
      <c r="Z513" s="155">
        <f t="shared" si="496"/>
        <v>0</v>
      </c>
      <c r="AA513" s="180"/>
      <c r="AB513" s="179"/>
      <c r="AC513" s="155">
        <f t="shared" si="497"/>
        <v>0</v>
      </c>
      <c r="AD513" s="180"/>
      <c r="AE513" s="179"/>
      <c r="AF513" s="155">
        <f t="shared" si="498"/>
        <v>0</v>
      </c>
      <c r="AG513" s="180"/>
      <c r="AH513" s="179"/>
      <c r="AI513" s="155">
        <f t="shared" si="499"/>
        <v>0</v>
      </c>
      <c r="AJ513" s="180"/>
      <c r="AK513" s="179"/>
      <c r="AL513" s="155">
        <f t="shared" si="500"/>
        <v>0</v>
      </c>
      <c r="AM513" s="180"/>
      <c r="AN513" s="173"/>
      <c r="AO513" s="156"/>
    </row>
    <row r="514" spans="1:41" ht="15" customHeight="1">
      <c r="A514" s="573" t="s">
        <v>21</v>
      </c>
      <c r="B514" s="451" t="s">
        <v>17</v>
      </c>
      <c r="C514" s="451" t="s">
        <v>18</v>
      </c>
      <c r="D514" s="451" t="s">
        <v>139</v>
      </c>
      <c r="E514" s="451" t="s">
        <v>20</v>
      </c>
      <c r="F514" s="560" t="s">
        <v>22</v>
      </c>
      <c r="G514" s="511" t="s">
        <v>23</v>
      </c>
      <c r="H514" s="440" t="s">
        <v>24</v>
      </c>
      <c r="I514" s="444" t="s">
        <v>25</v>
      </c>
      <c r="J514" s="511" t="s">
        <v>23</v>
      </c>
      <c r="K514" s="440" t="s">
        <v>24</v>
      </c>
      <c r="L514" s="444" t="s">
        <v>25</v>
      </c>
      <c r="M514" s="511" t="s">
        <v>23</v>
      </c>
      <c r="N514" s="440" t="s">
        <v>24</v>
      </c>
      <c r="O514" s="444" t="s">
        <v>25</v>
      </c>
      <c r="P514" s="511" t="s">
        <v>23</v>
      </c>
      <c r="Q514" s="440" t="s">
        <v>24</v>
      </c>
      <c r="R514" s="444" t="s">
        <v>25</v>
      </c>
      <c r="S514" s="511" t="s">
        <v>23</v>
      </c>
      <c r="T514" s="440" t="s">
        <v>24</v>
      </c>
      <c r="U514" s="444" t="s">
        <v>25</v>
      </c>
      <c r="V514" s="511" t="s">
        <v>23</v>
      </c>
      <c r="W514" s="440" t="s">
        <v>24</v>
      </c>
      <c r="X514" s="522" t="s">
        <v>25</v>
      </c>
      <c r="Y514" s="511" t="s">
        <v>23</v>
      </c>
      <c r="Z514" s="440" t="s">
        <v>24</v>
      </c>
      <c r="AA514" s="444" t="s">
        <v>25</v>
      </c>
      <c r="AB514" s="511" t="s">
        <v>23</v>
      </c>
      <c r="AC514" s="440" t="s">
        <v>24</v>
      </c>
      <c r="AD514" s="444" t="s">
        <v>25</v>
      </c>
      <c r="AE514" s="511" t="s">
        <v>23</v>
      </c>
      <c r="AF514" s="440" t="s">
        <v>24</v>
      </c>
      <c r="AG514" s="444" t="s">
        <v>25</v>
      </c>
      <c r="AH514" s="511" t="s">
        <v>23</v>
      </c>
      <c r="AI514" s="440" t="s">
        <v>24</v>
      </c>
      <c r="AJ514" s="444" t="s">
        <v>25</v>
      </c>
      <c r="AK514" s="511" t="s">
        <v>23</v>
      </c>
      <c r="AL514" s="440" t="s">
        <v>24</v>
      </c>
      <c r="AM514" s="444" t="s">
        <v>25</v>
      </c>
      <c r="AN514" s="443" t="s">
        <v>23</v>
      </c>
      <c r="AO514" s="630" t="s">
        <v>26</v>
      </c>
    </row>
    <row r="515" spans="1:41" ht="15" customHeight="1">
      <c r="A515" s="574"/>
      <c r="B515" s="562"/>
      <c r="C515" s="562"/>
      <c r="D515" s="562"/>
      <c r="E515" s="562"/>
      <c r="F515" s="561"/>
      <c r="G515" s="541"/>
      <c r="H515" s="542"/>
      <c r="I515" s="538"/>
      <c r="J515" s="541"/>
      <c r="K515" s="542"/>
      <c r="L515" s="538"/>
      <c r="M515" s="541"/>
      <c r="N515" s="542"/>
      <c r="O515" s="538"/>
      <c r="P515" s="541"/>
      <c r="Q515" s="542"/>
      <c r="R515" s="538"/>
      <c r="S515" s="541"/>
      <c r="T515" s="542"/>
      <c r="U515" s="538"/>
      <c r="V515" s="541"/>
      <c r="W515" s="542"/>
      <c r="X515" s="632"/>
      <c r="Y515" s="541"/>
      <c r="Z515" s="542"/>
      <c r="AA515" s="538"/>
      <c r="AB515" s="541"/>
      <c r="AC515" s="542"/>
      <c r="AD515" s="538"/>
      <c r="AE515" s="541"/>
      <c r="AF515" s="542"/>
      <c r="AG515" s="538"/>
      <c r="AH515" s="541"/>
      <c r="AI515" s="542"/>
      <c r="AJ515" s="538"/>
      <c r="AK515" s="541"/>
      <c r="AL515" s="542"/>
      <c r="AM515" s="538"/>
      <c r="AN515" s="570"/>
      <c r="AO515" s="631"/>
    </row>
    <row r="516" spans="1:41" ht="15" customHeight="1">
      <c r="A516" s="543" t="s">
        <v>140</v>
      </c>
      <c r="B516" s="545" t="s">
        <v>313</v>
      </c>
      <c r="C516" s="547">
        <v>2624</v>
      </c>
      <c r="D516" s="722"/>
      <c r="E516" s="551" t="s">
        <v>314</v>
      </c>
      <c r="F516" s="165" t="s">
        <v>30</v>
      </c>
      <c r="G516" s="177"/>
      <c r="H516" s="149">
        <f t="shared" ref="H516:H524" si="501">G516-I516</f>
        <v>0</v>
      </c>
      <c r="I516" s="178"/>
      <c r="J516" s="177"/>
      <c r="K516" s="149">
        <f t="shared" ref="K516:K524" si="502">J516-L516</f>
        <v>0</v>
      </c>
      <c r="L516" s="178"/>
      <c r="M516" s="177"/>
      <c r="N516" s="149">
        <f t="shared" ref="N516:N524" si="503">M516-O516</f>
        <v>0</v>
      </c>
      <c r="O516" s="178"/>
      <c r="P516" s="177"/>
      <c r="Q516" s="149">
        <f t="shared" ref="Q516:Q524" si="504">P516-R516</f>
        <v>0</v>
      </c>
      <c r="R516" s="178"/>
      <c r="S516" s="177"/>
      <c r="T516" s="149">
        <f t="shared" ref="T516:T524" si="505">S516-U516</f>
        <v>0</v>
      </c>
      <c r="U516" s="178"/>
      <c r="V516" s="177"/>
      <c r="W516" s="149">
        <f t="shared" ref="W516:W524" si="506">V516-X516</f>
        <v>0</v>
      </c>
      <c r="X516" s="197"/>
      <c r="Y516" s="177"/>
      <c r="Z516" s="149">
        <f t="shared" ref="Z516:Z524" si="507">Y516-AA516</f>
        <v>0</v>
      </c>
      <c r="AA516" s="178"/>
      <c r="AB516" s="177"/>
      <c r="AC516" s="149">
        <f t="shared" ref="AC516:AC524" si="508">AB516-AD516</f>
        <v>0</v>
      </c>
      <c r="AD516" s="178"/>
      <c r="AE516" s="177"/>
      <c r="AF516" s="149">
        <f t="shared" ref="AF516:AF524" si="509">AE516-AG516</f>
        <v>0</v>
      </c>
      <c r="AG516" s="178"/>
      <c r="AH516" s="177"/>
      <c r="AI516" s="149">
        <f t="shared" ref="AI516:AI524" si="510">AH516-AJ516</f>
        <v>0</v>
      </c>
      <c r="AJ516" s="178"/>
      <c r="AK516" s="177"/>
      <c r="AL516" s="149">
        <f t="shared" ref="AL516:AL524" si="511">AK516-AM516</f>
        <v>0</v>
      </c>
      <c r="AM516" s="178"/>
      <c r="AN516" s="172"/>
      <c r="AO516" s="151" t="s">
        <v>31</v>
      </c>
    </row>
    <row r="517" spans="1:41">
      <c r="A517" s="543"/>
      <c r="B517" s="545"/>
      <c r="C517" s="547"/>
      <c r="D517" s="722"/>
      <c r="E517" s="551"/>
      <c r="F517" s="165" t="s">
        <v>32</v>
      </c>
      <c r="G517" s="177"/>
      <c r="H517" s="149">
        <f t="shared" si="501"/>
        <v>0</v>
      </c>
      <c r="I517" s="178"/>
      <c r="J517" s="177"/>
      <c r="K517" s="149">
        <f t="shared" si="502"/>
        <v>0</v>
      </c>
      <c r="L517" s="178"/>
      <c r="M517" s="177"/>
      <c r="N517" s="149">
        <f t="shared" si="503"/>
        <v>0</v>
      </c>
      <c r="O517" s="178"/>
      <c r="P517" s="177"/>
      <c r="Q517" s="149">
        <f t="shared" si="504"/>
        <v>0</v>
      </c>
      <c r="R517" s="178"/>
      <c r="S517" s="177"/>
      <c r="T517" s="149">
        <f t="shared" si="505"/>
        <v>0</v>
      </c>
      <c r="U517" s="178"/>
      <c r="V517" s="177"/>
      <c r="W517" s="149">
        <f t="shared" si="506"/>
        <v>0</v>
      </c>
      <c r="X517" s="197"/>
      <c r="Y517" s="177"/>
      <c r="Z517" s="149">
        <f t="shared" si="507"/>
        <v>0</v>
      </c>
      <c r="AA517" s="178"/>
      <c r="AB517" s="177"/>
      <c r="AC517" s="149">
        <f t="shared" si="508"/>
        <v>0</v>
      </c>
      <c r="AD517" s="178"/>
      <c r="AE517" s="177"/>
      <c r="AF517" s="149">
        <f t="shared" si="509"/>
        <v>0</v>
      </c>
      <c r="AG517" s="178"/>
      <c r="AH517" s="177"/>
      <c r="AI517" s="149">
        <f t="shared" si="510"/>
        <v>0</v>
      </c>
      <c r="AJ517" s="178"/>
      <c r="AK517" s="177"/>
      <c r="AL517" s="149">
        <f t="shared" si="511"/>
        <v>0</v>
      </c>
      <c r="AM517" s="178"/>
      <c r="AN517" s="172"/>
      <c r="AO517" s="152">
        <f>SUM(G516:G524,J516:J524,M516:M524,P516:P524,S516:S524,V516:V524,Y516:Y524,AB516:AB524,AE516:AE524)</f>
        <v>100000</v>
      </c>
    </row>
    <row r="518" spans="1:41">
      <c r="A518" s="543"/>
      <c r="B518" s="545"/>
      <c r="C518" s="547"/>
      <c r="D518" s="722"/>
      <c r="E518" s="551"/>
      <c r="F518" s="165" t="s">
        <v>33</v>
      </c>
      <c r="G518" s="177"/>
      <c r="H518" s="149">
        <f t="shared" si="501"/>
        <v>0</v>
      </c>
      <c r="I518" s="178"/>
      <c r="J518" s="177"/>
      <c r="K518" s="149">
        <f t="shared" si="502"/>
        <v>0</v>
      </c>
      <c r="L518" s="178"/>
      <c r="M518" s="177"/>
      <c r="N518" s="149">
        <f t="shared" si="503"/>
        <v>0</v>
      </c>
      <c r="O518" s="178"/>
      <c r="P518" s="177"/>
      <c r="Q518" s="149">
        <f t="shared" si="504"/>
        <v>0</v>
      </c>
      <c r="R518" s="178"/>
      <c r="S518" s="177"/>
      <c r="T518" s="149">
        <f t="shared" si="505"/>
        <v>0</v>
      </c>
      <c r="U518" s="178"/>
      <c r="V518" s="177"/>
      <c r="W518" s="149">
        <f t="shared" si="506"/>
        <v>0</v>
      </c>
      <c r="X518" s="197"/>
      <c r="Y518" s="177">
        <v>100000</v>
      </c>
      <c r="Z518" s="149">
        <f t="shared" si="507"/>
        <v>100000</v>
      </c>
      <c r="AA518" s="197"/>
      <c r="AB518" s="177"/>
      <c r="AC518" s="149">
        <f t="shared" si="508"/>
        <v>0</v>
      </c>
      <c r="AD518" s="178"/>
      <c r="AE518" s="177"/>
      <c r="AF518" s="149">
        <f t="shared" si="509"/>
        <v>0</v>
      </c>
      <c r="AG518" s="178"/>
      <c r="AH518" s="177"/>
      <c r="AI518" s="149">
        <f t="shared" si="510"/>
        <v>0</v>
      </c>
      <c r="AJ518" s="178"/>
      <c r="AK518" s="177"/>
      <c r="AL518" s="149">
        <f t="shared" si="511"/>
        <v>0</v>
      </c>
      <c r="AM518" s="178"/>
      <c r="AN518" s="172"/>
      <c r="AO518" s="153" t="s">
        <v>34</v>
      </c>
    </row>
    <row r="519" spans="1:41">
      <c r="A519" s="543"/>
      <c r="B519" s="545"/>
      <c r="C519" s="547"/>
      <c r="D519" s="722"/>
      <c r="E519" s="551"/>
      <c r="F519" s="165" t="s">
        <v>35</v>
      </c>
      <c r="G519" s="177"/>
      <c r="H519" s="149">
        <f t="shared" si="501"/>
        <v>0</v>
      </c>
      <c r="I519" s="178"/>
      <c r="J519" s="177"/>
      <c r="K519" s="149">
        <f t="shared" si="502"/>
        <v>0</v>
      </c>
      <c r="L519" s="178"/>
      <c r="M519" s="177"/>
      <c r="N519" s="149">
        <f t="shared" si="503"/>
        <v>0</v>
      </c>
      <c r="O519" s="178"/>
      <c r="P519" s="177"/>
      <c r="Q519" s="149">
        <f t="shared" si="504"/>
        <v>0</v>
      </c>
      <c r="R519" s="178"/>
      <c r="S519" s="177"/>
      <c r="T519" s="149">
        <f t="shared" si="505"/>
        <v>0</v>
      </c>
      <c r="U519" s="178"/>
      <c r="V519" s="177"/>
      <c r="W519" s="149">
        <f t="shared" si="506"/>
        <v>0</v>
      </c>
      <c r="X519" s="197"/>
      <c r="Y519" s="177"/>
      <c r="Z519" s="149">
        <f t="shared" si="507"/>
        <v>0</v>
      </c>
      <c r="AA519" s="178"/>
      <c r="AB519" s="177"/>
      <c r="AC519" s="149">
        <f t="shared" si="508"/>
        <v>0</v>
      </c>
      <c r="AD519" s="178"/>
      <c r="AE519" s="177"/>
      <c r="AF519" s="149">
        <f t="shared" si="509"/>
        <v>0</v>
      </c>
      <c r="AG519" s="178"/>
      <c r="AH519" s="352">
        <f>SUM(308370+633630)</f>
        <v>942000</v>
      </c>
      <c r="AI519" s="149">
        <f t="shared" si="510"/>
        <v>942000</v>
      </c>
      <c r="AJ519" s="178"/>
      <c r="AK519" s="177"/>
      <c r="AL519" s="149">
        <f t="shared" si="511"/>
        <v>0</v>
      </c>
      <c r="AM519" s="178"/>
      <c r="AN519" s="172"/>
      <c r="AO519" s="152">
        <f>SUM(H516:H524,K516:K524,N516:N524,Q516:Q524,T516:T524,W516:W524,Z516:Z524,AC516:AC524,AF516:AF524)</f>
        <v>100000</v>
      </c>
    </row>
    <row r="520" spans="1:41">
      <c r="A520" s="543"/>
      <c r="B520" s="545"/>
      <c r="C520" s="547"/>
      <c r="D520" s="722"/>
      <c r="E520" s="551"/>
      <c r="F520" s="165" t="s">
        <v>36</v>
      </c>
      <c r="G520" s="177"/>
      <c r="H520" s="149">
        <f t="shared" si="501"/>
        <v>0</v>
      </c>
      <c r="I520" s="178"/>
      <c r="J520" s="177"/>
      <c r="K520" s="149">
        <f t="shared" si="502"/>
        <v>0</v>
      </c>
      <c r="L520" s="178"/>
      <c r="M520" s="177"/>
      <c r="N520" s="149">
        <f t="shared" si="503"/>
        <v>0</v>
      </c>
      <c r="O520" s="178"/>
      <c r="P520" s="177"/>
      <c r="Q520" s="149">
        <f t="shared" si="504"/>
        <v>0</v>
      </c>
      <c r="R520" s="178"/>
      <c r="S520" s="177"/>
      <c r="T520" s="149">
        <f t="shared" si="505"/>
        <v>0</v>
      </c>
      <c r="U520" s="178"/>
      <c r="V520" s="177"/>
      <c r="W520" s="149">
        <f t="shared" si="506"/>
        <v>0</v>
      </c>
      <c r="X520" s="197"/>
      <c r="Y520" s="177"/>
      <c r="Z520" s="149">
        <f t="shared" si="507"/>
        <v>0</v>
      </c>
      <c r="AA520" s="178"/>
      <c r="AB520" s="177"/>
      <c r="AC520" s="149">
        <f t="shared" si="508"/>
        <v>0</v>
      </c>
      <c r="AD520" s="178"/>
      <c r="AE520" s="177"/>
      <c r="AF520" s="149">
        <f t="shared" si="509"/>
        <v>0</v>
      </c>
      <c r="AG520" s="178"/>
      <c r="AH520" s="177"/>
      <c r="AI520" s="149">
        <f t="shared" si="510"/>
        <v>0</v>
      </c>
      <c r="AJ520" s="178"/>
      <c r="AK520" s="177"/>
      <c r="AL520" s="149">
        <f t="shared" si="511"/>
        <v>0</v>
      </c>
      <c r="AM520" s="178"/>
      <c r="AN520" s="172"/>
      <c r="AO520" s="153" t="s">
        <v>37</v>
      </c>
    </row>
    <row r="521" spans="1:41">
      <c r="A521" s="543"/>
      <c r="B521" s="545"/>
      <c r="C521" s="547"/>
      <c r="D521" s="722"/>
      <c r="E521" s="551"/>
      <c r="F521" s="165" t="s">
        <v>38</v>
      </c>
      <c r="G521" s="177"/>
      <c r="H521" s="149">
        <f t="shared" si="501"/>
        <v>0</v>
      </c>
      <c r="I521" s="178"/>
      <c r="J521" s="177"/>
      <c r="K521" s="149">
        <f t="shared" si="502"/>
        <v>0</v>
      </c>
      <c r="L521" s="178"/>
      <c r="M521" s="177"/>
      <c r="N521" s="149">
        <f t="shared" si="503"/>
        <v>0</v>
      </c>
      <c r="O521" s="178"/>
      <c r="P521" s="177"/>
      <c r="Q521" s="149">
        <f t="shared" si="504"/>
        <v>0</v>
      </c>
      <c r="R521" s="178"/>
      <c r="S521" s="177"/>
      <c r="T521" s="149">
        <f t="shared" si="505"/>
        <v>0</v>
      </c>
      <c r="U521" s="178"/>
      <c r="V521" s="177"/>
      <c r="W521" s="149">
        <f t="shared" si="506"/>
        <v>0</v>
      </c>
      <c r="X521" s="197"/>
      <c r="Y521" s="177"/>
      <c r="Z521" s="149">
        <f t="shared" si="507"/>
        <v>0</v>
      </c>
      <c r="AA521" s="178"/>
      <c r="AB521" s="177"/>
      <c r="AC521" s="149">
        <f t="shared" si="508"/>
        <v>0</v>
      </c>
      <c r="AD521" s="178"/>
      <c r="AE521" s="177"/>
      <c r="AF521" s="149">
        <f t="shared" si="509"/>
        <v>0</v>
      </c>
      <c r="AG521" s="178"/>
      <c r="AH521" s="177"/>
      <c r="AI521" s="149">
        <f t="shared" si="510"/>
        <v>0</v>
      </c>
      <c r="AJ521" s="178"/>
      <c r="AK521" s="177"/>
      <c r="AL521" s="149">
        <f t="shared" si="511"/>
        <v>0</v>
      </c>
      <c r="AM521" s="178"/>
      <c r="AN521" s="347">
        <v>3056000</v>
      </c>
      <c r="AO521" s="152">
        <f>SUM(I516:I524,L516:L524,O516:O524,R516:R524,U516:U524,X516:X524,AA516:AA524,AD516:AD524,AG516:AG524)</f>
        <v>0</v>
      </c>
    </row>
    <row r="522" spans="1:41">
      <c r="A522" s="543"/>
      <c r="B522" s="545"/>
      <c r="C522" s="547"/>
      <c r="D522" s="722"/>
      <c r="E522" s="551"/>
      <c r="F522" s="165" t="s">
        <v>39</v>
      </c>
      <c r="G522" s="177"/>
      <c r="H522" s="149">
        <f t="shared" si="501"/>
        <v>0</v>
      </c>
      <c r="I522" s="178"/>
      <c r="J522" s="177"/>
      <c r="K522" s="149">
        <f t="shared" si="502"/>
        <v>0</v>
      </c>
      <c r="L522" s="178"/>
      <c r="M522" s="177"/>
      <c r="N522" s="149">
        <f t="shared" si="503"/>
        <v>0</v>
      </c>
      <c r="O522" s="178"/>
      <c r="P522" s="177"/>
      <c r="Q522" s="149">
        <f t="shared" si="504"/>
        <v>0</v>
      </c>
      <c r="R522" s="178"/>
      <c r="S522" s="177"/>
      <c r="T522" s="149">
        <f t="shared" si="505"/>
        <v>0</v>
      </c>
      <c r="U522" s="178"/>
      <c r="V522" s="177"/>
      <c r="W522" s="149">
        <f t="shared" si="506"/>
        <v>0</v>
      </c>
      <c r="X522" s="197"/>
      <c r="Y522" s="177"/>
      <c r="Z522" s="149">
        <f t="shared" si="507"/>
        <v>0</v>
      </c>
      <c r="AA522" s="178"/>
      <c r="AB522" s="177"/>
      <c r="AC522" s="149">
        <f t="shared" si="508"/>
        <v>0</v>
      </c>
      <c r="AD522" s="178"/>
      <c r="AE522" s="177"/>
      <c r="AF522" s="149">
        <f t="shared" si="509"/>
        <v>0</v>
      </c>
      <c r="AG522" s="178"/>
      <c r="AH522" s="177"/>
      <c r="AI522" s="149">
        <f t="shared" si="510"/>
        <v>0</v>
      </c>
      <c r="AJ522" s="178"/>
      <c r="AK522" s="177"/>
      <c r="AL522" s="149">
        <f t="shared" si="511"/>
        <v>0</v>
      </c>
      <c r="AM522" s="178"/>
      <c r="AN522" s="172"/>
      <c r="AO522" s="153" t="s">
        <v>40</v>
      </c>
    </row>
    <row r="523" spans="1:41">
      <c r="A523" s="543"/>
      <c r="B523" s="545"/>
      <c r="C523" s="547"/>
      <c r="D523" s="722"/>
      <c r="E523" s="551"/>
      <c r="F523" s="165" t="s">
        <v>41</v>
      </c>
      <c r="G523" s="177"/>
      <c r="H523" s="149">
        <f t="shared" si="501"/>
        <v>0</v>
      </c>
      <c r="I523" s="178"/>
      <c r="J523" s="177"/>
      <c r="K523" s="149">
        <f t="shared" si="502"/>
        <v>0</v>
      </c>
      <c r="L523" s="178"/>
      <c r="M523" s="177"/>
      <c r="N523" s="149">
        <f t="shared" si="503"/>
        <v>0</v>
      </c>
      <c r="O523" s="178"/>
      <c r="P523" s="177"/>
      <c r="Q523" s="149">
        <f t="shared" si="504"/>
        <v>0</v>
      </c>
      <c r="R523" s="178"/>
      <c r="S523" s="177"/>
      <c r="T523" s="149">
        <f t="shared" si="505"/>
        <v>0</v>
      </c>
      <c r="U523" s="178"/>
      <c r="V523" s="177"/>
      <c r="W523" s="149">
        <f t="shared" si="506"/>
        <v>0</v>
      </c>
      <c r="X523" s="197"/>
      <c r="Y523" s="177"/>
      <c r="Z523" s="149">
        <f t="shared" si="507"/>
        <v>0</v>
      </c>
      <c r="AA523" s="178"/>
      <c r="AB523" s="177"/>
      <c r="AC523" s="149">
        <f t="shared" si="508"/>
        <v>0</v>
      </c>
      <c r="AD523" s="178"/>
      <c r="AE523" s="177"/>
      <c r="AF523" s="149">
        <f t="shared" si="509"/>
        <v>0</v>
      </c>
      <c r="AG523" s="178"/>
      <c r="AH523" s="177"/>
      <c r="AI523" s="149">
        <f t="shared" si="510"/>
        <v>0</v>
      </c>
      <c r="AJ523" s="178"/>
      <c r="AK523" s="177"/>
      <c r="AL523" s="149">
        <f t="shared" si="511"/>
        <v>0</v>
      </c>
      <c r="AM523" s="178"/>
      <c r="AN523" s="172"/>
      <c r="AO523" s="154">
        <f>AO521/AO517</f>
        <v>0</v>
      </c>
    </row>
    <row r="524" spans="1:41">
      <c r="A524" s="544"/>
      <c r="B524" s="546"/>
      <c r="C524" s="548"/>
      <c r="D524" s="723"/>
      <c r="E524" s="552"/>
      <c r="F524" s="166" t="s">
        <v>42</v>
      </c>
      <c r="G524" s="179"/>
      <c r="H524" s="155">
        <f t="shared" si="501"/>
        <v>0</v>
      </c>
      <c r="I524" s="180"/>
      <c r="J524" s="179"/>
      <c r="K524" s="155">
        <f t="shared" si="502"/>
        <v>0</v>
      </c>
      <c r="L524" s="180"/>
      <c r="M524" s="179"/>
      <c r="N524" s="155">
        <f t="shared" si="503"/>
        <v>0</v>
      </c>
      <c r="O524" s="180"/>
      <c r="P524" s="179"/>
      <c r="Q524" s="155">
        <f t="shared" si="504"/>
        <v>0</v>
      </c>
      <c r="R524" s="180"/>
      <c r="S524" s="179"/>
      <c r="T524" s="155">
        <f t="shared" si="505"/>
        <v>0</v>
      </c>
      <c r="U524" s="180"/>
      <c r="V524" s="179"/>
      <c r="W524" s="155">
        <f t="shared" si="506"/>
        <v>0</v>
      </c>
      <c r="X524" s="198"/>
      <c r="Y524" s="179"/>
      <c r="Z524" s="155">
        <f t="shared" si="507"/>
        <v>0</v>
      </c>
      <c r="AA524" s="180"/>
      <c r="AB524" s="179"/>
      <c r="AC524" s="155">
        <f t="shared" si="508"/>
        <v>0</v>
      </c>
      <c r="AD524" s="180"/>
      <c r="AE524" s="179"/>
      <c r="AF524" s="155">
        <f t="shared" si="509"/>
        <v>0</v>
      </c>
      <c r="AG524" s="180"/>
      <c r="AH524" s="179"/>
      <c r="AI524" s="155">
        <f t="shared" si="510"/>
        <v>0</v>
      </c>
      <c r="AJ524" s="180"/>
      <c r="AK524" s="179"/>
      <c r="AL524" s="155">
        <f t="shared" si="511"/>
        <v>0</v>
      </c>
      <c r="AM524" s="180"/>
      <c r="AN524" s="173"/>
      <c r="AO524" s="156"/>
    </row>
    <row r="525" spans="1:41" ht="15" customHeight="1">
      <c r="A525" s="573" t="s">
        <v>21</v>
      </c>
      <c r="B525" s="451" t="s">
        <v>17</v>
      </c>
      <c r="C525" s="451" t="s">
        <v>18</v>
      </c>
      <c r="D525" s="451" t="s">
        <v>139</v>
      </c>
      <c r="E525" s="451" t="s">
        <v>20</v>
      </c>
      <c r="F525" s="560" t="s">
        <v>22</v>
      </c>
      <c r="G525" s="511" t="s">
        <v>23</v>
      </c>
      <c r="H525" s="440" t="s">
        <v>24</v>
      </c>
      <c r="I525" s="444" t="s">
        <v>25</v>
      </c>
      <c r="J525" s="511" t="s">
        <v>23</v>
      </c>
      <c r="K525" s="440" t="s">
        <v>24</v>
      </c>
      <c r="L525" s="444" t="s">
        <v>25</v>
      </c>
      <c r="M525" s="511" t="s">
        <v>23</v>
      </c>
      <c r="N525" s="440" t="s">
        <v>24</v>
      </c>
      <c r="O525" s="444" t="s">
        <v>25</v>
      </c>
      <c r="P525" s="511" t="s">
        <v>23</v>
      </c>
      <c r="Q525" s="440" t="s">
        <v>24</v>
      </c>
      <c r="R525" s="444" t="s">
        <v>25</v>
      </c>
      <c r="S525" s="511" t="s">
        <v>23</v>
      </c>
      <c r="T525" s="440" t="s">
        <v>24</v>
      </c>
      <c r="U525" s="444" t="s">
        <v>25</v>
      </c>
      <c r="V525" s="511" t="s">
        <v>23</v>
      </c>
      <c r="W525" s="440" t="s">
        <v>24</v>
      </c>
      <c r="X525" s="522" t="s">
        <v>25</v>
      </c>
      <c r="Y525" s="511" t="s">
        <v>23</v>
      </c>
      <c r="Z525" s="440" t="s">
        <v>24</v>
      </c>
      <c r="AA525" s="444" t="s">
        <v>25</v>
      </c>
      <c r="AB525" s="511" t="s">
        <v>23</v>
      </c>
      <c r="AC525" s="440" t="s">
        <v>24</v>
      </c>
      <c r="AD525" s="444" t="s">
        <v>25</v>
      </c>
      <c r="AE525" s="511" t="s">
        <v>23</v>
      </c>
      <c r="AF525" s="440" t="s">
        <v>24</v>
      </c>
      <c r="AG525" s="444" t="s">
        <v>25</v>
      </c>
      <c r="AH525" s="511" t="s">
        <v>23</v>
      </c>
      <c r="AI525" s="440" t="s">
        <v>24</v>
      </c>
      <c r="AJ525" s="444" t="s">
        <v>25</v>
      </c>
      <c r="AK525" s="511" t="s">
        <v>23</v>
      </c>
      <c r="AL525" s="440" t="s">
        <v>24</v>
      </c>
      <c r="AM525" s="444" t="s">
        <v>25</v>
      </c>
      <c r="AN525" s="443" t="s">
        <v>23</v>
      </c>
      <c r="AO525" s="630" t="s">
        <v>26</v>
      </c>
    </row>
    <row r="526" spans="1:41" ht="15" customHeight="1">
      <c r="A526" s="574"/>
      <c r="B526" s="562"/>
      <c r="C526" s="562"/>
      <c r="D526" s="562"/>
      <c r="E526" s="562"/>
      <c r="F526" s="561"/>
      <c r="G526" s="541"/>
      <c r="H526" s="542"/>
      <c r="I526" s="538"/>
      <c r="J526" s="541"/>
      <c r="K526" s="542"/>
      <c r="L526" s="538"/>
      <c r="M526" s="541"/>
      <c r="N526" s="542"/>
      <c r="O526" s="538"/>
      <c r="P526" s="541"/>
      <c r="Q526" s="542"/>
      <c r="R526" s="538"/>
      <c r="S526" s="541"/>
      <c r="T526" s="542"/>
      <c r="U526" s="538"/>
      <c r="V526" s="541"/>
      <c r="W526" s="542"/>
      <c r="X526" s="632"/>
      <c r="Y526" s="541"/>
      <c r="Z526" s="542"/>
      <c r="AA526" s="538"/>
      <c r="AB526" s="541"/>
      <c r="AC526" s="542"/>
      <c r="AD526" s="538"/>
      <c r="AE526" s="541"/>
      <c r="AF526" s="542"/>
      <c r="AG526" s="538"/>
      <c r="AH526" s="541"/>
      <c r="AI526" s="542"/>
      <c r="AJ526" s="538"/>
      <c r="AK526" s="541"/>
      <c r="AL526" s="542"/>
      <c r="AM526" s="538"/>
      <c r="AN526" s="570"/>
      <c r="AO526" s="631"/>
    </row>
    <row r="527" spans="1:41" ht="15" customHeight="1">
      <c r="A527" s="543" t="s">
        <v>140</v>
      </c>
      <c r="B527" s="545" t="s">
        <v>315</v>
      </c>
      <c r="C527" s="547">
        <v>2625</v>
      </c>
      <c r="D527" s="722"/>
      <c r="E527" s="551" t="s">
        <v>316</v>
      </c>
      <c r="F527" s="165" t="s">
        <v>30</v>
      </c>
      <c r="G527" s="177"/>
      <c r="H527" s="149">
        <f t="shared" ref="H527:H535" si="512">G527-I527</f>
        <v>0</v>
      </c>
      <c r="I527" s="178"/>
      <c r="J527" s="177"/>
      <c r="K527" s="149">
        <f t="shared" ref="K527:K535" si="513">J527-L527</f>
        <v>0</v>
      </c>
      <c r="L527" s="178"/>
      <c r="M527" s="177"/>
      <c r="N527" s="149">
        <f t="shared" ref="N527:N535" si="514">M527-O527</f>
        <v>0</v>
      </c>
      <c r="O527" s="178"/>
      <c r="P527" s="177"/>
      <c r="Q527" s="149">
        <f t="shared" ref="Q527:Q535" si="515">P527-R527</f>
        <v>0</v>
      </c>
      <c r="R527" s="178"/>
      <c r="S527" s="177"/>
      <c r="T527" s="149">
        <f t="shared" ref="T527:T535" si="516">S527-U527</f>
        <v>0</v>
      </c>
      <c r="U527" s="178"/>
      <c r="V527" s="177"/>
      <c r="W527" s="149">
        <f t="shared" ref="W527:W535" si="517">V527-X527</f>
        <v>0</v>
      </c>
      <c r="X527" s="197"/>
      <c r="Y527" s="177"/>
      <c r="Z527" s="149">
        <f t="shared" ref="Z527:Z535" si="518">Y527-AA527</f>
        <v>0</v>
      </c>
      <c r="AA527" s="178"/>
      <c r="AB527" s="177"/>
      <c r="AC527" s="149">
        <f t="shared" ref="AC527:AC535" si="519">AB527-AD527</f>
        <v>0</v>
      </c>
      <c r="AD527" s="178"/>
      <c r="AE527" s="177"/>
      <c r="AF527" s="149">
        <f t="shared" ref="AF527:AF535" si="520">AE527-AG527</f>
        <v>0</v>
      </c>
      <c r="AG527" s="178"/>
      <c r="AH527" s="177"/>
      <c r="AI527" s="149">
        <f t="shared" ref="AI527:AI535" si="521">AH527-AJ527</f>
        <v>0</v>
      </c>
      <c r="AJ527" s="178"/>
      <c r="AK527" s="177"/>
      <c r="AL527" s="149">
        <f t="shared" ref="AL527:AL535" si="522">AK527-AM527</f>
        <v>0</v>
      </c>
      <c r="AM527" s="178"/>
      <c r="AN527" s="172"/>
      <c r="AO527" s="151" t="s">
        <v>31</v>
      </c>
    </row>
    <row r="528" spans="1:41" ht="14.45" customHeight="1">
      <c r="A528" s="543"/>
      <c r="B528" s="545"/>
      <c r="C528" s="547"/>
      <c r="D528" s="722"/>
      <c r="E528" s="551"/>
      <c r="F528" s="165" t="s">
        <v>32</v>
      </c>
      <c r="G528" s="177"/>
      <c r="H528" s="149">
        <f t="shared" si="512"/>
        <v>0</v>
      </c>
      <c r="I528" s="178"/>
      <c r="J528" s="177"/>
      <c r="K528" s="149">
        <f t="shared" si="513"/>
        <v>0</v>
      </c>
      <c r="L528" s="178"/>
      <c r="M528" s="177"/>
      <c r="N528" s="149">
        <f t="shared" si="514"/>
        <v>0</v>
      </c>
      <c r="O528" s="178"/>
      <c r="P528" s="177"/>
      <c r="Q528" s="149">
        <f t="shared" si="515"/>
        <v>0</v>
      </c>
      <c r="R528" s="178"/>
      <c r="S528" s="177"/>
      <c r="T528" s="149">
        <f t="shared" si="516"/>
        <v>0</v>
      </c>
      <c r="U528" s="178"/>
      <c r="V528" s="177"/>
      <c r="W528" s="149">
        <f t="shared" si="517"/>
        <v>0</v>
      </c>
      <c r="X528" s="197"/>
      <c r="Y528" s="177"/>
      <c r="Z528" s="149">
        <f t="shared" si="518"/>
        <v>0</v>
      </c>
      <c r="AA528" s="178"/>
      <c r="AB528" s="177"/>
      <c r="AC528" s="149">
        <f t="shared" si="519"/>
        <v>0</v>
      </c>
      <c r="AD528" s="178"/>
      <c r="AE528" s="177"/>
      <c r="AF528" s="149">
        <f t="shared" si="520"/>
        <v>0</v>
      </c>
      <c r="AG528" s="178"/>
      <c r="AH528" s="177"/>
      <c r="AI528" s="149">
        <f t="shared" si="521"/>
        <v>0</v>
      </c>
      <c r="AJ528" s="178"/>
      <c r="AK528" s="177"/>
      <c r="AL528" s="149">
        <f t="shared" si="522"/>
        <v>0</v>
      </c>
      <c r="AM528" s="178"/>
      <c r="AN528" s="172"/>
      <c r="AO528" s="724" t="e">
        <f>SUM(G527:G535,J527:J535,M527:M535,P527:P535,S527:S535,AN527:AN535)+SUM(#REF!,#REF!,#REF!,#REF!,#REF!,#REF!,#REF!,#REF!,#REF!,#REF!,#REF!,#REF!,#REF!,#REF!,#REF!,#REF!,#REF!,#REF!,#REF!,#REF!)</f>
        <v>#REF!</v>
      </c>
    </row>
    <row r="529" spans="1:41" ht="14.45" customHeight="1">
      <c r="A529" s="543"/>
      <c r="B529" s="545"/>
      <c r="C529" s="547"/>
      <c r="D529" s="722"/>
      <c r="E529" s="551"/>
      <c r="F529" s="165" t="s">
        <v>33</v>
      </c>
      <c r="G529" s="177"/>
      <c r="H529" s="149">
        <f t="shared" si="512"/>
        <v>0</v>
      </c>
      <c r="I529" s="178"/>
      <c r="J529" s="177"/>
      <c r="K529" s="149">
        <f t="shared" si="513"/>
        <v>0</v>
      </c>
      <c r="L529" s="178"/>
      <c r="M529" s="177"/>
      <c r="N529" s="149">
        <f t="shared" si="514"/>
        <v>0</v>
      </c>
      <c r="O529" s="178"/>
      <c r="P529" s="177"/>
      <c r="Q529" s="149">
        <f t="shared" si="515"/>
        <v>0</v>
      </c>
      <c r="R529" s="178"/>
      <c r="S529" s="177"/>
      <c r="T529" s="149">
        <f t="shared" si="516"/>
        <v>0</v>
      </c>
      <c r="U529" s="178"/>
      <c r="V529" s="177"/>
      <c r="W529" s="149">
        <f t="shared" si="517"/>
        <v>0</v>
      </c>
      <c r="X529" s="197"/>
      <c r="Y529" s="177"/>
      <c r="Z529" s="149">
        <f t="shared" si="518"/>
        <v>0</v>
      </c>
      <c r="AA529" s="178"/>
      <c r="AB529" s="177"/>
      <c r="AC529" s="149">
        <f t="shared" si="519"/>
        <v>0</v>
      </c>
      <c r="AD529" s="178"/>
      <c r="AE529" s="177"/>
      <c r="AF529" s="149">
        <f t="shared" si="520"/>
        <v>0</v>
      </c>
      <c r="AG529" s="178"/>
      <c r="AH529" s="177"/>
      <c r="AI529" s="149">
        <f t="shared" si="521"/>
        <v>0</v>
      </c>
      <c r="AJ529" s="178"/>
      <c r="AK529" s="177"/>
      <c r="AL529" s="149">
        <f t="shared" si="522"/>
        <v>0</v>
      </c>
      <c r="AM529" s="178"/>
      <c r="AN529" s="172"/>
      <c r="AO529" s="724"/>
    </row>
    <row r="530" spans="1:41" ht="14.45" customHeight="1">
      <c r="A530" s="543"/>
      <c r="B530" s="545"/>
      <c r="C530" s="547"/>
      <c r="D530" s="722"/>
      <c r="E530" s="551"/>
      <c r="F530" s="165" t="s">
        <v>35</v>
      </c>
      <c r="G530" s="177"/>
      <c r="H530" s="149">
        <f t="shared" si="512"/>
        <v>0</v>
      </c>
      <c r="I530" s="178"/>
      <c r="J530" s="177"/>
      <c r="K530" s="149">
        <f t="shared" si="513"/>
        <v>0</v>
      </c>
      <c r="L530" s="178"/>
      <c r="M530" s="177"/>
      <c r="N530" s="149">
        <f t="shared" si="514"/>
        <v>0</v>
      </c>
      <c r="O530" s="178"/>
      <c r="P530" s="177"/>
      <c r="Q530" s="149">
        <f t="shared" si="515"/>
        <v>0</v>
      </c>
      <c r="R530" s="178"/>
      <c r="S530" s="177"/>
      <c r="T530" s="149">
        <f t="shared" si="516"/>
        <v>0</v>
      </c>
      <c r="U530" s="178"/>
      <c r="V530" s="177"/>
      <c r="W530" s="149">
        <f t="shared" si="517"/>
        <v>0</v>
      </c>
      <c r="X530" s="197"/>
      <c r="Y530" s="177"/>
      <c r="Z530" s="149">
        <f t="shared" si="518"/>
        <v>0</v>
      </c>
      <c r="AA530" s="178"/>
      <c r="AB530" s="177"/>
      <c r="AC530" s="149">
        <f t="shared" si="519"/>
        <v>0</v>
      </c>
      <c r="AD530" s="178"/>
      <c r="AE530" s="177"/>
      <c r="AF530" s="149">
        <f t="shared" si="520"/>
        <v>0</v>
      </c>
      <c r="AG530" s="178"/>
      <c r="AH530" s="352">
        <v>1977000</v>
      </c>
      <c r="AI530" s="149">
        <f t="shared" si="521"/>
        <v>1977000</v>
      </c>
      <c r="AJ530" s="178"/>
      <c r="AK530" s="177"/>
      <c r="AL530" s="149">
        <f t="shared" si="522"/>
        <v>0</v>
      </c>
      <c r="AM530" s="178"/>
      <c r="AN530" s="172"/>
      <c r="AO530" s="153" t="s">
        <v>34</v>
      </c>
    </row>
    <row r="531" spans="1:41" ht="14.45" customHeight="1">
      <c r="A531" s="543"/>
      <c r="B531" s="545"/>
      <c r="C531" s="547"/>
      <c r="D531" s="722"/>
      <c r="E531" s="551"/>
      <c r="F531" s="165" t="s">
        <v>36</v>
      </c>
      <c r="G531" s="177"/>
      <c r="H531" s="149">
        <f t="shared" si="512"/>
        <v>0</v>
      </c>
      <c r="I531" s="178"/>
      <c r="J531" s="177"/>
      <c r="K531" s="149">
        <f t="shared" si="513"/>
        <v>0</v>
      </c>
      <c r="L531" s="178"/>
      <c r="M531" s="177"/>
      <c r="N531" s="149">
        <f t="shared" si="514"/>
        <v>0</v>
      </c>
      <c r="O531" s="178"/>
      <c r="P531" s="177"/>
      <c r="Q531" s="149">
        <f t="shared" si="515"/>
        <v>0</v>
      </c>
      <c r="R531" s="178"/>
      <c r="S531" s="177"/>
      <c r="T531" s="149">
        <f t="shared" si="516"/>
        <v>0</v>
      </c>
      <c r="U531" s="178"/>
      <c r="V531" s="177"/>
      <c r="W531" s="149">
        <f t="shared" si="517"/>
        <v>0</v>
      </c>
      <c r="X531" s="197"/>
      <c r="Y531" s="177"/>
      <c r="Z531" s="149">
        <f t="shared" si="518"/>
        <v>0</v>
      </c>
      <c r="AA531" s="178"/>
      <c r="AB531" s="177"/>
      <c r="AC531" s="149">
        <f t="shared" si="519"/>
        <v>0</v>
      </c>
      <c r="AD531" s="178"/>
      <c r="AE531" s="177"/>
      <c r="AF531" s="149">
        <f t="shared" si="520"/>
        <v>0</v>
      </c>
      <c r="AG531" s="178"/>
      <c r="AH531" s="177"/>
      <c r="AI531" s="149">
        <f t="shared" si="521"/>
        <v>0</v>
      </c>
      <c r="AJ531" s="178"/>
      <c r="AK531" s="352">
        <v>100000</v>
      </c>
      <c r="AL531" s="149">
        <f t="shared" si="522"/>
        <v>100000</v>
      </c>
      <c r="AM531" s="178"/>
      <c r="AN531" s="172"/>
      <c r="AO531" s="724">
        <f>SUM(H527:H535,K527:K535,N527:N535,Q527:Q535,T527:T535)</f>
        <v>0</v>
      </c>
    </row>
    <row r="532" spans="1:41" ht="14.45" customHeight="1">
      <c r="A532" s="543"/>
      <c r="B532" s="545"/>
      <c r="C532" s="547"/>
      <c r="D532" s="722"/>
      <c r="E532" s="551"/>
      <c r="F532" s="165" t="s">
        <v>38</v>
      </c>
      <c r="G532" s="177"/>
      <c r="H532" s="149">
        <f t="shared" si="512"/>
        <v>0</v>
      </c>
      <c r="I532" s="178"/>
      <c r="J532" s="177"/>
      <c r="K532" s="149">
        <f t="shared" si="513"/>
        <v>0</v>
      </c>
      <c r="L532" s="178"/>
      <c r="M532" s="177"/>
      <c r="N532" s="149">
        <f t="shared" si="514"/>
        <v>0</v>
      </c>
      <c r="O532" s="178"/>
      <c r="P532" s="177"/>
      <c r="Q532" s="149">
        <f t="shared" si="515"/>
        <v>0</v>
      </c>
      <c r="R532" s="178"/>
      <c r="S532" s="177"/>
      <c r="T532" s="149">
        <f t="shared" si="516"/>
        <v>0</v>
      </c>
      <c r="U532" s="178"/>
      <c r="V532" s="177"/>
      <c r="W532" s="149">
        <f t="shared" si="517"/>
        <v>0</v>
      </c>
      <c r="X532" s="197"/>
      <c r="Y532" s="177"/>
      <c r="Z532" s="149">
        <f t="shared" si="518"/>
        <v>0</v>
      </c>
      <c r="AA532" s="178"/>
      <c r="AB532" s="177"/>
      <c r="AC532" s="149">
        <f t="shared" si="519"/>
        <v>0</v>
      </c>
      <c r="AD532" s="178"/>
      <c r="AE532" s="177"/>
      <c r="AF532" s="149">
        <f t="shared" si="520"/>
        <v>0</v>
      </c>
      <c r="AG532" s="178"/>
      <c r="AH532" s="177"/>
      <c r="AI532" s="149">
        <f t="shared" si="521"/>
        <v>0</v>
      </c>
      <c r="AJ532" s="178"/>
      <c r="AK532" s="177"/>
      <c r="AL532" s="149">
        <f t="shared" si="522"/>
        <v>0</v>
      </c>
      <c r="AM532" s="178"/>
      <c r="AN532" s="348">
        <v>6792000</v>
      </c>
      <c r="AO532" s="724"/>
    </row>
    <row r="533" spans="1:41" ht="14.45" customHeight="1">
      <c r="A533" s="543"/>
      <c r="B533" s="545"/>
      <c r="C533" s="547"/>
      <c r="D533" s="722"/>
      <c r="E533" s="551"/>
      <c r="F533" s="165" t="s">
        <v>39</v>
      </c>
      <c r="G533" s="177"/>
      <c r="H533" s="149">
        <f t="shared" si="512"/>
        <v>0</v>
      </c>
      <c r="I533" s="178"/>
      <c r="J533" s="177"/>
      <c r="K533" s="149">
        <f t="shared" si="513"/>
        <v>0</v>
      </c>
      <c r="L533" s="178"/>
      <c r="M533" s="177"/>
      <c r="N533" s="149">
        <f t="shared" si="514"/>
        <v>0</v>
      </c>
      <c r="O533" s="178"/>
      <c r="P533" s="177"/>
      <c r="Q533" s="149">
        <f t="shared" si="515"/>
        <v>0</v>
      </c>
      <c r="R533" s="178"/>
      <c r="S533" s="177"/>
      <c r="T533" s="149">
        <f t="shared" si="516"/>
        <v>0</v>
      </c>
      <c r="U533" s="178"/>
      <c r="V533" s="177"/>
      <c r="W533" s="149">
        <f t="shared" si="517"/>
        <v>0</v>
      </c>
      <c r="X533" s="197"/>
      <c r="Y533" s="177"/>
      <c r="Z533" s="149">
        <f t="shared" si="518"/>
        <v>0</v>
      </c>
      <c r="AA533" s="178"/>
      <c r="AB533" s="177"/>
      <c r="AC533" s="149">
        <f t="shared" si="519"/>
        <v>0</v>
      </c>
      <c r="AD533" s="178"/>
      <c r="AE533" s="177"/>
      <c r="AF533" s="149">
        <f t="shared" si="520"/>
        <v>0</v>
      </c>
      <c r="AG533" s="178"/>
      <c r="AH533" s="177"/>
      <c r="AI533" s="149">
        <f t="shared" si="521"/>
        <v>0</v>
      </c>
      <c r="AJ533" s="178"/>
      <c r="AK533" s="177"/>
      <c r="AL533" s="149">
        <f t="shared" si="522"/>
        <v>0</v>
      </c>
      <c r="AM533" s="178"/>
      <c r="AN533" s="172"/>
      <c r="AO533" s="153" t="s">
        <v>37</v>
      </c>
    </row>
    <row r="534" spans="1:41" ht="14.45" customHeight="1">
      <c r="A534" s="543"/>
      <c r="B534" s="545"/>
      <c r="C534" s="547"/>
      <c r="D534" s="722"/>
      <c r="E534" s="551"/>
      <c r="F534" s="165" t="s">
        <v>41</v>
      </c>
      <c r="G534" s="177"/>
      <c r="H534" s="149">
        <f t="shared" si="512"/>
        <v>0</v>
      </c>
      <c r="I534" s="178"/>
      <c r="J534" s="177"/>
      <c r="K534" s="149">
        <f t="shared" si="513"/>
        <v>0</v>
      </c>
      <c r="L534" s="178"/>
      <c r="M534" s="177"/>
      <c r="N534" s="149">
        <f t="shared" si="514"/>
        <v>0</v>
      </c>
      <c r="O534" s="178"/>
      <c r="P534" s="177"/>
      <c r="Q534" s="149">
        <f t="shared" si="515"/>
        <v>0</v>
      </c>
      <c r="R534" s="178"/>
      <c r="S534" s="177"/>
      <c r="T534" s="149">
        <f t="shared" si="516"/>
        <v>0</v>
      </c>
      <c r="U534" s="178"/>
      <c r="V534" s="177"/>
      <c r="W534" s="149">
        <f t="shared" si="517"/>
        <v>0</v>
      </c>
      <c r="X534" s="197"/>
      <c r="Y534" s="177"/>
      <c r="Z534" s="149">
        <f t="shared" si="518"/>
        <v>0</v>
      </c>
      <c r="AA534" s="178"/>
      <c r="AB534" s="177"/>
      <c r="AC534" s="149">
        <f t="shared" si="519"/>
        <v>0</v>
      </c>
      <c r="AD534" s="178"/>
      <c r="AE534" s="177"/>
      <c r="AF534" s="149">
        <f t="shared" si="520"/>
        <v>0</v>
      </c>
      <c r="AG534" s="178"/>
      <c r="AH534" s="177"/>
      <c r="AI534" s="149">
        <f t="shared" si="521"/>
        <v>0</v>
      </c>
      <c r="AJ534" s="178"/>
      <c r="AK534" s="177"/>
      <c r="AL534" s="149">
        <f t="shared" si="522"/>
        <v>0</v>
      </c>
      <c r="AM534" s="178"/>
      <c r="AN534" s="172"/>
      <c r="AO534" s="724" t="e">
        <f>SUM(I527:I535,L527:L535,O527:O535,R527:R535,U527:U535)+SUM(#REF!,#REF!,#REF!,#REF!,#REF!,#REF!,#REF!,#REF!,#REF!,#REF!,#REF!,#REF!,#REF!,#REF!,#REF!,#REF!,#REF!,#REF!)</f>
        <v>#REF!</v>
      </c>
    </row>
    <row r="535" spans="1:41" ht="14.45" customHeight="1">
      <c r="A535" s="544"/>
      <c r="B535" s="546"/>
      <c r="C535" s="548"/>
      <c r="D535" s="723"/>
      <c r="E535" s="552"/>
      <c r="F535" s="166" t="s">
        <v>42</v>
      </c>
      <c r="G535" s="179"/>
      <c r="H535" s="155">
        <f t="shared" si="512"/>
        <v>0</v>
      </c>
      <c r="I535" s="180"/>
      <c r="J535" s="179"/>
      <c r="K535" s="155">
        <f t="shared" si="513"/>
        <v>0</v>
      </c>
      <c r="L535" s="180"/>
      <c r="M535" s="179"/>
      <c r="N535" s="155">
        <f t="shared" si="514"/>
        <v>0</v>
      </c>
      <c r="O535" s="180"/>
      <c r="P535" s="179"/>
      <c r="Q535" s="155">
        <f t="shared" si="515"/>
        <v>0</v>
      </c>
      <c r="R535" s="180"/>
      <c r="S535" s="179"/>
      <c r="T535" s="155">
        <f t="shared" si="516"/>
        <v>0</v>
      </c>
      <c r="U535" s="180"/>
      <c r="V535" s="179"/>
      <c r="W535" s="155">
        <f t="shared" si="517"/>
        <v>0</v>
      </c>
      <c r="X535" s="198"/>
      <c r="Y535" s="179"/>
      <c r="Z535" s="155">
        <f t="shared" si="518"/>
        <v>0</v>
      </c>
      <c r="AA535" s="180"/>
      <c r="AB535" s="179"/>
      <c r="AC535" s="155">
        <f t="shared" si="519"/>
        <v>0</v>
      </c>
      <c r="AD535" s="180"/>
      <c r="AE535" s="179"/>
      <c r="AF535" s="155">
        <f t="shared" si="520"/>
        <v>0</v>
      </c>
      <c r="AG535" s="180"/>
      <c r="AH535" s="179"/>
      <c r="AI535" s="155">
        <f t="shared" si="521"/>
        <v>0</v>
      </c>
      <c r="AJ535" s="180"/>
      <c r="AK535" s="179"/>
      <c r="AL535" s="155">
        <f t="shared" si="522"/>
        <v>0</v>
      </c>
      <c r="AM535" s="180"/>
      <c r="AN535" s="173"/>
      <c r="AO535" s="726"/>
    </row>
    <row r="536" spans="1:41" ht="15" customHeight="1">
      <c r="A536" s="573" t="s">
        <v>21</v>
      </c>
      <c r="B536" s="451" t="s">
        <v>17</v>
      </c>
      <c r="C536" s="451" t="s">
        <v>18</v>
      </c>
      <c r="D536" s="451" t="s">
        <v>139</v>
      </c>
      <c r="E536" s="451" t="s">
        <v>20</v>
      </c>
      <c r="F536" s="560" t="s">
        <v>22</v>
      </c>
      <c r="G536" s="511" t="s">
        <v>23</v>
      </c>
      <c r="H536" s="440" t="s">
        <v>24</v>
      </c>
      <c r="I536" s="444" t="s">
        <v>25</v>
      </c>
      <c r="J536" s="511" t="s">
        <v>23</v>
      </c>
      <c r="K536" s="440" t="s">
        <v>24</v>
      </c>
      <c r="L536" s="444" t="s">
        <v>25</v>
      </c>
      <c r="M536" s="511" t="s">
        <v>23</v>
      </c>
      <c r="N536" s="440" t="s">
        <v>24</v>
      </c>
      <c r="O536" s="444" t="s">
        <v>25</v>
      </c>
      <c r="P536" s="511" t="s">
        <v>23</v>
      </c>
      <c r="Q536" s="440" t="s">
        <v>24</v>
      </c>
      <c r="R536" s="444" t="s">
        <v>25</v>
      </c>
      <c r="S536" s="511" t="s">
        <v>23</v>
      </c>
      <c r="T536" s="440" t="s">
        <v>24</v>
      </c>
      <c r="U536" s="444" t="s">
        <v>25</v>
      </c>
      <c r="V536" s="511" t="s">
        <v>23</v>
      </c>
      <c r="W536" s="440" t="s">
        <v>24</v>
      </c>
      <c r="X536" s="522" t="s">
        <v>25</v>
      </c>
      <c r="Y536" s="511" t="s">
        <v>23</v>
      </c>
      <c r="Z536" s="440" t="s">
        <v>24</v>
      </c>
      <c r="AA536" s="444" t="s">
        <v>25</v>
      </c>
      <c r="AB536" s="511" t="s">
        <v>23</v>
      </c>
      <c r="AC536" s="440" t="s">
        <v>24</v>
      </c>
      <c r="AD536" s="444" t="s">
        <v>25</v>
      </c>
      <c r="AE536" s="511" t="s">
        <v>23</v>
      </c>
      <c r="AF536" s="440" t="s">
        <v>24</v>
      </c>
      <c r="AG536" s="444" t="s">
        <v>25</v>
      </c>
      <c r="AH536" s="511" t="s">
        <v>23</v>
      </c>
      <c r="AI536" s="440" t="s">
        <v>24</v>
      </c>
      <c r="AJ536" s="444" t="s">
        <v>25</v>
      </c>
      <c r="AK536" s="511" t="s">
        <v>23</v>
      </c>
      <c r="AL536" s="440" t="s">
        <v>24</v>
      </c>
      <c r="AM536" s="444" t="s">
        <v>25</v>
      </c>
      <c r="AN536" s="443" t="s">
        <v>23</v>
      </c>
      <c r="AO536" s="630" t="s">
        <v>26</v>
      </c>
    </row>
    <row r="537" spans="1:41" ht="15" customHeight="1">
      <c r="A537" s="574"/>
      <c r="B537" s="562"/>
      <c r="C537" s="562"/>
      <c r="D537" s="562"/>
      <c r="E537" s="562"/>
      <c r="F537" s="561"/>
      <c r="G537" s="541"/>
      <c r="H537" s="542"/>
      <c r="I537" s="538"/>
      <c r="J537" s="541"/>
      <c r="K537" s="542"/>
      <c r="L537" s="538"/>
      <c r="M537" s="541"/>
      <c r="N537" s="542"/>
      <c r="O537" s="538"/>
      <c r="P537" s="541"/>
      <c r="Q537" s="542"/>
      <c r="R537" s="538"/>
      <c r="S537" s="541"/>
      <c r="T537" s="542"/>
      <c r="U537" s="538"/>
      <c r="V537" s="541"/>
      <c r="W537" s="542"/>
      <c r="X537" s="632"/>
      <c r="Y537" s="541"/>
      <c r="Z537" s="542"/>
      <c r="AA537" s="538"/>
      <c r="AB537" s="541"/>
      <c r="AC537" s="542"/>
      <c r="AD537" s="538"/>
      <c r="AE537" s="541"/>
      <c r="AF537" s="542"/>
      <c r="AG537" s="538"/>
      <c r="AH537" s="541"/>
      <c r="AI537" s="542"/>
      <c r="AJ537" s="538"/>
      <c r="AK537" s="541"/>
      <c r="AL537" s="542"/>
      <c r="AM537" s="538"/>
      <c r="AN537" s="570"/>
      <c r="AO537" s="631"/>
    </row>
    <row r="538" spans="1:41" ht="15" customHeight="1">
      <c r="A538" s="543" t="s">
        <v>140</v>
      </c>
      <c r="B538" s="545" t="s">
        <v>317</v>
      </c>
      <c r="C538" s="547">
        <v>2626</v>
      </c>
      <c r="D538" s="722"/>
      <c r="E538" s="551" t="s">
        <v>318</v>
      </c>
      <c r="F538" s="165" t="s">
        <v>30</v>
      </c>
      <c r="G538" s="177"/>
      <c r="H538" s="149">
        <f t="shared" ref="H538:H546" si="523">G538-I538</f>
        <v>0</v>
      </c>
      <c r="I538" s="178"/>
      <c r="J538" s="177"/>
      <c r="K538" s="149">
        <f t="shared" ref="K538:K546" si="524">J538-L538</f>
        <v>0</v>
      </c>
      <c r="L538" s="178"/>
      <c r="M538" s="177"/>
      <c r="N538" s="149">
        <f t="shared" ref="N538:N546" si="525">M538-O538</f>
        <v>0</v>
      </c>
      <c r="O538" s="178"/>
      <c r="P538" s="177"/>
      <c r="Q538" s="149">
        <f t="shared" ref="Q538:Q546" si="526">P538-R538</f>
        <v>0</v>
      </c>
      <c r="R538" s="178"/>
      <c r="S538" s="177"/>
      <c r="T538" s="149">
        <f t="shared" ref="T538:T546" si="527">S538-U538</f>
        <v>0</v>
      </c>
      <c r="U538" s="178"/>
      <c r="V538" s="177"/>
      <c r="W538" s="149">
        <f t="shared" ref="W538:W546" si="528">V538-X538</f>
        <v>0</v>
      </c>
      <c r="X538" s="197"/>
      <c r="Y538" s="177"/>
      <c r="Z538" s="149">
        <f t="shared" ref="Z538:Z546" si="529">Y538-AA538</f>
        <v>0</v>
      </c>
      <c r="AA538" s="178"/>
      <c r="AB538" s="177"/>
      <c r="AC538" s="149">
        <f t="shared" ref="AC538:AC546" si="530">AB538-AD538</f>
        <v>0</v>
      </c>
      <c r="AD538" s="178"/>
      <c r="AE538" s="177"/>
      <c r="AF538" s="149">
        <f t="shared" ref="AF538:AF546" si="531">AE538-AG538</f>
        <v>0</v>
      </c>
      <c r="AG538" s="178"/>
      <c r="AH538" s="177"/>
      <c r="AI538" s="149">
        <f t="shared" ref="AI538:AI546" si="532">AH538-AJ538</f>
        <v>0</v>
      </c>
      <c r="AJ538" s="178"/>
      <c r="AK538" s="177"/>
      <c r="AL538" s="149">
        <f t="shared" ref="AL538:AL546" si="533">AK538-AM538</f>
        <v>0</v>
      </c>
      <c r="AM538" s="178"/>
      <c r="AN538" s="172"/>
      <c r="AO538" s="151" t="s">
        <v>31</v>
      </c>
    </row>
    <row r="539" spans="1:41" ht="14.45" customHeight="1">
      <c r="A539" s="543"/>
      <c r="B539" s="545"/>
      <c r="C539" s="547"/>
      <c r="D539" s="722"/>
      <c r="E539" s="551"/>
      <c r="F539" s="165" t="s">
        <v>32</v>
      </c>
      <c r="G539" s="177"/>
      <c r="H539" s="149">
        <f t="shared" si="523"/>
        <v>0</v>
      </c>
      <c r="I539" s="178"/>
      <c r="J539" s="177"/>
      <c r="K539" s="149">
        <f t="shared" si="524"/>
        <v>0</v>
      </c>
      <c r="L539" s="178"/>
      <c r="M539" s="177"/>
      <c r="N539" s="149">
        <f t="shared" si="525"/>
        <v>0</v>
      </c>
      <c r="O539" s="178"/>
      <c r="P539" s="177"/>
      <c r="Q539" s="149">
        <f t="shared" si="526"/>
        <v>0</v>
      </c>
      <c r="R539" s="178"/>
      <c r="S539" s="177"/>
      <c r="T539" s="149">
        <f t="shared" si="527"/>
        <v>0</v>
      </c>
      <c r="U539" s="178"/>
      <c r="V539" s="177"/>
      <c r="W539" s="149">
        <f t="shared" si="528"/>
        <v>0</v>
      </c>
      <c r="X539" s="197"/>
      <c r="Y539" s="177"/>
      <c r="Z539" s="149">
        <f t="shared" si="529"/>
        <v>0</v>
      </c>
      <c r="AA539" s="178"/>
      <c r="AB539" s="177"/>
      <c r="AC539" s="149">
        <f t="shared" si="530"/>
        <v>0</v>
      </c>
      <c r="AD539" s="178"/>
      <c r="AE539" s="177"/>
      <c r="AF539" s="149">
        <f t="shared" si="531"/>
        <v>0</v>
      </c>
      <c r="AG539" s="178"/>
      <c r="AH539" s="177"/>
      <c r="AI539" s="149">
        <f t="shared" si="532"/>
        <v>0</v>
      </c>
      <c r="AJ539" s="178"/>
      <c r="AK539" s="177"/>
      <c r="AL539" s="149">
        <f t="shared" si="533"/>
        <v>0</v>
      </c>
      <c r="AM539" s="178"/>
      <c r="AN539" s="172"/>
      <c r="AO539" s="724" t="e">
        <f>SUM(G538:G546,J538:J546,M538:M546,P538:P546,S538:S546,AN538:AN546)+SUM(#REF!,#REF!,#REF!,#REF!,#REF!,#REF!,#REF!,#REF!,#REF!,#REF!,#REF!,#REF!,#REF!,#REF!,#REF!,#REF!,#REF!,#REF!,#REF!,#REF!)</f>
        <v>#REF!</v>
      </c>
    </row>
    <row r="540" spans="1:41" ht="14.45" customHeight="1">
      <c r="A540" s="543"/>
      <c r="B540" s="545"/>
      <c r="C540" s="547"/>
      <c r="D540" s="722"/>
      <c r="E540" s="551"/>
      <c r="F540" s="165" t="s">
        <v>33</v>
      </c>
      <c r="G540" s="177"/>
      <c r="H540" s="149">
        <f t="shared" si="523"/>
        <v>0</v>
      </c>
      <c r="I540" s="178"/>
      <c r="J540" s="177"/>
      <c r="K540" s="149">
        <f t="shared" si="524"/>
        <v>0</v>
      </c>
      <c r="L540" s="178"/>
      <c r="M540" s="177"/>
      <c r="N540" s="149">
        <f t="shared" si="525"/>
        <v>0</v>
      </c>
      <c r="O540" s="178"/>
      <c r="P540" s="177"/>
      <c r="Q540" s="149">
        <f t="shared" si="526"/>
        <v>0</v>
      </c>
      <c r="R540" s="178"/>
      <c r="S540" s="177"/>
      <c r="T540" s="149">
        <f t="shared" si="527"/>
        <v>0</v>
      </c>
      <c r="U540" s="178"/>
      <c r="V540" s="177"/>
      <c r="W540" s="149">
        <f t="shared" si="528"/>
        <v>0</v>
      </c>
      <c r="X540" s="197"/>
      <c r="Y540" s="177"/>
      <c r="Z540" s="149">
        <f t="shared" si="529"/>
        <v>0</v>
      </c>
      <c r="AA540" s="178"/>
      <c r="AB540" s="177"/>
      <c r="AC540" s="149">
        <f t="shared" si="530"/>
        <v>0</v>
      </c>
      <c r="AD540" s="178"/>
      <c r="AE540" s="177"/>
      <c r="AF540" s="149">
        <f t="shared" si="531"/>
        <v>0</v>
      </c>
      <c r="AG540" s="178"/>
      <c r="AH540" s="177"/>
      <c r="AI540" s="149">
        <f t="shared" si="532"/>
        <v>0</v>
      </c>
      <c r="AJ540" s="178"/>
      <c r="AK540" s="177"/>
      <c r="AL540" s="149">
        <f t="shared" si="533"/>
        <v>0</v>
      </c>
      <c r="AM540" s="178"/>
      <c r="AN540" s="172"/>
      <c r="AO540" s="724"/>
    </row>
    <row r="541" spans="1:41" ht="14.45" customHeight="1">
      <c r="A541" s="543"/>
      <c r="B541" s="545"/>
      <c r="C541" s="547"/>
      <c r="D541" s="722"/>
      <c r="E541" s="551"/>
      <c r="F541" s="165" t="s">
        <v>35</v>
      </c>
      <c r="G541" s="177"/>
      <c r="H541" s="149">
        <f t="shared" si="523"/>
        <v>0</v>
      </c>
      <c r="I541" s="178"/>
      <c r="J541" s="177"/>
      <c r="K541" s="149">
        <f t="shared" si="524"/>
        <v>0</v>
      </c>
      <c r="L541" s="178"/>
      <c r="M541" s="177"/>
      <c r="N541" s="149">
        <f t="shared" si="525"/>
        <v>0</v>
      </c>
      <c r="O541" s="178"/>
      <c r="P541" s="177"/>
      <c r="Q541" s="149">
        <f t="shared" si="526"/>
        <v>0</v>
      </c>
      <c r="R541" s="178"/>
      <c r="S541" s="177"/>
      <c r="T541" s="149">
        <f t="shared" si="527"/>
        <v>0</v>
      </c>
      <c r="U541" s="178"/>
      <c r="V541" s="177"/>
      <c r="W541" s="149">
        <f t="shared" si="528"/>
        <v>0</v>
      </c>
      <c r="X541" s="197"/>
      <c r="Y541" s="177"/>
      <c r="Z541" s="149">
        <f t="shared" si="529"/>
        <v>0</v>
      </c>
      <c r="AA541" s="178"/>
      <c r="AB541" s="177"/>
      <c r="AC541" s="149">
        <f t="shared" si="530"/>
        <v>0</v>
      </c>
      <c r="AD541" s="178"/>
      <c r="AE541" s="177"/>
      <c r="AF541" s="149">
        <f t="shared" si="531"/>
        <v>0</v>
      </c>
      <c r="AG541" s="178"/>
      <c r="AH541" s="177"/>
      <c r="AI541" s="149">
        <f t="shared" si="532"/>
        <v>0</v>
      </c>
      <c r="AJ541" s="178"/>
      <c r="AK541" s="352">
        <v>2146000</v>
      </c>
      <c r="AL541" s="149">
        <f t="shared" si="533"/>
        <v>2146000</v>
      </c>
      <c r="AM541" s="178"/>
      <c r="AN541" s="172"/>
      <c r="AO541" s="153" t="s">
        <v>34</v>
      </c>
    </row>
    <row r="542" spans="1:41" ht="14.45" customHeight="1">
      <c r="A542" s="543"/>
      <c r="B542" s="545"/>
      <c r="C542" s="547"/>
      <c r="D542" s="722"/>
      <c r="E542" s="551"/>
      <c r="F542" s="165" t="s">
        <v>36</v>
      </c>
      <c r="G542" s="177"/>
      <c r="H542" s="149">
        <f t="shared" si="523"/>
        <v>0</v>
      </c>
      <c r="I542" s="178"/>
      <c r="J542" s="177"/>
      <c r="K542" s="149">
        <f t="shared" si="524"/>
        <v>0</v>
      </c>
      <c r="L542" s="178"/>
      <c r="M542" s="177"/>
      <c r="N542" s="149">
        <f t="shared" si="525"/>
        <v>0</v>
      </c>
      <c r="O542" s="178"/>
      <c r="P542" s="177"/>
      <c r="Q542" s="149">
        <f t="shared" si="526"/>
        <v>0</v>
      </c>
      <c r="R542" s="178"/>
      <c r="S542" s="177"/>
      <c r="T542" s="149">
        <f t="shared" si="527"/>
        <v>0</v>
      </c>
      <c r="U542" s="178"/>
      <c r="V542" s="177"/>
      <c r="W542" s="149">
        <f t="shared" si="528"/>
        <v>0</v>
      </c>
      <c r="X542" s="197"/>
      <c r="Y542" s="177"/>
      <c r="Z542" s="149">
        <f t="shared" si="529"/>
        <v>0</v>
      </c>
      <c r="AA542" s="178"/>
      <c r="AB542" s="177"/>
      <c r="AC542" s="149">
        <f t="shared" si="530"/>
        <v>0</v>
      </c>
      <c r="AD542" s="178"/>
      <c r="AE542" s="177"/>
      <c r="AF542" s="149">
        <f t="shared" si="531"/>
        <v>0</v>
      </c>
      <c r="AG542" s="178"/>
      <c r="AH542" s="177"/>
      <c r="AI542" s="149">
        <f t="shared" si="532"/>
        <v>0</v>
      </c>
      <c r="AJ542" s="178"/>
      <c r="AK542" s="177"/>
      <c r="AL542" s="149">
        <f t="shared" si="533"/>
        <v>0</v>
      </c>
      <c r="AM542" s="178"/>
      <c r="AN542" s="172"/>
      <c r="AO542" s="724">
        <f>SUM(H538:H546,K538:K546,N538:N546,Q538:Q546,T538:T546)</f>
        <v>0</v>
      </c>
    </row>
    <row r="543" spans="1:41" ht="14.45" customHeight="1">
      <c r="A543" s="543"/>
      <c r="B543" s="545"/>
      <c r="C543" s="547"/>
      <c r="D543" s="722"/>
      <c r="E543" s="551"/>
      <c r="F543" s="165" t="s">
        <v>38</v>
      </c>
      <c r="G543" s="177"/>
      <c r="H543" s="149">
        <f t="shared" si="523"/>
        <v>0</v>
      </c>
      <c r="I543" s="178"/>
      <c r="J543" s="177"/>
      <c r="K543" s="149">
        <f t="shared" si="524"/>
        <v>0</v>
      </c>
      <c r="L543" s="178"/>
      <c r="M543" s="177"/>
      <c r="N543" s="149">
        <f t="shared" si="525"/>
        <v>0</v>
      </c>
      <c r="O543" s="178"/>
      <c r="P543" s="177"/>
      <c r="Q543" s="149">
        <f t="shared" si="526"/>
        <v>0</v>
      </c>
      <c r="R543" s="178"/>
      <c r="S543" s="177"/>
      <c r="T543" s="149">
        <f t="shared" si="527"/>
        <v>0</v>
      </c>
      <c r="U543" s="178"/>
      <c r="V543" s="177"/>
      <c r="W543" s="149">
        <f t="shared" si="528"/>
        <v>0</v>
      </c>
      <c r="X543" s="197"/>
      <c r="Y543" s="177"/>
      <c r="Z543" s="149">
        <f t="shared" si="529"/>
        <v>0</v>
      </c>
      <c r="AA543" s="178"/>
      <c r="AB543" s="177"/>
      <c r="AC543" s="149">
        <f t="shared" si="530"/>
        <v>0</v>
      </c>
      <c r="AD543" s="178"/>
      <c r="AE543" s="177"/>
      <c r="AF543" s="149">
        <f t="shared" si="531"/>
        <v>0</v>
      </c>
      <c r="AG543" s="178"/>
      <c r="AH543" s="177"/>
      <c r="AI543" s="149">
        <f t="shared" si="532"/>
        <v>0</v>
      </c>
      <c r="AJ543" s="178"/>
      <c r="AK543" s="177"/>
      <c r="AL543" s="149">
        <f t="shared" si="533"/>
        <v>0</v>
      </c>
      <c r="AM543" s="178"/>
      <c r="AN543" s="172"/>
      <c r="AO543" s="724"/>
    </row>
    <row r="544" spans="1:41" ht="14.45" customHeight="1">
      <c r="A544" s="543"/>
      <c r="B544" s="545"/>
      <c r="C544" s="547"/>
      <c r="D544" s="722"/>
      <c r="E544" s="551"/>
      <c r="F544" s="165" t="s">
        <v>39</v>
      </c>
      <c r="G544" s="177"/>
      <c r="H544" s="149">
        <f t="shared" si="523"/>
        <v>0</v>
      </c>
      <c r="I544" s="178"/>
      <c r="J544" s="177"/>
      <c r="K544" s="149">
        <f t="shared" si="524"/>
        <v>0</v>
      </c>
      <c r="L544" s="178"/>
      <c r="M544" s="177"/>
      <c r="N544" s="149">
        <f t="shared" si="525"/>
        <v>0</v>
      </c>
      <c r="O544" s="178"/>
      <c r="P544" s="177"/>
      <c r="Q544" s="149">
        <f t="shared" si="526"/>
        <v>0</v>
      </c>
      <c r="R544" s="178"/>
      <c r="S544" s="177"/>
      <c r="T544" s="149">
        <f t="shared" si="527"/>
        <v>0</v>
      </c>
      <c r="U544" s="178"/>
      <c r="V544" s="177"/>
      <c r="W544" s="149">
        <f t="shared" si="528"/>
        <v>0</v>
      </c>
      <c r="X544" s="197"/>
      <c r="Y544" s="177"/>
      <c r="Z544" s="149">
        <f t="shared" si="529"/>
        <v>0</v>
      </c>
      <c r="AA544" s="178"/>
      <c r="AB544" s="177"/>
      <c r="AC544" s="149">
        <f t="shared" si="530"/>
        <v>0</v>
      </c>
      <c r="AD544" s="178"/>
      <c r="AE544" s="177"/>
      <c r="AF544" s="149">
        <f t="shared" si="531"/>
        <v>0</v>
      </c>
      <c r="AG544" s="178"/>
      <c r="AH544" s="177"/>
      <c r="AI544" s="149">
        <f t="shared" si="532"/>
        <v>0</v>
      </c>
      <c r="AJ544" s="178"/>
      <c r="AK544" s="177"/>
      <c r="AL544" s="149">
        <f t="shared" si="533"/>
        <v>0</v>
      </c>
      <c r="AM544" s="178"/>
      <c r="AN544" s="172"/>
      <c r="AO544" s="153" t="s">
        <v>37</v>
      </c>
    </row>
    <row r="545" spans="1:41" ht="14.45" customHeight="1">
      <c r="A545" s="543"/>
      <c r="B545" s="545"/>
      <c r="C545" s="547"/>
      <c r="D545" s="722"/>
      <c r="E545" s="551"/>
      <c r="F545" s="165" t="s">
        <v>41</v>
      </c>
      <c r="G545" s="177"/>
      <c r="H545" s="149">
        <f t="shared" si="523"/>
        <v>0</v>
      </c>
      <c r="I545" s="178"/>
      <c r="J545" s="177"/>
      <c r="K545" s="149">
        <f t="shared" si="524"/>
        <v>0</v>
      </c>
      <c r="L545" s="178"/>
      <c r="M545" s="177"/>
      <c r="N545" s="149">
        <f t="shared" si="525"/>
        <v>0</v>
      </c>
      <c r="O545" s="178"/>
      <c r="P545" s="177"/>
      <c r="Q545" s="149">
        <f t="shared" si="526"/>
        <v>0</v>
      </c>
      <c r="R545" s="178"/>
      <c r="S545" s="177"/>
      <c r="T545" s="149">
        <f t="shared" si="527"/>
        <v>0</v>
      </c>
      <c r="U545" s="178"/>
      <c r="V545" s="177"/>
      <c r="W545" s="149">
        <f t="shared" si="528"/>
        <v>0</v>
      </c>
      <c r="X545" s="197"/>
      <c r="Y545" s="177"/>
      <c r="Z545" s="149">
        <f t="shared" si="529"/>
        <v>0</v>
      </c>
      <c r="AA545" s="178"/>
      <c r="AB545" s="177"/>
      <c r="AC545" s="149">
        <f t="shared" si="530"/>
        <v>0</v>
      </c>
      <c r="AD545" s="178"/>
      <c r="AE545" s="177"/>
      <c r="AF545" s="149">
        <f t="shared" si="531"/>
        <v>0</v>
      </c>
      <c r="AG545" s="178"/>
      <c r="AH545" s="177"/>
      <c r="AI545" s="149">
        <f t="shared" si="532"/>
        <v>0</v>
      </c>
      <c r="AJ545" s="178"/>
      <c r="AK545" s="177"/>
      <c r="AL545" s="149">
        <f t="shared" si="533"/>
        <v>0</v>
      </c>
      <c r="AM545" s="178"/>
      <c r="AN545" s="172"/>
      <c r="AO545" s="724" t="e">
        <f>SUM(I538:I546,L538:L546,O538:O546,R538:R546,U538:U546)+SUM(#REF!,#REF!,#REF!,#REF!,#REF!,#REF!,#REF!,#REF!,#REF!,#REF!,#REF!,#REF!,#REF!,#REF!,#REF!,#REF!,#REF!,#REF!)</f>
        <v>#REF!</v>
      </c>
    </row>
    <row r="546" spans="1:41" ht="14.45" customHeight="1">
      <c r="A546" s="544"/>
      <c r="B546" s="546"/>
      <c r="C546" s="548"/>
      <c r="D546" s="723"/>
      <c r="E546" s="552"/>
      <c r="F546" s="166" t="s">
        <v>42</v>
      </c>
      <c r="G546" s="179"/>
      <c r="H546" s="155">
        <f t="shared" si="523"/>
        <v>0</v>
      </c>
      <c r="I546" s="180"/>
      <c r="J546" s="179"/>
      <c r="K546" s="155">
        <f t="shared" si="524"/>
        <v>0</v>
      </c>
      <c r="L546" s="180"/>
      <c r="M546" s="179"/>
      <c r="N546" s="155">
        <f t="shared" si="525"/>
        <v>0</v>
      </c>
      <c r="O546" s="180"/>
      <c r="P546" s="179"/>
      <c r="Q546" s="155">
        <f t="shared" si="526"/>
        <v>0</v>
      </c>
      <c r="R546" s="180"/>
      <c r="S546" s="179"/>
      <c r="T546" s="155">
        <f t="shared" si="527"/>
        <v>0</v>
      </c>
      <c r="U546" s="180"/>
      <c r="V546" s="179"/>
      <c r="W546" s="155">
        <f t="shared" si="528"/>
        <v>0</v>
      </c>
      <c r="X546" s="198"/>
      <c r="Y546" s="179"/>
      <c r="Z546" s="155">
        <f t="shared" si="529"/>
        <v>0</v>
      </c>
      <c r="AA546" s="180"/>
      <c r="AB546" s="179"/>
      <c r="AC546" s="155">
        <f t="shared" si="530"/>
        <v>0</v>
      </c>
      <c r="AD546" s="180"/>
      <c r="AE546" s="179"/>
      <c r="AF546" s="155">
        <f t="shared" si="531"/>
        <v>0</v>
      </c>
      <c r="AG546" s="180"/>
      <c r="AH546" s="179"/>
      <c r="AI546" s="155">
        <f t="shared" si="532"/>
        <v>0</v>
      </c>
      <c r="AJ546" s="180"/>
      <c r="AK546" s="179"/>
      <c r="AL546" s="155">
        <f t="shared" si="533"/>
        <v>0</v>
      </c>
      <c r="AM546" s="180"/>
      <c r="AN546" s="173"/>
      <c r="AO546" s="726"/>
    </row>
    <row r="547" spans="1:41" ht="15" customHeight="1">
      <c r="A547" s="573" t="s">
        <v>21</v>
      </c>
      <c r="B547" s="451" t="s">
        <v>17</v>
      </c>
      <c r="C547" s="451" t="s">
        <v>18</v>
      </c>
      <c r="D547" s="451" t="s">
        <v>139</v>
      </c>
      <c r="E547" s="451" t="s">
        <v>20</v>
      </c>
      <c r="F547" s="560" t="s">
        <v>22</v>
      </c>
      <c r="G547" s="511" t="s">
        <v>23</v>
      </c>
      <c r="H547" s="440" t="s">
        <v>24</v>
      </c>
      <c r="I547" s="444" t="s">
        <v>25</v>
      </c>
      <c r="J547" s="511" t="s">
        <v>23</v>
      </c>
      <c r="K547" s="440" t="s">
        <v>24</v>
      </c>
      <c r="L547" s="444" t="s">
        <v>25</v>
      </c>
      <c r="M547" s="511" t="s">
        <v>23</v>
      </c>
      <c r="N547" s="440" t="s">
        <v>24</v>
      </c>
      <c r="O547" s="444" t="s">
        <v>25</v>
      </c>
      <c r="P547" s="511" t="s">
        <v>23</v>
      </c>
      <c r="Q547" s="440" t="s">
        <v>24</v>
      </c>
      <c r="R547" s="444" t="s">
        <v>25</v>
      </c>
      <c r="S547" s="511" t="s">
        <v>23</v>
      </c>
      <c r="T547" s="440" t="s">
        <v>24</v>
      </c>
      <c r="U547" s="444" t="s">
        <v>25</v>
      </c>
      <c r="V547" s="511" t="s">
        <v>23</v>
      </c>
      <c r="W547" s="440" t="s">
        <v>24</v>
      </c>
      <c r="X547" s="522" t="s">
        <v>25</v>
      </c>
      <c r="Y547" s="511" t="s">
        <v>23</v>
      </c>
      <c r="Z547" s="440" t="s">
        <v>24</v>
      </c>
      <c r="AA547" s="444" t="s">
        <v>25</v>
      </c>
      <c r="AB547" s="511" t="s">
        <v>23</v>
      </c>
      <c r="AC547" s="440" t="s">
        <v>24</v>
      </c>
      <c r="AD547" s="444" t="s">
        <v>25</v>
      </c>
      <c r="AE547" s="511" t="s">
        <v>23</v>
      </c>
      <c r="AF547" s="440" t="s">
        <v>24</v>
      </c>
      <c r="AG547" s="444" t="s">
        <v>25</v>
      </c>
      <c r="AH547" s="511" t="s">
        <v>23</v>
      </c>
      <c r="AI547" s="440" t="s">
        <v>24</v>
      </c>
      <c r="AJ547" s="444" t="s">
        <v>25</v>
      </c>
      <c r="AK547" s="511" t="s">
        <v>23</v>
      </c>
      <c r="AL547" s="440" t="s">
        <v>24</v>
      </c>
      <c r="AM547" s="444" t="s">
        <v>25</v>
      </c>
      <c r="AN547" s="443" t="s">
        <v>23</v>
      </c>
      <c r="AO547" s="630" t="s">
        <v>26</v>
      </c>
    </row>
    <row r="548" spans="1:41" ht="15" customHeight="1">
      <c r="A548" s="574"/>
      <c r="B548" s="562"/>
      <c r="C548" s="562"/>
      <c r="D548" s="562"/>
      <c r="E548" s="562"/>
      <c r="F548" s="561"/>
      <c r="G548" s="541"/>
      <c r="H548" s="542"/>
      <c r="I548" s="538"/>
      <c r="J548" s="541"/>
      <c r="K548" s="542"/>
      <c r="L548" s="538"/>
      <c r="M548" s="541"/>
      <c r="N548" s="542"/>
      <c r="O548" s="538"/>
      <c r="P548" s="541"/>
      <c r="Q548" s="542"/>
      <c r="R548" s="538"/>
      <c r="S548" s="541"/>
      <c r="T548" s="542"/>
      <c r="U548" s="538"/>
      <c r="V548" s="541"/>
      <c r="W548" s="542"/>
      <c r="X548" s="632"/>
      <c r="Y548" s="541"/>
      <c r="Z548" s="542"/>
      <c r="AA548" s="538"/>
      <c r="AB548" s="541"/>
      <c r="AC548" s="542"/>
      <c r="AD548" s="538"/>
      <c r="AE548" s="541"/>
      <c r="AF548" s="542"/>
      <c r="AG548" s="538"/>
      <c r="AH548" s="541"/>
      <c r="AI548" s="542"/>
      <c r="AJ548" s="538"/>
      <c r="AK548" s="541"/>
      <c r="AL548" s="542"/>
      <c r="AM548" s="538"/>
      <c r="AN548" s="570"/>
      <c r="AO548" s="631"/>
    </row>
    <row r="549" spans="1:41" ht="15" customHeight="1">
      <c r="A549" s="543" t="s">
        <v>140</v>
      </c>
      <c r="B549" s="545" t="s">
        <v>319</v>
      </c>
      <c r="C549" s="547">
        <v>2627</v>
      </c>
      <c r="D549" s="722"/>
      <c r="E549" s="551" t="s">
        <v>320</v>
      </c>
      <c r="F549" s="165" t="s">
        <v>30</v>
      </c>
      <c r="G549" s="177"/>
      <c r="H549" s="149">
        <f t="shared" ref="H549:H557" si="534">G549-I549</f>
        <v>0</v>
      </c>
      <c r="I549" s="178"/>
      <c r="J549" s="177"/>
      <c r="K549" s="149">
        <f t="shared" ref="K549:K557" si="535">J549-L549</f>
        <v>0</v>
      </c>
      <c r="L549" s="178"/>
      <c r="M549" s="177"/>
      <c r="N549" s="149">
        <f t="shared" ref="N549:N557" si="536">M549-O549</f>
        <v>0</v>
      </c>
      <c r="O549" s="178"/>
      <c r="P549" s="177"/>
      <c r="Q549" s="149">
        <f t="shared" ref="Q549:Q557" si="537">P549-R549</f>
        <v>0</v>
      </c>
      <c r="R549" s="178"/>
      <c r="S549" s="177"/>
      <c r="T549" s="149">
        <f t="shared" ref="T549:T557" si="538">S549-U549</f>
        <v>0</v>
      </c>
      <c r="U549" s="178"/>
      <c r="V549" s="177"/>
      <c r="W549" s="149">
        <f t="shared" ref="W549:W557" si="539">V549-X549</f>
        <v>0</v>
      </c>
      <c r="X549" s="197"/>
      <c r="Y549" s="177"/>
      <c r="Z549" s="149">
        <f t="shared" ref="Z549:Z557" si="540">Y549-AA549</f>
        <v>0</v>
      </c>
      <c r="AA549" s="178"/>
      <c r="AB549" s="177"/>
      <c r="AC549" s="149">
        <f t="shared" ref="AC549:AC557" si="541">AB549-AD549</f>
        <v>0</v>
      </c>
      <c r="AD549" s="178"/>
      <c r="AE549" s="177"/>
      <c r="AF549" s="149">
        <f t="shared" ref="AF549:AF557" si="542">AE549-AG549</f>
        <v>0</v>
      </c>
      <c r="AG549" s="178"/>
      <c r="AH549" s="177"/>
      <c r="AI549" s="149">
        <f t="shared" ref="AI549:AI557" si="543">AH549-AJ549</f>
        <v>0</v>
      </c>
      <c r="AJ549" s="178"/>
      <c r="AK549" s="177"/>
      <c r="AL549" s="149">
        <f t="shared" ref="AL549:AL557" si="544">AK549-AM549</f>
        <v>0</v>
      </c>
      <c r="AM549" s="178"/>
      <c r="AN549" s="172"/>
      <c r="AO549" s="151" t="s">
        <v>31</v>
      </c>
    </row>
    <row r="550" spans="1:41">
      <c r="A550" s="543"/>
      <c r="B550" s="545"/>
      <c r="C550" s="547"/>
      <c r="D550" s="722"/>
      <c r="E550" s="551"/>
      <c r="F550" s="165" t="s">
        <v>32</v>
      </c>
      <c r="G550" s="177"/>
      <c r="H550" s="149">
        <f t="shared" si="534"/>
        <v>0</v>
      </c>
      <c r="I550" s="178"/>
      <c r="J550" s="177"/>
      <c r="K550" s="149">
        <f t="shared" si="535"/>
        <v>0</v>
      </c>
      <c r="L550" s="178"/>
      <c r="M550" s="177"/>
      <c r="N550" s="149">
        <f t="shared" si="536"/>
        <v>0</v>
      </c>
      <c r="O550" s="178"/>
      <c r="P550" s="177"/>
      <c r="Q550" s="149">
        <f t="shared" si="537"/>
        <v>0</v>
      </c>
      <c r="R550" s="178"/>
      <c r="S550" s="177"/>
      <c r="T550" s="149">
        <f t="shared" si="538"/>
        <v>0</v>
      </c>
      <c r="U550" s="178"/>
      <c r="V550" s="177"/>
      <c r="W550" s="149">
        <f t="shared" si="539"/>
        <v>0</v>
      </c>
      <c r="X550" s="197"/>
      <c r="Y550" s="177"/>
      <c r="Z550" s="149">
        <f t="shared" si="540"/>
        <v>0</v>
      </c>
      <c r="AA550" s="178"/>
      <c r="AB550" s="177"/>
      <c r="AC550" s="149">
        <f t="shared" si="541"/>
        <v>0</v>
      </c>
      <c r="AD550" s="178"/>
      <c r="AE550" s="177"/>
      <c r="AF550" s="149">
        <f t="shared" si="542"/>
        <v>0</v>
      </c>
      <c r="AG550" s="178"/>
      <c r="AH550" s="177"/>
      <c r="AI550" s="149">
        <f t="shared" si="543"/>
        <v>0</v>
      </c>
      <c r="AJ550" s="178"/>
      <c r="AK550" s="177"/>
      <c r="AL550" s="149">
        <f t="shared" si="544"/>
        <v>0</v>
      </c>
      <c r="AM550" s="178"/>
      <c r="AN550" s="172"/>
      <c r="AO550" s="152">
        <f>SUM(G549:G557,J549:J557,M549:M557,P549:P557,S549:S557,V549:V557,Y549:Y557,AB549:AB557,AE549:AE557)</f>
        <v>1032435</v>
      </c>
    </row>
    <row r="551" spans="1:41">
      <c r="A551" s="543"/>
      <c r="B551" s="545"/>
      <c r="C551" s="547"/>
      <c r="D551" s="722"/>
      <c r="E551" s="551"/>
      <c r="F551" s="165" t="s">
        <v>33</v>
      </c>
      <c r="G551" s="177"/>
      <c r="H551" s="149">
        <f t="shared" si="534"/>
        <v>0</v>
      </c>
      <c r="I551" s="178"/>
      <c r="J551" s="177"/>
      <c r="K551" s="149">
        <f t="shared" si="535"/>
        <v>0</v>
      </c>
      <c r="L551" s="178"/>
      <c r="M551" s="177"/>
      <c r="N551" s="149">
        <f t="shared" si="536"/>
        <v>0</v>
      </c>
      <c r="O551" s="178"/>
      <c r="P551" s="177"/>
      <c r="Q551" s="149">
        <f t="shared" si="537"/>
        <v>0</v>
      </c>
      <c r="R551" s="178"/>
      <c r="S551" s="177"/>
      <c r="T551" s="149">
        <f t="shared" si="538"/>
        <v>0</v>
      </c>
      <c r="U551" s="178"/>
      <c r="V551" s="177"/>
      <c r="W551" s="149">
        <f t="shared" si="539"/>
        <v>0</v>
      </c>
      <c r="X551" s="197"/>
      <c r="Y551" s="177">
        <v>532435</v>
      </c>
      <c r="Z551" s="149">
        <f t="shared" si="540"/>
        <v>532435</v>
      </c>
      <c r="AA551" s="197"/>
      <c r="AB551" s="177"/>
      <c r="AC551" s="149">
        <f t="shared" si="541"/>
        <v>0</v>
      </c>
      <c r="AD551" s="178"/>
      <c r="AE551" s="177"/>
      <c r="AF551" s="149">
        <f t="shared" si="542"/>
        <v>0</v>
      </c>
      <c r="AG551" s="178"/>
      <c r="AH551" s="177"/>
      <c r="AI551" s="149">
        <f t="shared" si="543"/>
        <v>0</v>
      </c>
      <c r="AJ551" s="178"/>
      <c r="AK551" s="177"/>
      <c r="AL551" s="149">
        <f t="shared" si="544"/>
        <v>0</v>
      </c>
      <c r="AM551" s="178"/>
      <c r="AN551" s="172"/>
      <c r="AO551" s="153" t="s">
        <v>34</v>
      </c>
    </row>
    <row r="552" spans="1:41">
      <c r="A552" s="543"/>
      <c r="B552" s="545"/>
      <c r="C552" s="547"/>
      <c r="D552" s="722"/>
      <c r="E552" s="551"/>
      <c r="F552" s="165" t="s">
        <v>35</v>
      </c>
      <c r="G552" s="177"/>
      <c r="H552" s="149">
        <f t="shared" si="534"/>
        <v>0</v>
      </c>
      <c r="I552" s="178"/>
      <c r="J552" s="177"/>
      <c r="K552" s="149">
        <f t="shared" si="535"/>
        <v>0</v>
      </c>
      <c r="L552" s="178"/>
      <c r="M552" s="177"/>
      <c r="N552" s="149">
        <f t="shared" si="536"/>
        <v>0</v>
      </c>
      <c r="O552" s="178"/>
      <c r="P552" s="177"/>
      <c r="Q552" s="149">
        <f t="shared" si="537"/>
        <v>0</v>
      </c>
      <c r="R552" s="178"/>
      <c r="S552" s="177"/>
      <c r="T552" s="149">
        <f t="shared" si="538"/>
        <v>0</v>
      </c>
      <c r="U552" s="178"/>
      <c r="V552" s="177"/>
      <c r="W552" s="149">
        <f t="shared" si="539"/>
        <v>0</v>
      </c>
      <c r="X552" s="197"/>
      <c r="Y552" s="177"/>
      <c r="Z552" s="149">
        <f t="shared" si="540"/>
        <v>0</v>
      </c>
      <c r="AA552" s="178"/>
      <c r="AB552" s="177">
        <v>500000</v>
      </c>
      <c r="AC552" s="149">
        <f t="shared" si="541"/>
        <v>500000</v>
      </c>
      <c r="AD552" s="178"/>
      <c r="AE552" s="177"/>
      <c r="AF552" s="149">
        <f t="shared" si="542"/>
        <v>0</v>
      </c>
      <c r="AG552" s="178"/>
      <c r="AH552" s="177"/>
      <c r="AI552" s="149">
        <f t="shared" si="543"/>
        <v>0</v>
      </c>
      <c r="AJ552" s="178"/>
      <c r="AK552" s="177"/>
      <c r="AL552" s="149">
        <f t="shared" si="544"/>
        <v>0</v>
      </c>
      <c r="AM552" s="178"/>
      <c r="AN552" s="172"/>
      <c r="AO552" s="152">
        <f>SUM(H549:H557,K549:K557,N549:N557,Q549:Q557,T549:T557,W549:W557,Z549:Z557,AC549:AC557,AF549:AF557)</f>
        <v>1032435</v>
      </c>
    </row>
    <row r="553" spans="1:41">
      <c r="A553" s="543"/>
      <c r="B553" s="545"/>
      <c r="C553" s="547"/>
      <c r="D553" s="722"/>
      <c r="E553" s="551"/>
      <c r="F553" s="165" t="s">
        <v>36</v>
      </c>
      <c r="G553" s="177"/>
      <c r="H553" s="149">
        <f t="shared" si="534"/>
        <v>0</v>
      </c>
      <c r="I553" s="178"/>
      <c r="J553" s="177"/>
      <c r="K553" s="149">
        <f t="shared" si="535"/>
        <v>0</v>
      </c>
      <c r="L553" s="178"/>
      <c r="M553" s="177"/>
      <c r="N553" s="149">
        <f t="shared" si="536"/>
        <v>0</v>
      </c>
      <c r="O553" s="178"/>
      <c r="P553" s="177"/>
      <c r="Q553" s="149">
        <f t="shared" si="537"/>
        <v>0</v>
      </c>
      <c r="R553" s="178"/>
      <c r="S553" s="177"/>
      <c r="T553" s="149">
        <f t="shared" si="538"/>
        <v>0</v>
      </c>
      <c r="U553" s="178"/>
      <c r="V553" s="177"/>
      <c r="W553" s="149">
        <f t="shared" si="539"/>
        <v>0</v>
      </c>
      <c r="X553" s="197"/>
      <c r="Y553" s="177"/>
      <c r="Z553" s="149">
        <f t="shared" si="540"/>
        <v>0</v>
      </c>
      <c r="AA553" s="178"/>
      <c r="AB553" s="177"/>
      <c r="AC553" s="149">
        <f t="shared" si="541"/>
        <v>0</v>
      </c>
      <c r="AD553" s="178"/>
      <c r="AE553" s="177"/>
      <c r="AF553" s="149">
        <f t="shared" si="542"/>
        <v>0</v>
      </c>
      <c r="AG553" s="178"/>
      <c r="AH553" s="177"/>
      <c r="AI553" s="149">
        <f t="shared" si="543"/>
        <v>0</v>
      </c>
      <c r="AJ553" s="178"/>
      <c r="AK553" s="177"/>
      <c r="AL553" s="149">
        <f t="shared" si="544"/>
        <v>0</v>
      </c>
      <c r="AM553" s="178"/>
      <c r="AN553" s="172"/>
      <c r="AO553" s="153" t="s">
        <v>37</v>
      </c>
    </row>
    <row r="554" spans="1:41">
      <c r="A554" s="543"/>
      <c r="B554" s="545"/>
      <c r="C554" s="547"/>
      <c r="D554" s="722"/>
      <c r="E554" s="551"/>
      <c r="F554" s="165" t="s">
        <v>38</v>
      </c>
      <c r="G554" s="177"/>
      <c r="H554" s="149">
        <f t="shared" si="534"/>
        <v>0</v>
      </c>
      <c r="I554" s="178"/>
      <c r="J554" s="177"/>
      <c r="K554" s="149">
        <f t="shared" si="535"/>
        <v>0</v>
      </c>
      <c r="L554" s="178"/>
      <c r="M554" s="177"/>
      <c r="N554" s="149">
        <f t="shared" si="536"/>
        <v>0</v>
      </c>
      <c r="O554" s="178"/>
      <c r="P554" s="177"/>
      <c r="Q554" s="149">
        <f t="shared" si="537"/>
        <v>0</v>
      </c>
      <c r="R554" s="178"/>
      <c r="S554" s="177"/>
      <c r="T554" s="149">
        <f t="shared" si="538"/>
        <v>0</v>
      </c>
      <c r="U554" s="178"/>
      <c r="V554" s="177"/>
      <c r="W554" s="149">
        <f t="shared" si="539"/>
        <v>0</v>
      </c>
      <c r="X554" s="197"/>
      <c r="Y554" s="177"/>
      <c r="Z554" s="149">
        <f t="shared" si="540"/>
        <v>0</v>
      </c>
      <c r="AA554" s="178"/>
      <c r="AB554" s="177"/>
      <c r="AC554" s="149">
        <f t="shared" si="541"/>
        <v>0</v>
      </c>
      <c r="AD554" s="197"/>
      <c r="AE554" s="177"/>
      <c r="AF554" s="149">
        <f t="shared" si="542"/>
        <v>0</v>
      </c>
      <c r="AG554" s="197"/>
      <c r="AH554" s="177"/>
      <c r="AI554" s="149">
        <f t="shared" si="543"/>
        <v>0</v>
      </c>
      <c r="AJ554" s="178"/>
      <c r="AK554" s="177"/>
      <c r="AL554" s="149">
        <f t="shared" si="544"/>
        <v>0</v>
      </c>
      <c r="AM554" s="178"/>
      <c r="AN554" s="172"/>
      <c r="AO554" s="152">
        <f>SUM(I549:I557,L549:L557,O549:O557,R549:R557,U549:U557,X549:X557,AA549:AA557,AD549:AD557,AG549:AG557)</f>
        <v>0</v>
      </c>
    </row>
    <row r="555" spans="1:41">
      <c r="A555" s="543"/>
      <c r="B555" s="545"/>
      <c r="C555" s="547"/>
      <c r="D555" s="722"/>
      <c r="E555" s="551"/>
      <c r="F555" s="165" t="s">
        <v>39</v>
      </c>
      <c r="G555" s="177"/>
      <c r="H555" s="149">
        <f t="shared" si="534"/>
        <v>0</v>
      </c>
      <c r="I555" s="178"/>
      <c r="J555" s="177"/>
      <c r="K555" s="149">
        <f t="shared" si="535"/>
        <v>0</v>
      </c>
      <c r="L555" s="178"/>
      <c r="M555" s="177"/>
      <c r="N555" s="149">
        <f t="shared" si="536"/>
        <v>0</v>
      </c>
      <c r="O555" s="178"/>
      <c r="P555" s="177"/>
      <c r="Q555" s="149">
        <f t="shared" si="537"/>
        <v>0</v>
      </c>
      <c r="R555" s="178"/>
      <c r="S555" s="177"/>
      <c r="T555" s="149">
        <f t="shared" si="538"/>
        <v>0</v>
      </c>
      <c r="U555" s="178"/>
      <c r="V555" s="177"/>
      <c r="W555" s="149">
        <f t="shared" si="539"/>
        <v>0</v>
      </c>
      <c r="X555" s="197"/>
      <c r="Y555" s="177"/>
      <c r="Z555" s="149">
        <f t="shared" si="540"/>
        <v>0</v>
      </c>
      <c r="AA555" s="178"/>
      <c r="AB555" s="177"/>
      <c r="AC555" s="149">
        <f t="shared" si="541"/>
        <v>0</v>
      </c>
      <c r="AD555" s="178"/>
      <c r="AE555" s="177"/>
      <c r="AF555" s="149">
        <f t="shared" si="542"/>
        <v>0</v>
      </c>
      <c r="AG555" s="178"/>
      <c r="AH555" s="177"/>
      <c r="AI555" s="149">
        <f t="shared" si="543"/>
        <v>0</v>
      </c>
      <c r="AJ555" s="178"/>
      <c r="AK555" s="177"/>
      <c r="AL555" s="149">
        <f t="shared" si="544"/>
        <v>0</v>
      </c>
      <c r="AM555" s="178"/>
      <c r="AN555" s="172"/>
      <c r="AO555" s="153" t="s">
        <v>40</v>
      </c>
    </row>
    <row r="556" spans="1:41">
      <c r="A556" s="543"/>
      <c r="B556" s="545"/>
      <c r="C556" s="547"/>
      <c r="D556" s="722"/>
      <c r="E556" s="551"/>
      <c r="F556" s="165" t="s">
        <v>41</v>
      </c>
      <c r="G556" s="177"/>
      <c r="H556" s="149">
        <f t="shared" si="534"/>
        <v>0</v>
      </c>
      <c r="I556" s="178"/>
      <c r="J556" s="177"/>
      <c r="K556" s="149">
        <f t="shared" si="535"/>
        <v>0</v>
      </c>
      <c r="L556" s="178"/>
      <c r="M556" s="177"/>
      <c r="N556" s="149">
        <f t="shared" si="536"/>
        <v>0</v>
      </c>
      <c r="O556" s="178"/>
      <c r="P556" s="177"/>
      <c r="Q556" s="149">
        <f t="shared" si="537"/>
        <v>0</v>
      </c>
      <c r="R556" s="178"/>
      <c r="S556" s="177"/>
      <c r="T556" s="149">
        <f t="shared" si="538"/>
        <v>0</v>
      </c>
      <c r="U556" s="178"/>
      <c r="V556" s="177"/>
      <c r="W556" s="149">
        <f t="shared" si="539"/>
        <v>0</v>
      </c>
      <c r="X556" s="197"/>
      <c r="Y556" s="177"/>
      <c r="Z556" s="149">
        <f t="shared" si="540"/>
        <v>0</v>
      </c>
      <c r="AA556" s="178"/>
      <c r="AB556" s="177"/>
      <c r="AC556" s="149">
        <f t="shared" si="541"/>
        <v>0</v>
      </c>
      <c r="AD556" s="178"/>
      <c r="AE556" s="177"/>
      <c r="AF556" s="149">
        <f t="shared" si="542"/>
        <v>0</v>
      </c>
      <c r="AG556" s="178"/>
      <c r="AH556" s="177"/>
      <c r="AI556" s="149">
        <f t="shared" si="543"/>
        <v>0</v>
      </c>
      <c r="AJ556" s="178"/>
      <c r="AK556" s="177"/>
      <c r="AL556" s="149">
        <f t="shared" si="544"/>
        <v>0</v>
      </c>
      <c r="AM556" s="178"/>
      <c r="AN556" s="172"/>
      <c r="AO556" s="154">
        <f>AO554/AO550</f>
        <v>0</v>
      </c>
    </row>
    <row r="557" spans="1:41">
      <c r="A557" s="544"/>
      <c r="B557" s="546"/>
      <c r="C557" s="548"/>
      <c r="D557" s="723"/>
      <c r="E557" s="552"/>
      <c r="F557" s="166" t="s">
        <v>42</v>
      </c>
      <c r="G557" s="179"/>
      <c r="H557" s="155">
        <f t="shared" si="534"/>
        <v>0</v>
      </c>
      <c r="I557" s="180"/>
      <c r="J557" s="179"/>
      <c r="K557" s="155">
        <f t="shared" si="535"/>
        <v>0</v>
      </c>
      <c r="L557" s="180"/>
      <c r="M557" s="179"/>
      <c r="N557" s="155">
        <f t="shared" si="536"/>
        <v>0</v>
      </c>
      <c r="O557" s="180"/>
      <c r="P557" s="179"/>
      <c r="Q557" s="155">
        <f t="shared" si="537"/>
        <v>0</v>
      </c>
      <c r="R557" s="180"/>
      <c r="S557" s="179"/>
      <c r="T557" s="155">
        <f t="shared" si="538"/>
        <v>0</v>
      </c>
      <c r="U557" s="180"/>
      <c r="V557" s="179"/>
      <c r="W557" s="155">
        <f t="shared" si="539"/>
        <v>0</v>
      </c>
      <c r="X557" s="198"/>
      <c r="Y557" s="179"/>
      <c r="Z557" s="155">
        <f t="shared" si="540"/>
        <v>0</v>
      </c>
      <c r="AA557" s="180"/>
      <c r="AB557" s="179"/>
      <c r="AC557" s="155">
        <f t="shared" si="541"/>
        <v>0</v>
      </c>
      <c r="AD557" s="180"/>
      <c r="AE557" s="179"/>
      <c r="AF557" s="155">
        <f t="shared" si="542"/>
        <v>0</v>
      </c>
      <c r="AG557" s="180"/>
      <c r="AH557" s="179"/>
      <c r="AI557" s="155">
        <f t="shared" si="543"/>
        <v>0</v>
      </c>
      <c r="AJ557" s="180"/>
      <c r="AK557" s="179"/>
      <c r="AL557" s="155">
        <f t="shared" si="544"/>
        <v>0</v>
      </c>
      <c r="AM557" s="180"/>
      <c r="AN557" s="173"/>
      <c r="AO557" s="156"/>
    </row>
    <row r="558" spans="1:41" ht="15" customHeight="1">
      <c r="A558" s="573" t="s">
        <v>21</v>
      </c>
      <c r="B558" s="451" t="s">
        <v>17</v>
      </c>
      <c r="C558" s="451" t="s">
        <v>18</v>
      </c>
      <c r="D558" s="451" t="s">
        <v>139</v>
      </c>
      <c r="E558" s="451" t="s">
        <v>20</v>
      </c>
      <c r="F558" s="560" t="s">
        <v>22</v>
      </c>
      <c r="G558" s="511" t="s">
        <v>23</v>
      </c>
      <c r="H558" s="440" t="s">
        <v>24</v>
      </c>
      <c r="I558" s="444" t="s">
        <v>25</v>
      </c>
      <c r="J558" s="511" t="s">
        <v>23</v>
      </c>
      <c r="K558" s="440" t="s">
        <v>24</v>
      </c>
      <c r="L558" s="444" t="s">
        <v>25</v>
      </c>
      <c r="M558" s="511" t="s">
        <v>23</v>
      </c>
      <c r="N558" s="440" t="s">
        <v>24</v>
      </c>
      <c r="O558" s="444" t="s">
        <v>25</v>
      </c>
      <c r="P558" s="511" t="s">
        <v>23</v>
      </c>
      <c r="Q558" s="440" t="s">
        <v>24</v>
      </c>
      <c r="R558" s="444" t="s">
        <v>25</v>
      </c>
      <c r="S558" s="511" t="s">
        <v>23</v>
      </c>
      <c r="T558" s="440" t="s">
        <v>24</v>
      </c>
      <c r="U558" s="444" t="s">
        <v>25</v>
      </c>
      <c r="V558" s="511" t="s">
        <v>23</v>
      </c>
      <c r="W558" s="440" t="s">
        <v>24</v>
      </c>
      <c r="X558" s="522" t="s">
        <v>25</v>
      </c>
      <c r="Y558" s="511" t="s">
        <v>23</v>
      </c>
      <c r="Z558" s="440" t="s">
        <v>24</v>
      </c>
      <c r="AA558" s="444" t="s">
        <v>25</v>
      </c>
      <c r="AB558" s="511" t="s">
        <v>23</v>
      </c>
      <c r="AC558" s="440" t="s">
        <v>24</v>
      </c>
      <c r="AD558" s="444" t="s">
        <v>25</v>
      </c>
      <c r="AE558" s="511" t="s">
        <v>23</v>
      </c>
      <c r="AF558" s="440" t="s">
        <v>24</v>
      </c>
      <c r="AG558" s="444" t="s">
        <v>25</v>
      </c>
      <c r="AH558" s="511" t="s">
        <v>23</v>
      </c>
      <c r="AI558" s="440" t="s">
        <v>24</v>
      </c>
      <c r="AJ558" s="444" t="s">
        <v>25</v>
      </c>
      <c r="AK558" s="511" t="s">
        <v>23</v>
      </c>
      <c r="AL558" s="440" t="s">
        <v>24</v>
      </c>
      <c r="AM558" s="444" t="s">
        <v>25</v>
      </c>
      <c r="AN558" s="443" t="s">
        <v>23</v>
      </c>
      <c r="AO558" s="630" t="s">
        <v>26</v>
      </c>
    </row>
    <row r="559" spans="1:41" ht="15" customHeight="1">
      <c r="A559" s="574"/>
      <c r="B559" s="562"/>
      <c r="C559" s="562"/>
      <c r="D559" s="562"/>
      <c r="E559" s="562"/>
      <c r="F559" s="561"/>
      <c r="G559" s="541"/>
      <c r="H559" s="542"/>
      <c r="I559" s="538"/>
      <c r="J559" s="541"/>
      <c r="K559" s="542"/>
      <c r="L559" s="538"/>
      <c r="M559" s="541"/>
      <c r="N559" s="542"/>
      <c r="O559" s="538"/>
      <c r="P559" s="541"/>
      <c r="Q559" s="542"/>
      <c r="R559" s="538"/>
      <c r="S559" s="541"/>
      <c r="T559" s="542"/>
      <c r="U559" s="538"/>
      <c r="V559" s="541"/>
      <c r="W559" s="542"/>
      <c r="X559" s="632"/>
      <c r="Y559" s="541"/>
      <c r="Z559" s="542"/>
      <c r="AA559" s="538"/>
      <c r="AB559" s="541"/>
      <c r="AC559" s="542"/>
      <c r="AD559" s="538"/>
      <c r="AE559" s="541"/>
      <c r="AF559" s="542"/>
      <c r="AG559" s="538"/>
      <c r="AH559" s="541"/>
      <c r="AI559" s="542"/>
      <c r="AJ559" s="538"/>
      <c r="AK559" s="541"/>
      <c r="AL559" s="542"/>
      <c r="AM559" s="538"/>
      <c r="AN559" s="570"/>
      <c r="AO559" s="631"/>
    </row>
    <row r="560" spans="1:41" ht="15" customHeight="1">
      <c r="A560" s="543" t="s">
        <v>140</v>
      </c>
      <c r="B560" s="545" t="s">
        <v>321</v>
      </c>
      <c r="C560" s="547">
        <v>2628</v>
      </c>
      <c r="D560" s="722"/>
      <c r="E560" s="551" t="s">
        <v>322</v>
      </c>
      <c r="F560" s="165" t="s">
        <v>30</v>
      </c>
      <c r="G560" s="177"/>
      <c r="H560" s="149">
        <f t="shared" ref="H560:H568" si="545">G560-I560</f>
        <v>0</v>
      </c>
      <c r="I560" s="178"/>
      <c r="J560" s="177"/>
      <c r="K560" s="149">
        <f t="shared" ref="K560:K568" si="546">J560-L560</f>
        <v>0</v>
      </c>
      <c r="L560" s="178"/>
      <c r="M560" s="177"/>
      <c r="N560" s="149">
        <f t="shared" ref="N560:N568" si="547">M560-O560</f>
        <v>0</v>
      </c>
      <c r="O560" s="178"/>
      <c r="P560" s="177"/>
      <c r="Q560" s="149">
        <f t="shared" ref="Q560:Q568" si="548">P560-R560</f>
        <v>0</v>
      </c>
      <c r="R560" s="178"/>
      <c r="S560" s="177"/>
      <c r="T560" s="149">
        <f t="shared" ref="T560:T568" si="549">S560-U560</f>
        <v>0</v>
      </c>
      <c r="U560" s="178"/>
      <c r="V560" s="177"/>
      <c r="W560" s="149">
        <f t="shared" ref="W560:W568" si="550">V560-X560</f>
        <v>0</v>
      </c>
      <c r="X560" s="197"/>
      <c r="Y560" s="177"/>
      <c r="Z560" s="149">
        <f t="shared" ref="Z560:Z568" si="551">Y560-AA560</f>
        <v>0</v>
      </c>
      <c r="AA560" s="178"/>
      <c r="AB560" s="177"/>
      <c r="AC560" s="149">
        <f t="shared" ref="AC560:AC568" si="552">AB560-AD560</f>
        <v>0</v>
      </c>
      <c r="AD560" s="178"/>
      <c r="AE560" s="177"/>
      <c r="AF560" s="149">
        <f t="shared" ref="AF560:AF568" si="553">AE560-AG560</f>
        <v>0</v>
      </c>
      <c r="AG560" s="178"/>
      <c r="AH560" s="177"/>
      <c r="AI560" s="149">
        <f t="shared" ref="AI560:AI568" si="554">AH560-AJ560</f>
        <v>0</v>
      </c>
      <c r="AJ560" s="178"/>
      <c r="AK560" s="177"/>
      <c r="AL560" s="149">
        <f t="shared" ref="AL560:AL568" si="555">AK560-AM560</f>
        <v>0</v>
      </c>
      <c r="AM560" s="178"/>
      <c r="AN560" s="172"/>
      <c r="AO560" s="151" t="s">
        <v>31</v>
      </c>
    </row>
    <row r="561" spans="1:41">
      <c r="A561" s="543"/>
      <c r="B561" s="545"/>
      <c r="C561" s="547"/>
      <c r="D561" s="722"/>
      <c r="E561" s="551"/>
      <c r="F561" s="165" t="s">
        <v>32</v>
      </c>
      <c r="G561" s="177"/>
      <c r="H561" s="149">
        <f t="shared" si="545"/>
        <v>0</v>
      </c>
      <c r="I561" s="178"/>
      <c r="J561" s="177"/>
      <c r="K561" s="149">
        <f t="shared" si="546"/>
        <v>0</v>
      </c>
      <c r="L561" s="178"/>
      <c r="M561" s="177"/>
      <c r="N561" s="149">
        <f t="shared" si="547"/>
        <v>0</v>
      </c>
      <c r="O561" s="178"/>
      <c r="P561" s="177"/>
      <c r="Q561" s="149">
        <f t="shared" si="548"/>
        <v>0</v>
      </c>
      <c r="R561" s="178"/>
      <c r="S561" s="177"/>
      <c r="T561" s="149">
        <f t="shared" si="549"/>
        <v>0</v>
      </c>
      <c r="U561" s="178"/>
      <c r="V561" s="177"/>
      <c r="W561" s="149">
        <f t="shared" si="550"/>
        <v>0</v>
      </c>
      <c r="X561" s="197"/>
      <c r="Y561" s="177"/>
      <c r="Z561" s="149">
        <f t="shared" si="551"/>
        <v>0</v>
      </c>
      <c r="AA561" s="178"/>
      <c r="AB561" s="177"/>
      <c r="AC561" s="149">
        <f t="shared" si="552"/>
        <v>0</v>
      </c>
      <c r="AD561" s="178"/>
      <c r="AE561" s="177"/>
      <c r="AF561" s="149">
        <f t="shared" si="553"/>
        <v>0</v>
      </c>
      <c r="AG561" s="178"/>
      <c r="AH561" s="177"/>
      <c r="AI561" s="149">
        <f t="shared" si="554"/>
        <v>0</v>
      </c>
      <c r="AJ561" s="178"/>
      <c r="AK561" s="177"/>
      <c r="AL561" s="149">
        <f t="shared" si="555"/>
        <v>0</v>
      </c>
      <c r="AM561" s="178"/>
      <c r="AN561" s="172"/>
      <c r="AO561" s="152">
        <f>SUM(G560:G568,J560:J568,M560:M568,P560:P568,S560:S568,V560:V568,Y560:Y568,AB560:AB568,AE560:AE568)</f>
        <v>900195</v>
      </c>
    </row>
    <row r="562" spans="1:41">
      <c r="A562" s="543"/>
      <c r="B562" s="545"/>
      <c r="C562" s="547"/>
      <c r="D562" s="722"/>
      <c r="E562" s="551"/>
      <c r="F562" s="165" t="s">
        <v>33</v>
      </c>
      <c r="G562" s="177"/>
      <c r="H562" s="149">
        <f t="shared" si="545"/>
        <v>0</v>
      </c>
      <c r="I562" s="178"/>
      <c r="J562" s="177"/>
      <c r="K562" s="149">
        <f t="shared" si="546"/>
        <v>0</v>
      </c>
      <c r="L562" s="178"/>
      <c r="M562" s="177"/>
      <c r="N562" s="149">
        <f t="shared" si="547"/>
        <v>0</v>
      </c>
      <c r="O562" s="178"/>
      <c r="P562" s="177"/>
      <c r="Q562" s="149">
        <f t="shared" si="548"/>
        <v>0</v>
      </c>
      <c r="R562" s="178"/>
      <c r="S562" s="177"/>
      <c r="T562" s="149">
        <f t="shared" si="549"/>
        <v>0</v>
      </c>
      <c r="U562" s="178"/>
      <c r="V562" s="177"/>
      <c r="W562" s="149">
        <f t="shared" si="550"/>
        <v>0</v>
      </c>
      <c r="X562" s="197"/>
      <c r="Y562" s="177">
        <v>416195</v>
      </c>
      <c r="Z562" s="149">
        <f t="shared" si="551"/>
        <v>416195</v>
      </c>
      <c r="AA562" s="197"/>
      <c r="AB562" s="177"/>
      <c r="AC562" s="149">
        <f t="shared" si="552"/>
        <v>0</v>
      </c>
      <c r="AD562" s="178"/>
      <c r="AE562" s="177"/>
      <c r="AF562" s="149">
        <f t="shared" si="553"/>
        <v>0</v>
      </c>
      <c r="AG562" s="178"/>
      <c r="AH562" s="177"/>
      <c r="AI562" s="149">
        <f t="shared" si="554"/>
        <v>0</v>
      </c>
      <c r="AJ562" s="178"/>
      <c r="AK562" s="177"/>
      <c r="AL562" s="149">
        <f t="shared" si="555"/>
        <v>0</v>
      </c>
      <c r="AM562" s="178"/>
      <c r="AN562" s="172"/>
      <c r="AO562" s="153" t="s">
        <v>34</v>
      </c>
    </row>
    <row r="563" spans="1:41">
      <c r="A563" s="543"/>
      <c r="B563" s="545"/>
      <c r="C563" s="547"/>
      <c r="D563" s="722"/>
      <c r="E563" s="551"/>
      <c r="F563" s="165" t="s">
        <v>35</v>
      </c>
      <c r="G563" s="177"/>
      <c r="H563" s="149">
        <f t="shared" si="545"/>
        <v>0</v>
      </c>
      <c r="I563" s="178"/>
      <c r="J563" s="177"/>
      <c r="K563" s="149">
        <f t="shared" si="546"/>
        <v>0</v>
      </c>
      <c r="L563" s="178"/>
      <c r="M563" s="177"/>
      <c r="N563" s="149">
        <f t="shared" si="547"/>
        <v>0</v>
      </c>
      <c r="O563" s="178"/>
      <c r="P563" s="177"/>
      <c r="Q563" s="149">
        <f t="shared" si="548"/>
        <v>0</v>
      </c>
      <c r="R563" s="178"/>
      <c r="S563" s="177"/>
      <c r="T563" s="149">
        <f t="shared" si="549"/>
        <v>0</v>
      </c>
      <c r="U563" s="178"/>
      <c r="V563" s="177"/>
      <c r="W563" s="149">
        <f t="shared" si="550"/>
        <v>0</v>
      </c>
      <c r="X563" s="197"/>
      <c r="Y563" s="177"/>
      <c r="Z563" s="149">
        <f t="shared" si="551"/>
        <v>0</v>
      </c>
      <c r="AA563" s="178"/>
      <c r="AB563" s="177">
        <v>484000</v>
      </c>
      <c r="AC563" s="149">
        <f t="shared" si="552"/>
        <v>484000</v>
      </c>
      <c r="AD563" s="178"/>
      <c r="AE563" s="177"/>
      <c r="AF563" s="149">
        <f t="shared" si="553"/>
        <v>0</v>
      </c>
      <c r="AG563" s="178"/>
      <c r="AH563" s="177"/>
      <c r="AI563" s="149">
        <f t="shared" si="554"/>
        <v>0</v>
      </c>
      <c r="AJ563" s="178"/>
      <c r="AK563" s="177"/>
      <c r="AL563" s="149">
        <f t="shared" si="555"/>
        <v>0</v>
      </c>
      <c r="AM563" s="178"/>
      <c r="AN563" s="172"/>
      <c r="AO563" s="152">
        <f>SUM(H560:H568,K560:K568,N560:N568,Q560:Q568,T560:T568,W560:W568,Z560:Z568,AC560:AC568,AF560:AF568)</f>
        <v>900195</v>
      </c>
    </row>
    <row r="564" spans="1:41">
      <c r="A564" s="543"/>
      <c r="B564" s="545"/>
      <c r="C564" s="547"/>
      <c r="D564" s="722"/>
      <c r="E564" s="551"/>
      <c r="F564" s="165" t="s">
        <v>36</v>
      </c>
      <c r="G564" s="177"/>
      <c r="H564" s="149">
        <f t="shared" si="545"/>
        <v>0</v>
      </c>
      <c r="I564" s="178"/>
      <c r="J564" s="177"/>
      <c r="K564" s="149">
        <f t="shared" si="546"/>
        <v>0</v>
      </c>
      <c r="L564" s="178"/>
      <c r="M564" s="177"/>
      <c r="N564" s="149">
        <f t="shared" si="547"/>
        <v>0</v>
      </c>
      <c r="O564" s="178"/>
      <c r="P564" s="177"/>
      <c r="Q564" s="149">
        <f t="shared" si="548"/>
        <v>0</v>
      </c>
      <c r="R564" s="178"/>
      <c r="S564" s="177"/>
      <c r="T564" s="149">
        <f t="shared" si="549"/>
        <v>0</v>
      </c>
      <c r="U564" s="178"/>
      <c r="V564" s="177"/>
      <c r="W564" s="149">
        <f t="shared" si="550"/>
        <v>0</v>
      </c>
      <c r="X564" s="197"/>
      <c r="Y564" s="177"/>
      <c r="Z564" s="149">
        <f t="shared" si="551"/>
        <v>0</v>
      </c>
      <c r="AA564" s="178"/>
      <c r="AB564" s="177"/>
      <c r="AC564" s="149">
        <f t="shared" si="552"/>
        <v>0</v>
      </c>
      <c r="AD564" s="178"/>
      <c r="AE564" s="177"/>
      <c r="AF564" s="149">
        <f t="shared" si="553"/>
        <v>0</v>
      </c>
      <c r="AG564" s="178"/>
      <c r="AH564" s="177"/>
      <c r="AI564" s="149">
        <f t="shared" si="554"/>
        <v>0</v>
      </c>
      <c r="AJ564" s="178"/>
      <c r="AK564" s="177"/>
      <c r="AL564" s="149">
        <f t="shared" si="555"/>
        <v>0</v>
      </c>
      <c r="AM564" s="178"/>
      <c r="AN564" s="172"/>
      <c r="AO564" s="153" t="s">
        <v>37</v>
      </c>
    </row>
    <row r="565" spans="1:41">
      <c r="A565" s="543"/>
      <c r="B565" s="545"/>
      <c r="C565" s="547"/>
      <c r="D565" s="722"/>
      <c r="E565" s="551"/>
      <c r="F565" s="165" t="s">
        <v>38</v>
      </c>
      <c r="G565" s="177"/>
      <c r="H565" s="149">
        <f t="shared" si="545"/>
        <v>0</v>
      </c>
      <c r="I565" s="178"/>
      <c r="J565" s="177"/>
      <c r="K565" s="149">
        <f t="shared" si="546"/>
        <v>0</v>
      </c>
      <c r="L565" s="178"/>
      <c r="M565" s="177"/>
      <c r="N565" s="149">
        <f t="shared" si="547"/>
        <v>0</v>
      </c>
      <c r="O565" s="178"/>
      <c r="P565" s="177"/>
      <c r="Q565" s="149">
        <f t="shared" si="548"/>
        <v>0</v>
      </c>
      <c r="R565" s="178"/>
      <c r="S565" s="177"/>
      <c r="T565" s="149">
        <f t="shared" si="549"/>
        <v>0</v>
      </c>
      <c r="U565" s="178"/>
      <c r="V565" s="177"/>
      <c r="W565" s="149">
        <f t="shared" si="550"/>
        <v>0</v>
      </c>
      <c r="X565" s="197"/>
      <c r="Y565" s="177"/>
      <c r="Z565" s="149">
        <f t="shared" si="551"/>
        <v>0</v>
      </c>
      <c r="AA565" s="178"/>
      <c r="AB565" s="177"/>
      <c r="AC565" s="149">
        <f t="shared" si="552"/>
        <v>0</v>
      </c>
      <c r="AD565" s="197"/>
      <c r="AE565" s="177"/>
      <c r="AF565" s="149">
        <f t="shared" si="553"/>
        <v>0</v>
      </c>
      <c r="AG565" s="197"/>
      <c r="AH565" s="177"/>
      <c r="AI565" s="149">
        <f t="shared" si="554"/>
        <v>0</v>
      </c>
      <c r="AJ565" s="178"/>
      <c r="AK565" s="177"/>
      <c r="AL565" s="149">
        <f t="shared" si="555"/>
        <v>0</v>
      </c>
      <c r="AM565" s="178"/>
      <c r="AN565" s="172"/>
      <c r="AO565" s="152">
        <f>SUM(I560:I568,L560:L568,O560:O568,R560:R568,U560:U568,X560:X568,AA560:AA568,AD560:AD568,AG560:AG568)</f>
        <v>0</v>
      </c>
    </row>
    <row r="566" spans="1:41">
      <c r="A566" s="543"/>
      <c r="B566" s="545"/>
      <c r="C566" s="547"/>
      <c r="D566" s="722"/>
      <c r="E566" s="551"/>
      <c r="F566" s="165" t="s">
        <v>39</v>
      </c>
      <c r="G566" s="177"/>
      <c r="H566" s="149">
        <f t="shared" si="545"/>
        <v>0</v>
      </c>
      <c r="I566" s="178"/>
      <c r="J566" s="177"/>
      <c r="K566" s="149">
        <f t="shared" si="546"/>
        <v>0</v>
      </c>
      <c r="L566" s="178"/>
      <c r="M566" s="177"/>
      <c r="N566" s="149">
        <f t="shared" si="547"/>
        <v>0</v>
      </c>
      <c r="O566" s="178"/>
      <c r="P566" s="177"/>
      <c r="Q566" s="149">
        <f t="shared" si="548"/>
        <v>0</v>
      </c>
      <c r="R566" s="178"/>
      <c r="S566" s="177"/>
      <c r="T566" s="149">
        <f t="shared" si="549"/>
        <v>0</v>
      </c>
      <c r="U566" s="178"/>
      <c r="V566" s="177"/>
      <c r="W566" s="149">
        <f t="shared" si="550"/>
        <v>0</v>
      </c>
      <c r="X566" s="197"/>
      <c r="Y566" s="177"/>
      <c r="Z566" s="149">
        <f t="shared" si="551"/>
        <v>0</v>
      </c>
      <c r="AA566" s="178"/>
      <c r="AB566" s="177"/>
      <c r="AC566" s="149">
        <f t="shared" si="552"/>
        <v>0</v>
      </c>
      <c r="AD566" s="178"/>
      <c r="AE566" s="177"/>
      <c r="AF566" s="149">
        <f t="shared" si="553"/>
        <v>0</v>
      </c>
      <c r="AG566" s="178"/>
      <c r="AH566" s="177"/>
      <c r="AI566" s="149">
        <f t="shared" si="554"/>
        <v>0</v>
      </c>
      <c r="AJ566" s="178"/>
      <c r="AK566" s="177"/>
      <c r="AL566" s="149">
        <f t="shared" si="555"/>
        <v>0</v>
      </c>
      <c r="AM566" s="178"/>
      <c r="AN566" s="172"/>
      <c r="AO566" s="153" t="s">
        <v>40</v>
      </c>
    </row>
    <row r="567" spans="1:41">
      <c r="A567" s="543"/>
      <c r="B567" s="545"/>
      <c r="C567" s="547"/>
      <c r="D567" s="722"/>
      <c r="E567" s="551"/>
      <c r="F567" s="165" t="s">
        <v>41</v>
      </c>
      <c r="G567" s="177"/>
      <c r="H567" s="149">
        <f t="shared" si="545"/>
        <v>0</v>
      </c>
      <c r="I567" s="178"/>
      <c r="J567" s="177"/>
      <c r="K567" s="149">
        <f t="shared" si="546"/>
        <v>0</v>
      </c>
      <c r="L567" s="178"/>
      <c r="M567" s="177"/>
      <c r="N567" s="149">
        <f t="shared" si="547"/>
        <v>0</v>
      </c>
      <c r="O567" s="178"/>
      <c r="P567" s="177"/>
      <c r="Q567" s="149">
        <f t="shared" si="548"/>
        <v>0</v>
      </c>
      <c r="R567" s="178"/>
      <c r="S567" s="177"/>
      <c r="T567" s="149">
        <f t="shared" si="549"/>
        <v>0</v>
      </c>
      <c r="U567" s="178"/>
      <c r="V567" s="177"/>
      <c r="W567" s="149">
        <f t="shared" si="550"/>
        <v>0</v>
      </c>
      <c r="X567" s="197"/>
      <c r="Y567" s="177"/>
      <c r="Z567" s="149">
        <f t="shared" si="551"/>
        <v>0</v>
      </c>
      <c r="AA567" s="178"/>
      <c r="AB567" s="177"/>
      <c r="AC567" s="149">
        <f t="shared" si="552"/>
        <v>0</v>
      </c>
      <c r="AD567" s="178"/>
      <c r="AE567" s="177"/>
      <c r="AF567" s="149">
        <f t="shared" si="553"/>
        <v>0</v>
      </c>
      <c r="AG567" s="178"/>
      <c r="AH567" s="177"/>
      <c r="AI567" s="149">
        <f t="shared" si="554"/>
        <v>0</v>
      </c>
      <c r="AJ567" s="178"/>
      <c r="AK567" s="177"/>
      <c r="AL567" s="149">
        <f t="shared" si="555"/>
        <v>0</v>
      </c>
      <c r="AM567" s="178"/>
      <c r="AN567" s="172"/>
      <c r="AO567" s="154">
        <f>AO565/AO561</f>
        <v>0</v>
      </c>
    </row>
    <row r="568" spans="1:41">
      <c r="A568" s="544"/>
      <c r="B568" s="546"/>
      <c r="C568" s="548"/>
      <c r="D568" s="723"/>
      <c r="E568" s="552"/>
      <c r="F568" s="166" t="s">
        <v>42</v>
      </c>
      <c r="G568" s="179"/>
      <c r="H568" s="155">
        <f t="shared" si="545"/>
        <v>0</v>
      </c>
      <c r="I568" s="180"/>
      <c r="J568" s="179"/>
      <c r="K568" s="155">
        <f t="shared" si="546"/>
        <v>0</v>
      </c>
      <c r="L568" s="180"/>
      <c r="M568" s="179"/>
      <c r="N568" s="155">
        <f t="shared" si="547"/>
        <v>0</v>
      </c>
      <c r="O568" s="180"/>
      <c r="P568" s="179"/>
      <c r="Q568" s="155">
        <f t="shared" si="548"/>
        <v>0</v>
      </c>
      <c r="R568" s="180"/>
      <c r="S568" s="179"/>
      <c r="T568" s="155">
        <f t="shared" si="549"/>
        <v>0</v>
      </c>
      <c r="U568" s="180"/>
      <c r="V568" s="179"/>
      <c r="W568" s="155">
        <f t="shared" si="550"/>
        <v>0</v>
      </c>
      <c r="X568" s="198"/>
      <c r="Y568" s="179"/>
      <c r="Z568" s="155">
        <f t="shared" si="551"/>
        <v>0</v>
      </c>
      <c r="AA568" s="180"/>
      <c r="AB568" s="179"/>
      <c r="AC568" s="155">
        <f t="shared" si="552"/>
        <v>0</v>
      </c>
      <c r="AD568" s="180"/>
      <c r="AE568" s="179"/>
      <c r="AF568" s="155">
        <f t="shared" si="553"/>
        <v>0</v>
      </c>
      <c r="AG568" s="180"/>
      <c r="AH568" s="179"/>
      <c r="AI568" s="155">
        <f t="shared" si="554"/>
        <v>0</v>
      </c>
      <c r="AJ568" s="180"/>
      <c r="AK568" s="179"/>
      <c r="AL568" s="155">
        <f t="shared" si="555"/>
        <v>0</v>
      </c>
      <c r="AM568" s="180"/>
      <c r="AN568" s="173"/>
      <c r="AO568" s="156"/>
    </row>
    <row r="569" spans="1:41" ht="15" customHeight="1">
      <c r="A569" s="573" t="s">
        <v>21</v>
      </c>
      <c r="B569" s="451" t="s">
        <v>17</v>
      </c>
      <c r="C569" s="451" t="s">
        <v>18</v>
      </c>
      <c r="D569" s="451" t="s">
        <v>139</v>
      </c>
      <c r="E569" s="451" t="s">
        <v>20</v>
      </c>
      <c r="F569" s="560" t="s">
        <v>22</v>
      </c>
      <c r="G569" s="511" t="s">
        <v>23</v>
      </c>
      <c r="H569" s="440" t="s">
        <v>24</v>
      </c>
      <c r="I569" s="444" t="s">
        <v>25</v>
      </c>
      <c r="J569" s="511" t="s">
        <v>23</v>
      </c>
      <c r="K569" s="440" t="s">
        <v>24</v>
      </c>
      <c r="L569" s="444" t="s">
        <v>25</v>
      </c>
      <c r="M569" s="511" t="s">
        <v>23</v>
      </c>
      <c r="N569" s="440" t="s">
        <v>24</v>
      </c>
      <c r="O569" s="444" t="s">
        <v>25</v>
      </c>
      <c r="P569" s="511" t="s">
        <v>23</v>
      </c>
      <c r="Q569" s="440" t="s">
        <v>24</v>
      </c>
      <c r="R569" s="444" t="s">
        <v>25</v>
      </c>
      <c r="S569" s="511" t="s">
        <v>23</v>
      </c>
      <c r="T569" s="440" t="s">
        <v>24</v>
      </c>
      <c r="U569" s="444" t="s">
        <v>25</v>
      </c>
      <c r="V569" s="511" t="s">
        <v>23</v>
      </c>
      <c r="W569" s="440" t="s">
        <v>24</v>
      </c>
      <c r="X569" s="522" t="s">
        <v>25</v>
      </c>
      <c r="Y569" s="511" t="s">
        <v>23</v>
      </c>
      <c r="Z569" s="440" t="s">
        <v>24</v>
      </c>
      <c r="AA569" s="444" t="s">
        <v>25</v>
      </c>
      <c r="AB569" s="511" t="s">
        <v>23</v>
      </c>
      <c r="AC569" s="440" t="s">
        <v>24</v>
      </c>
      <c r="AD569" s="444" t="s">
        <v>25</v>
      </c>
      <c r="AE569" s="511" t="s">
        <v>23</v>
      </c>
      <c r="AF569" s="440" t="s">
        <v>24</v>
      </c>
      <c r="AG569" s="444" t="s">
        <v>25</v>
      </c>
      <c r="AH569" s="511" t="s">
        <v>23</v>
      </c>
      <c r="AI569" s="440" t="s">
        <v>24</v>
      </c>
      <c r="AJ569" s="444" t="s">
        <v>25</v>
      </c>
      <c r="AK569" s="511" t="s">
        <v>23</v>
      </c>
      <c r="AL569" s="440" t="s">
        <v>24</v>
      </c>
      <c r="AM569" s="444" t="s">
        <v>25</v>
      </c>
      <c r="AN569" s="443" t="s">
        <v>23</v>
      </c>
      <c r="AO569" s="630" t="s">
        <v>26</v>
      </c>
    </row>
    <row r="570" spans="1:41" ht="15" customHeight="1">
      <c r="A570" s="574"/>
      <c r="B570" s="562"/>
      <c r="C570" s="562"/>
      <c r="D570" s="562"/>
      <c r="E570" s="562"/>
      <c r="F570" s="561"/>
      <c r="G570" s="541"/>
      <c r="H570" s="542"/>
      <c r="I570" s="538"/>
      <c r="J570" s="541"/>
      <c r="K570" s="542"/>
      <c r="L570" s="538"/>
      <c r="M570" s="541"/>
      <c r="N570" s="542"/>
      <c r="O570" s="538"/>
      <c r="P570" s="541"/>
      <c r="Q570" s="542"/>
      <c r="R570" s="538"/>
      <c r="S570" s="541"/>
      <c r="T570" s="542"/>
      <c r="U570" s="538"/>
      <c r="V570" s="541"/>
      <c r="W570" s="542"/>
      <c r="X570" s="632"/>
      <c r="Y570" s="541"/>
      <c r="Z570" s="542"/>
      <c r="AA570" s="538"/>
      <c r="AB570" s="541"/>
      <c r="AC570" s="542"/>
      <c r="AD570" s="538"/>
      <c r="AE570" s="541"/>
      <c r="AF570" s="542"/>
      <c r="AG570" s="538"/>
      <c r="AH570" s="541"/>
      <c r="AI570" s="542"/>
      <c r="AJ570" s="538"/>
      <c r="AK570" s="541"/>
      <c r="AL570" s="542"/>
      <c r="AM570" s="538"/>
      <c r="AN570" s="570"/>
      <c r="AO570" s="631"/>
    </row>
    <row r="571" spans="1:41" ht="15" customHeight="1">
      <c r="A571" s="543" t="s">
        <v>140</v>
      </c>
      <c r="B571" s="545" t="s">
        <v>323</v>
      </c>
      <c r="C571" s="547">
        <v>2629</v>
      </c>
      <c r="D571" s="722"/>
      <c r="E571" s="551" t="s">
        <v>324</v>
      </c>
      <c r="F571" s="165" t="s">
        <v>30</v>
      </c>
      <c r="G571" s="177"/>
      <c r="H571" s="149">
        <f t="shared" ref="H571:H579" si="556">G571-I571</f>
        <v>0</v>
      </c>
      <c r="I571" s="178"/>
      <c r="J571" s="177"/>
      <c r="K571" s="149">
        <f t="shared" ref="K571:K579" si="557">J571-L571</f>
        <v>0</v>
      </c>
      <c r="L571" s="178"/>
      <c r="M571" s="177"/>
      <c r="N571" s="149">
        <f t="shared" ref="N571:N579" si="558">M571-O571</f>
        <v>0</v>
      </c>
      <c r="O571" s="178"/>
      <c r="P571" s="177"/>
      <c r="Q571" s="149">
        <f t="shared" ref="Q571:Q579" si="559">P571-R571</f>
        <v>0</v>
      </c>
      <c r="R571" s="178"/>
      <c r="S571" s="177"/>
      <c r="T571" s="149">
        <f t="shared" ref="T571:T579" si="560">S571-U571</f>
        <v>0</v>
      </c>
      <c r="U571" s="178"/>
      <c r="V571" s="177"/>
      <c r="W571" s="149">
        <f t="shared" ref="W571:W579" si="561">V571-X571</f>
        <v>0</v>
      </c>
      <c r="X571" s="197"/>
      <c r="Y571" s="177"/>
      <c r="Z571" s="149">
        <f t="shared" ref="Z571:Z579" si="562">Y571-AA571</f>
        <v>0</v>
      </c>
      <c r="AA571" s="178"/>
      <c r="AB571" s="177"/>
      <c r="AC571" s="149">
        <f t="shared" ref="AC571:AC579" si="563">AB571-AD571</f>
        <v>0</v>
      </c>
      <c r="AD571" s="178"/>
      <c r="AE571" s="177"/>
      <c r="AF571" s="149">
        <f t="shared" ref="AF571:AF579" si="564">AE571-AG571</f>
        <v>0</v>
      </c>
      <c r="AG571" s="178"/>
      <c r="AH571" s="177"/>
      <c r="AI571" s="149">
        <f t="shared" ref="AI571:AI579" si="565">AH571-AJ571</f>
        <v>0</v>
      </c>
      <c r="AJ571" s="178"/>
      <c r="AK571" s="177"/>
      <c r="AL571" s="149">
        <f t="shared" ref="AL571:AL579" si="566">AK571-AM571</f>
        <v>0</v>
      </c>
      <c r="AM571" s="178"/>
      <c r="AN571" s="172"/>
      <c r="AO571" s="151" t="s">
        <v>31</v>
      </c>
    </row>
    <row r="572" spans="1:41">
      <c r="A572" s="543"/>
      <c r="B572" s="545"/>
      <c r="C572" s="547"/>
      <c r="D572" s="722"/>
      <c r="E572" s="551"/>
      <c r="F572" s="165" t="s">
        <v>32</v>
      </c>
      <c r="G572" s="177"/>
      <c r="H572" s="149">
        <f t="shared" si="556"/>
        <v>0</v>
      </c>
      <c r="I572" s="178"/>
      <c r="J572" s="177"/>
      <c r="K572" s="149">
        <f t="shared" si="557"/>
        <v>0</v>
      </c>
      <c r="L572" s="178"/>
      <c r="M572" s="177"/>
      <c r="N572" s="149">
        <f t="shared" si="558"/>
        <v>0</v>
      </c>
      <c r="O572" s="178"/>
      <c r="P572" s="177"/>
      <c r="Q572" s="149">
        <f t="shared" si="559"/>
        <v>0</v>
      </c>
      <c r="R572" s="178"/>
      <c r="S572" s="177"/>
      <c r="T572" s="149">
        <f t="shared" si="560"/>
        <v>0</v>
      </c>
      <c r="U572" s="178"/>
      <c r="V572" s="177"/>
      <c r="W572" s="149">
        <f t="shared" si="561"/>
        <v>0</v>
      </c>
      <c r="X572" s="197"/>
      <c r="Y572" s="177"/>
      <c r="Z572" s="149">
        <f t="shared" si="562"/>
        <v>0</v>
      </c>
      <c r="AA572" s="178"/>
      <c r="AB572" s="177"/>
      <c r="AC572" s="149">
        <f t="shared" si="563"/>
        <v>0</v>
      </c>
      <c r="AD572" s="178"/>
      <c r="AE572" s="177"/>
      <c r="AF572" s="149">
        <f t="shared" si="564"/>
        <v>0</v>
      </c>
      <c r="AG572" s="178"/>
      <c r="AH572" s="177"/>
      <c r="AI572" s="149">
        <f t="shared" si="565"/>
        <v>0</v>
      </c>
      <c r="AJ572" s="178"/>
      <c r="AK572" s="177"/>
      <c r="AL572" s="149">
        <f t="shared" si="566"/>
        <v>0</v>
      </c>
      <c r="AM572" s="178"/>
      <c r="AN572" s="172"/>
      <c r="AO572" s="152">
        <f>SUM(G571:G579,J571:J579,M571:M579,P571:P579,S571:S579,V571:V579,Y571:Y579,AB571:AB579,AE571:AE579)</f>
        <v>259119</v>
      </c>
    </row>
    <row r="573" spans="1:41">
      <c r="A573" s="543"/>
      <c r="B573" s="545"/>
      <c r="C573" s="547"/>
      <c r="D573" s="722"/>
      <c r="E573" s="551"/>
      <c r="F573" s="165" t="s">
        <v>33</v>
      </c>
      <c r="G573" s="177"/>
      <c r="H573" s="149">
        <f t="shared" si="556"/>
        <v>0</v>
      </c>
      <c r="I573" s="178"/>
      <c r="J573" s="177"/>
      <c r="K573" s="149">
        <f t="shared" si="557"/>
        <v>0</v>
      </c>
      <c r="L573" s="178"/>
      <c r="M573" s="177"/>
      <c r="N573" s="149">
        <f t="shared" si="558"/>
        <v>0</v>
      </c>
      <c r="O573" s="178"/>
      <c r="P573" s="177"/>
      <c r="Q573" s="149">
        <f t="shared" si="559"/>
        <v>0</v>
      </c>
      <c r="R573" s="178"/>
      <c r="S573" s="177"/>
      <c r="T573" s="149">
        <f t="shared" si="560"/>
        <v>0</v>
      </c>
      <c r="U573" s="178"/>
      <c r="V573" s="177"/>
      <c r="W573" s="149">
        <f t="shared" si="561"/>
        <v>0</v>
      </c>
      <c r="X573" s="197"/>
      <c r="Y573" s="177">
        <v>259119</v>
      </c>
      <c r="Z573" s="149">
        <f t="shared" si="562"/>
        <v>259119</v>
      </c>
      <c r="AA573" s="197"/>
      <c r="AB573" s="177"/>
      <c r="AC573" s="149">
        <f t="shared" si="563"/>
        <v>0</v>
      </c>
      <c r="AD573" s="178"/>
      <c r="AE573" s="177"/>
      <c r="AF573" s="149">
        <f t="shared" si="564"/>
        <v>0</v>
      </c>
      <c r="AG573" s="178"/>
      <c r="AH573" s="177"/>
      <c r="AI573" s="149">
        <f t="shared" si="565"/>
        <v>0</v>
      </c>
      <c r="AJ573" s="178"/>
      <c r="AK573" s="177"/>
      <c r="AL573" s="149">
        <f t="shared" si="566"/>
        <v>0</v>
      </c>
      <c r="AM573" s="178"/>
      <c r="AN573" s="172"/>
      <c r="AO573" s="153" t="s">
        <v>34</v>
      </c>
    </row>
    <row r="574" spans="1:41">
      <c r="A574" s="543"/>
      <c r="B574" s="545"/>
      <c r="C574" s="547"/>
      <c r="D574" s="722"/>
      <c r="E574" s="551"/>
      <c r="F574" s="165" t="s">
        <v>35</v>
      </c>
      <c r="G574" s="177"/>
      <c r="H574" s="149">
        <f t="shared" si="556"/>
        <v>0</v>
      </c>
      <c r="I574" s="178"/>
      <c r="J574" s="177"/>
      <c r="K574" s="149">
        <f t="shared" si="557"/>
        <v>0</v>
      </c>
      <c r="L574" s="178"/>
      <c r="M574" s="177"/>
      <c r="N574" s="149">
        <f t="shared" si="558"/>
        <v>0</v>
      </c>
      <c r="O574" s="178"/>
      <c r="P574" s="177"/>
      <c r="Q574" s="149">
        <f t="shared" si="559"/>
        <v>0</v>
      </c>
      <c r="R574" s="178"/>
      <c r="S574" s="177"/>
      <c r="T574" s="149">
        <f t="shared" si="560"/>
        <v>0</v>
      </c>
      <c r="U574" s="178"/>
      <c r="V574" s="177"/>
      <c r="W574" s="149">
        <f t="shared" si="561"/>
        <v>0</v>
      </c>
      <c r="X574" s="197"/>
      <c r="Y574" s="177"/>
      <c r="Z574" s="149">
        <f t="shared" si="562"/>
        <v>0</v>
      </c>
      <c r="AA574" s="178"/>
      <c r="AB574" s="177"/>
      <c r="AC574" s="149">
        <f t="shared" si="563"/>
        <v>0</v>
      </c>
      <c r="AD574" s="178"/>
      <c r="AE574" s="177"/>
      <c r="AF574" s="149">
        <f t="shared" si="564"/>
        <v>0</v>
      </c>
      <c r="AG574" s="178"/>
      <c r="AH574" s="177"/>
      <c r="AI574" s="149">
        <f t="shared" si="565"/>
        <v>0</v>
      </c>
      <c r="AJ574" s="178"/>
      <c r="AK574" s="177"/>
      <c r="AL574" s="149">
        <f t="shared" si="566"/>
        <v>0</v>
      </c>
      <c r="AM574" s="178"/>
      <c r="AN574" s="172"/>
      <c r="AO574" s="152">
        <f>SUM(H571:H579,K571:K579,N571:N579,Q571:Q579,T571:T579,W571:W579,Z571:Z579,AC571:AC579,AF571:AF579)</f>
        <v>259119</v>
      </c>
    </row>
    <row r="575" spans="1:41">
      <c r="A575" s="543"/>
      <c r="B575" s="545"/>
      <c r="C575" s="547"/>
      <c r="D575" s="722"/>
      <c r="E575" s="551"/>
      <c r="F575" s="165" t="s">
        <v>36</v>
      </c>
      <c r="G575" s="177"/>
      <c r="H575" s="149">
        <f t="shared" si="556"/>
        <v>0</v>
      </c>
      <c r="I575" s="178"/>
      <c r="J575" s="177"/>
      <c r="K575" s="149">
        <f t="shared" si="557"/>
        <v>0</v>
      </c>
      <c r="L575" s="178"/>
      <c r="M575" s="177"/>
      <c r="N575" s="149">
        <f t="shared" si="558"/>
        <v>0</v>
      </c>
      <c r="O575" s="178"/>
      <c r="P575" s="177"/>
      <c r="Q575" s="149">
        <f t="shared" si="559"/>
        <v>0</v>
      </c>
      <c r="R575" s="178"/>
      <c r="S575" s="177"/>
      <c r="T575" s="149">
        <f t="shared" si="560"/>
        <v>0</v>
      </c>
      <c r="U575" s="178"/>
      <c r="V575" s="177"/>
      <c r="W575" s="149">
        <f t="shared" si="561"/>
        <v>0</v>
      </c>
      <c r="X575" s="197"/>
      <c r="Y575" s="177"/>
      <c r="Z575" s="149">
        <f t="shared" si="562"/>
        <v>0</v>
      </c>
      <c r="AA575" s="178"/>
      <c r="AB575" s="177"/>
      <c r="AC575" s="149">
        <f t="shared" si="563"/>
        <v>0</v>
      </c>
      <c r="AD575" s="178"/>
      <c r="AE575" s="177"/>
      <c r="AF575" s="149">
        <f t="shared" si="564"/>
        <v>0</v>
      </c>
      <c r="AG575" s="178"/>
      <c r="AH575" s="177"/>
      <c r="AI575" s="149">
        <f t="shared" si="565"/>
        <v>0</v>
      </c>
      <c r="AJ575" s="178"/>
      <c r="AK575" s="177"/>
      <c r="AL575" s="149">
        <f t="shared" si="566"/>
        <v>0</v>
      </c>
      <c r="AM575" s="178"/>
      <c r="AN575" s="172"/>
      <c r="AO575" s="153" t="s">
        <v>37</v>
      </c>
    </row>
    <row r="576" spans="1:41">
      <c r="A576" s="543"/>
      <c r="B576" s="545"/>
      <c r="C576" s="547"/>
      <c r="D576" s="722"/>
      <c r="E576" s="551"/>
      <c r="F576" s="165" t="s">
        <v>38</v>
      </c>
      <c r="G576" s="177"/>
      <c r="H576" s="149">
        <f t="shared" si="556"/>
        <v>0</v>
      </c>
      <c r="I576" s="178"/>
      <c r="J576" s="177"/>
      <c r="K576" s="149">
        <f t="shared" si="557"/>
        <v>0</v>
      </c>
      <c r="L576" s="178"/>
      <c r="M576" s="177"/>
      <c r="N576" s="149">
        <f t="shared" si="558"/>
        <v>0</v>
      </c>
      <c r="O576" s="178"/>
      <c r="P576" s="177"/>
      <c r="Q576" s="149">
        <f t="shared" si="559"/>
        <v>0</v>
      </c>
      <c r="R576" s="178"/>
      <c r="S576" s="177"/>
      <c r="T576" s="149">
        <f t="shared" si="560"/>
        <v>0</v>
      </c>
      <c r="U576" s="178"/>
      <c r="V576" s="177"/>
      <c r="W576" s="149">
        <f t="shared" si="561"/>
        <v>0</v>
      </c>
      <c r="X576" s="197"/>
      <c r="Y576" s="177"/>
      <c r="Z576" s="149">
        <f t="shared" si="562"/>
        <v>0</v>
      </c>
      <c r="AA576" s="178"/>
      <c r="AB576" s="177"/>
      <c r="AC576" s="149">
        <f t="shared" si="563"/>
        <v>0</v>
      </c>
      <c r="AD576" s="178"/>
      <c r="AE576" s="177"/>
      <c r="AF576" s="149">
        <f t="shared" si="564"/>
        <v>0</v>
      </c>
      <c r="AG576" s="178"/>
      <c r="AH576" s="177"/>
      <c r="AI576" s="149">
        <f t="shared" si="565"/>
        <v>0</v>
      </c>
      <c r="AJ576" s="178"/>
      <c r="AK576" s="177"/>
      <c r="AL576" s="149">
        <f t="shared" si="566"/>
        <v>0</v>
      </c>
      <c r="AM576" s="178"/>
      <c r="AN576" s="172"/>
      <c r="AO576" s="152">
        <f>SUM(I571:I579,L571:L579,O571:O579,R571:R579,U571:U579,X571:X579,AA571:AA579,AD571:AD579,AG571:AG579)</f>
        <v>0</v>
      </c>
    </row>
    <row r="577" spans="1:41">
      <c r="A577" s="543"/>
      <c r="B577" s="545"/>
      <c r="C577" s="547"/>
      <c r="D577" s="722"/>
      <c r="E577" s="551"/>
      <c r="F577" s="165" t="s">
        <v>39</v>
      </c>
      <c r="G577" s="177"/>
      <c r="H577" s="149">
        <f t="shared" si="556"/>
        <v>0</v>
      </c>
      <c r="I577" s="178"/>
      <c r="J577" s="177"/>
      <c r="K577" s="149">
        <f t="shared" si="557"/>
        <v>0</v>
      </c>
      <c r="L577" s="178"/>
      <c r="M577" s="177"/>
      <c r="N577" s="149">
        <f t="shared" si="558"/>
        <v>0</v>
      </c>
      <c r="O577" s="178"/>
      <c r="P577" s="177"/>
      <c r="Q577" s="149">
        <f t="shared" si="559"/>
        <v>0</v>
      </c>
      <c r="R577" s="178"/>
      <c r="S577" s="177"/>
      <c r="T577" s="149">
        <f t="shared" si="560"/>
        <v>0</v>
      </c>
      <c r="U577" s="178"/>
      <c r="V577" s="177"/>
      <c r="W577" s="149">
        <f t="shared" si="561"/>
        <v>0</v>
      </c>
      <c r="X577" s="197"/>
      <c r="Y577" s="177"/>
      <c r="Z577" s="149">
        <f t="shared" si="562"/>
        <v>0</v>
      </c>
      <c r="AA577" s="178"/>
      <c r="AB577" s="177"/>
      <c r="AC577" s="149">
        <f t="shared" si="563"/>
        <v>0</v>
      </c>
      <c r="AD577" s="178"/>
      <c r="AE577" s="177"/>
      <c r="AF577" s="149">
        <f t="shared" si="564"/>
        <v>0</v>
      </c>
      <c r="AG577" s="178"/>
      <c r="AH577" s="177"/>
      <c r="AI577" s="149">
        <f t="shared" si="565"/>
        <v>0</v>
      </c>
      <c r="AJ577" s="178"/>
      <c r="AK577" s="177"/>
      <c r="AL577" s="149">
        <f t="shared" si="566"/>
        <v>0</v>
      </c>
      <c r="AM577" s="178"/>
      <c r="AN577" s="172"/>
      <c r="AO577" s="153" t="s">
        <v>40</v>
      </c>
    </row>
    <row r="578" spans="1:41">
      <c r="A578" s="543"/>
      <c r="B578" s="545"/>
      <c r="C578" s="547"/>
      <c r="D578" s="722"/>
      <c r="E578" s="551"/>
      <c r="F578" s="165" t="s">
        <v>41</v>
      </c>
      <c r="G578" s="177"/>
      <c r="H578" s="149">
        <f t="shared" si="556"/>
        <v>0</v>
      </c>
      <c r="I578" s="178"/>
      <c r="J578" s="177"/>
      <c r="K578" s="149">
        <f t="shared" si="557"/>
        <v>0</v>
      </c>
      <c r="L578" s="178"/>
      <c r="M578" s="177"/>
      <c r="N578" s="149">
        <f t="shared" si="558"/>
        <v>0</v>
      </c>
      <c r="O578" s="178"/>
      <c r="P578" s="177"/>
      <c r="Q578" s="149">
        <f t="shared" si="559"/>
        <v>0</v>
      </c>
      <c r="R578" s="178"/>
      <c r="S578" s="177"/>
      <c r="T578" s="149">
        <f t="shared" si="560"/>
        <v>0</v>
      </c>
      <c r="U578" s="178"/>
      <c r="V578" s="177"/>
      <c r="W578" s="149">
        <f t="shared" si="561"/>
        <v>0</v>
      </c>
      <c r="X578" s="197"/>
      <c r="Y578" s="177"/>
      <c r="Z578" s="149">
        <f t="shared" si="562"/>
        <v>0</v>
      </c>
      <c r="AA578" s="178"/>
      <c r="AB578" s="177"/>
      <c r="AC578" s="149">
        <f t="shared" si="563"/>
        <v>0</v>
      </c>
      <c r="AD578" s="178"/>
      <c r="AE578" s="177"/>
      <c r="AF578" s="149">
        <f t="shared" si="564"/>
        <v>0</v>
      </c>
      <c r="AG578" s="178"/>
      <c r="AH578" s="177"/>
      <c r="AI578" s="149">
        <f t="shared" si="565"/>
        <v>0</v>
      </c>
      <c r="AJ578" s="178"/>
      <c r="AK578" s="177"/>
      <c r="AL578" s="149">
        <f t="shared" si="566"/>
        <v>0</v>
      </c>
      <c r="AM578" s="178"/>
      <c r="AN578" s="172"/>
      <c r="AO578" s="154">
        <f>AO576/AO572</f>
        <v>0</v>
      </c>
    </row>
    <row r="579" spans="1:41">
      <c r="A579" s="544"/>
      <c r="B579" s="546"/>
      <c r="C579" s="548"/>
      <c r="D579" s="723"/>
      <c r="E579" s="552"/>
      <c r="F579" s="166" t="s">
        <v>42</v>
      </c>
      <c r="G579" s="179"/>
      <c r="H579" s="155">
        <f t="shared" si="556"/>
        <v>0</v>
      </c>
      <c r="I579" s="180"/>
      <c r="J579" s="179"/>
      <c r="K579" s="155">
        <f t="shared" si="557"/>
        <v>0</v>
      </c>
      <c r="L579" s="180"/>
      <c r="M579" s="179"/>
      <c r="N579" s="155">
        <f t="shared" si="558"/>
        <v>0</v>
      </c>
      <c r="O579" s="180"/>
      <c r="P579" s="179"/>
      <c r="Q579" s="155">
        <f t="shared" si="559"/>
        <v>0</v>
      </c>
      <c r="R579" s="180"/>
      <c r="S579" s="179"/>
      <c r="T579" s="155">
        <f t="shared" si="560"/>
        <v>0</v>
      </c>
      <c r="U579" s="180"/>
      <c r="V579" s="179"/>
      <c r="W579" s="155">
        <f t="shared" si="561"/>
        <v>0</v>
      </c>
      <c r="X579" s="198"/>
      <c r="Y579" s="179"/>
      <c r="Z579" s="155">
        <f t="shared" si="562"/>
        <v>0</v>
      </c>
      <c r="AA579" s="180"/>
      <c r="AB579" s="179"/>
      <c r="AC579" s="155">
        <f t="shared" si="563"/>
        <v>0</v>
      </c>
      <c r="AD579" s="180"/>
      <c r="AE579" s="179"/>
      <c r="AF579" s="155">
        <f t="shared" si="564"/>
        <v>0</v>
      </c>
      <c r="AG579" s="180"/>
      <c r="AH579" s="179"/>
      <c r="AI579" s="155">
        <f t="shared" si="565"/>
        <v>0</v>
      </c>
      <c r="AJ579" s="180"/>
      <c r="AK579" s="179"/>
      <c r="AL579" s="155">
        <f t="shared" si="566"/>
        <v>0</v>
      </c>
      <c r="AM579" s="180"/>
      <c r="AN579" s="173"/>
      <c r="AO579" s="156"/>
    </row>
    <row r="580" spans="1:41" ht="15" customHeight="1">
      <c r="A580" s="573" t="s">
        <v>21</v>
      </c>
      <c r="B580" s="451" t="s">
        <v>17</v>
      </c>
      <c r="C580" s="451" t="s">
        <v>18</v>
      </c>
      <c r="D580" s="451" t="s">
        <v>139</v>
      </c>
      <c r="E580" s="451" t="s">
        <v>20</v>
      </c>
      <c r="F580" s="560" t="s">
        <v>22</v>
      </c>
      <c r="G580" s="511" t="s">
        <v>23</v>
      </c>
      <c r="H580" s="440" t="s">
        <v>24</v>
      </c>
      <c r="I580" s="444" t="s">
        <v>25</v>
      </c>
      <c r="J580" s="511" t="s">
        <v>23</v>
      </c>
      <c r="K580" s="440" t="s">
        <v>24</v>
      </c>
      <c r="L580" s="444" t="s">
        <v>25</v>
      </c>
      <c r="M580" s="511" t="s">
        <v>23</v>
      </c>
      <c r="N580" s="440" t="s">
        <v>24</v>
      </c>
      <c r="O580" s="444" t="s">
        <v>25</v>
      </c>
      <c r="P580" s="511" t="s">
        <v>23</v>
      </c>
      <c r="Q580" s="440" t="s">
        <v>24</v>
      </c>
      <c r="R580" s="444" t="s">
        <v>25</v>
      </c>
      <c r="S580" s="511" t="s">
        <v>23</v>
      </c>
      <c r="T580" s="440" t="s">
        <v>24</v>
      </c>
      <c r="U580" s="444" t="s">
        <v>25</v>
      </c>
      <c r="V580" s="511" t="s">
        <v>23</v>
      </c>
      <c r="W580" s="440" t="s">
        <v>24</v>
      </c>
      <c r="X580" s="522" t="s">
        <v>25</v>
      </c>
      <c r="Y580" s="511" t="s">
        <v>23</v>
      </c>
      <c r="Z580" s="440" t="s">
        <v>24</v>
      </c>
      <c r="AA580" s="444" t="s">
        <v>25</v>
      </c>
      <c r="AB580" s="511" t="s">
        <v>23</v>
      </c>
      <c r="AC580" s="440" t="s">
        <v>24</v>
      </c>
      <c r="AD580" s="444" t="s">
        <v>25</v>
      </c>
      <c r="AE580" s="511" t="s">
        <v>23</v>
      </c>
      <c r="AF580" s="440" t="s">
        <v>24</v>
      </c>
      <c r="AG580" s="444" t="s">
        <v>25</v>
      </c>
      <c r="AH580" s="511" t="s">
        <v>23</v>
      </c>
      <c r="AI580" s="440" t="s">
        <v>24</v>
      </c>
      <c r="AJ580" s="444" t="s">
        <v>25</v>
      </c>
      <c r="AK580" s="511" t="s">
        <v>23</v>
      </c>
      <c r="AL580" s="440" t="s">
        <v>24</v>
      </c>
      <c r="AM580" s="444" t="s">
        <v>25</v>
      </c>
      <c r="AN580" s="443" t="s">
        <v>23</v>
      </c>
      <c r="AO580" s="630" t="s">
        <v>26</v>
      </c>
    </row>
    <row r="581" spans="1:41" ht="15" customHeight="1">
      <c r="A581" s="574"/>
      <c r="B581" s="562"/>
      <c r="C581" s="562"/>
      <c r="D581" s="562"/>
      <c r="E581" s="562"/>
      <c r="F581" s="561"/>
      <c r="G581" s="541"/>
      <c r="H581" s="542"/>
      <c r="I581" s="538"/>
      <c r="J581" s="541"/>
      <c r="K581" s="542"/>
      <c r="L581" s="538"/>
      <c r="M581" s="541"/>
      <c r="N581" s="542"/>
      <c r="O581" s="538"/>
      <c r="P581" s="541"/>
      <c r="Q581" s="542"/>
      <c r="R581" s="538"/>
      <c r="S581" s="541"/>
      <c r="T581" s="542"/>
      <c r="U581" s="538"/>
      <c r="V581" s="541"/>
      <c r="W581" s="542"/>
      <c r="X581" s="632"/>
      <c r="Y581" s="541"/>
      <c r="Z581" s="542"/>
      <c r="AA581" s="538"/>
      <c r="AB581" s="541"/>
      <c r="AC581" s="542"/>
      <c r="AD581" s="538"/>
      <c r="AE581" s="541"/>
      <c r="AF581" s="542"/>
      <c r="AG581" s="538"/>
      <c r="AH581" s="541"/>
      <c r="AI581" s="542"/>
      <c r="AJ581" s="538"/>
      <c r="AK581" s="541"/>
      <c r="AL581" s="542"/>
      <c r="AM581" s="538"/>
      <c r="AN581" s="570"/>
      <c r="AO581" s="631"/>
    </row>
    <row r="582" spans="1:41" ht="15" customHeight="1">
      <c r="A582" s="543" t="s">
        <v>140</v>
      </c>
      <c r="B582" s="545" t="s">
        <v>325</v>
      </c>
      <c r="C582" s="547">
        <v>2630</v>
      </c>
      <c r="D582" s="722"/>
      <c r="E582" s="551" t="s">
        <v>326</v>
      </c>
      <c r="F582" s="165" t="s">
        <v>30</v>
      </c>
      <c r="G582" s="177"/>
      <c r="H582" s="149">
        <f t="shared" ref="H582:H590" si="567">G582-I582</f>
        <v>0</v>
      </c>
      <c r="I582" s="178"/>
      <c r="J582" s="177"/>
      <c r="K582" s="149">
        <f t="shared" ref="K582:K590" si="568">J582-L582</f>
        <v>0</v>
      </c>
      <c r="L582" s="178"/>
      <c r="M582" s="177"/>
      <c r="N582" s="149">
        <f t="shared" ref="N582:N590" si="569">M582-O582</f>
        <v>0</v>
      </c>
      <c r="O582" s="178"/>
      <c r="P582" s="177"/>
      <c r="Q582" s="149">
        <f t="shared" ref="Q582:Q590" si="570">P582-R582</f>
        <v>0</v>
      </c>
      <c r="R582" s="178"/>
      <c r="S582" s="177"/>
      <c r="T582" s="149">
        <f t="shared" ref="T582:T590" si="571">S582-U582</f>
        <v>0</v>
      </c>
      <c r="U582" s="178"/>
      <c r="V582" s="177"/>
      <c r="W582" s="149">
        <f t="shared" ref="W582:W590" si="572">V582-X582</f>
        <v>0</v>
      </c>
      <c r="X582" s="197"/>
      <c r="Y582" s="177"/>
      <c r="Z582" s="149">
        <f t="shared" ref="Z582:Z590" si="573">Y582-AA582</f>
        <v>0</v>
      </c>
      <c r="AA582" s="178"/>
      <c r="AB582" s="177"/>
      <c r="AC582" s="149">
        <f t="shared" ref="AC582:AC590" si="574">AB582-AD582</f>
        <v>0</v>
      </c>
      <c r="AD582" s="178"/>
      <c r="AE582" s="177"/>
      <c r="AF582" s="149">
        <f t="shared" ref="AF582:AF590" si="575">AE582-AG582</f>
        <v>0</v>
      </c>
      <c r="AG582" s="178"/>
      <c r="AH582" s="177"/>
      <c r="AI582" s="149">
        <f t="shared" ref="AI582:AI590" si="576">AH582-AJ582</f>
        <v>0</v>
      </c>
      <c r="AJ582" s="178"/>
      <c r="AK582" s="177"/>
      <c r="AL582" s="149">
        <f t="shared" ref="AL582:AL590" si="577">AK582-AM582</f>
        <v>0</v>
      </c>
      <c r="AM582" s="178"/>
      <c r="AN582" s="172"/>
      <c r="AO582" s="151" t="s">
        <v>31</v>
      </c>
    </row>
    <row r="583" spans="1:41">
      <c r="A583" s="543"/>
      <c r="B583" s="545"/>
      <c r="C583" s="547"/>
      <c r="D583" s="722"/>
      <c r="E583" s="551"/>
      <c r="F583" s="165" t="s">
        <v>32</v>
      </c>
      <c r="G583" s="177"/>
      <c r="H583" s="149">
        <f t="shared" si="567"/>
        <v>0</v>
      </c>
      <c r="I583" s="178"/>
      <c r="J583" s="177"/>
      <c r="K583" s="149">
        <f t="shared" si="568"/>
        <v>0</v>
      </c>
      <c r="L583" s="178"/>
      <c r="M583" s="177"/>
      <c r="N583" s="149">
        <f t="shared" si="569"/>
        <v>0</v>
      </c>
      <c r="O583" s="178"/>
      <c r="P583" s="177"/>
      <c r="Q583" s="149">
        <f t="shared" si="570"/>
        <v>0</v>
      </c>
      <c r="R583" s="178"/>
      <c r="S583" s="177"/>
      <c r="T583" s="149">
        <f t="shared" si="571"/>
        <v>0</v>
      </c>
      <c r="U583" s="178"/>
      <c r="V583" s="177"/>
      <c r="W583" s="149">
        <f t="shared" si="572"/>
        <v>0</v>
      </c>
      <c r="X583" s="197"/>
      <c r="Y583" s="177"/>
      <c r="Z583" s="149">
        <f t="shared" si="573"/>
        <v>0</v>
      </c>
      <c r="AA583" s="178"/>
      <c r="AB583" s="177"/>
      <c r="AC583" s="149">
        <f t="shared" si="574"/>
        <v>0</v>
      </c>
      <c r="AD583" s="178"/>
      <c r="AE583" s="177"/>
      <c r="AF583" s="149">
        <f t="shared" si="575"/>
        <v>0</v>
      </c>
      <c r="AG583" s="178"/>
      <c r="AH583" s="177"/>
      <c r="AI583" s="149">
        <f t="shared" si="576"/>
        <v>0</v>
      </c>
      <c r="AJ583" s="178"/>
      <c r="AK583" s="177"/>
      <c r="AL583" s="149">
        <f t="shared" si="577"/>
        <v>0</v>
      </c>
      <c r="AM583" s="178"/>
      <c r="AN583" s="172"/>
      <c r="AO583" s="152">
        <f>SUM(G582:G590,J582:J590,M582:M590,P582:P590,S582:S590,V582:V590,Y582:Y590,AB582:AB590,AE582:AE590)</f>
        <v>252251</v>
      </c>
    </row>
    <row r="584" spans="1:41">
      <c r="A584" s="543"/>
      <c r="B584" s="545"/>
      <c r="C584" s="547"/>
      <c r="D584" s="722"/>
      <c r="E584" s="551"/>
      <c r="F584" s="165" t="s">
        <v>33</v>
      </c>
      <c r="G584" s="177"/>
      <c r="H584" s="149">
        <f t="shared" si="567"/>
        <v>0</v>
      </c>
      <c r="I584" s="178"/>
      <c r="J584" s="177"/>
      <c r="K584" s="149">
        <f t="shared" si="568"/>
        <v>0</v>
      </c>
      <c r="L584" s="178"/>
      <c r="M584" s="177"/>
      <c r="N584" s="149">
        <f t="shared" si="569"/>
        <v>0</v>
      </c>
      <c r="O584" s="178"/>
      <c r="P584" s="177"/>
      <c r="Q584" s="149">
        <f t="shared" si="570"/>
        <v>0</v>
      </c>
      <c r="R584" s="178"/>
      <c r="S584" s="177"/>
      <c r="T584" s="149">
        <f t="shared" si="571"/>
        <v>0</v>
      </c>
      <c r="U584" s="178"/>
      <c r="V584" s="177"/>
      <c r="W584" s="149">
        <f t="shared" si="572"/>
        <v>0</v>
      </c>
      <c r="X584" s="197"/>
      <c r="Y584" s="177">
        <v>252251</v>
      </c>
      <c r="Z584" s="149">
        <f t="shared" si="573"/>
        <v>252251</v>
      </c>
      <c r="AA584" s="178"/>
      <c r="AB584" s="177"/>
      <c r="AC584" s="149">
        <f t="shared" si="574"/>
        <v>0</v>
      </c>
      <c r="AD584" s="178"/>
      <c r="AE584" s="177"/>
      <c r="AF584" s="149">
        <f t="shared" si="575"/>
        <v>0</v>
      </c>
      <c r="AG584" s="178"/>
      <c r="AH584" s="177"/>
      <c r="AI584" s="149">
        <f t="shared" si="576"/>
        <v>0</v>
      </c>
      <c r="AJ584" s="178"/>
      <c r="AK584" s="177"/>
      <c r="AL584" s="149">
        <f t="shared" si="577"/>
        <v>0</v>
      </c>
      <c r="AM584" s="178"/>
      <c r="AN584" s="172"/>
      <c r="AO584" s="153" t="s">
        <v>34</v>
      </c>
    </row>
    <row r="585" spans="1:41">
      <c r="A585" s="543"/>
      <c r="B585" s="545"/>
      <c r="C585" s="547"/>
      <c r="D585" s="722"/>
      <c r="E585" s="551"/>
      <c r="F585" s="165" t="s">
        <v>35</v>
      </c>
      <c r="G585" s="177"/>
      <c r="H585" s="149">
        <f t="shared" si="567"/>
        <v>0</v>
      </c>
      <c r="I585" s="178"/>
      <c r="J585" s="177"/>
      <c r="K585" s="149">
        <f t="shared" si="568"/>
        <v>0</v>
      </c>
      <c r="L585" s="178"/>
      <c r="M585" s="177"/>
      <c r="N585" s="149">
        <f t="shared" si="569"/>
        <v>0</v>
      </c>
      <c r="O585" s="178"/>
      <c r="P585" s="177"/>
      <c r="Q585" s="149">
        <f t="shared" si="570"/>
        <v>0</v>
      </c>
      <c r="R585" s="178"/>
      <c r="S585" s="177"/>
      <c r="T585" s="149">
        <f t="shared" si="571"/>
        <v>0</v>
      </c>
      <c r="U585" s="178"/>
      <c r="V585" s="177"/>
      <c r="W585" s="149">
        <f t="shared" si="572"/>
        <v>0</v>
      </c>
      <c r="X585" s="197"/>
      <c r="Y585" s="177"/>
      <c r="Z585" s="149">
        <f t="shared" si="573"/>
        <v>0</v>
      </c>
      <c r="AA585" s="178"/>
      <c r="AB585" s="177"/>
      <c r="AC585" s="149">
        <f t="shared" si="574"/>
        <v>0</v>
      </c>
      <c r="AD585" s="178"/>
      <c r="AE585" s="177"/>
      <c r="AF585" s="149">
        <f t="shared" si="575"/>
        <v>0</v>
      </c>
      <c r="AG585" s="178"/>
      <c r="AH585" s="177"/>
      <c r="AI585" s="149">
        <f t="shared" si="576"/>
        <v>0</v>
      </c>
      <c r="AJ585" s="178"/>
      <c r="AK585" s="177"/>
      <c r="AL585" s="149">
        <f t="shared" si="577"/>
        <v>0</v>
      </c>
      <c r="AM585" s="178"/>
      <c r="AN585" s="172"/>
      <c r="AO585" s="152">
        <f>SUM(H582:H590,K582:K590,N582:N590,Q582:Q590,T582:T590,W582:W590,Z582:Z590,AC582:AC590,AF582:AF590)</f>
        <v>252251</v>
      </c>
    </row>
    <row r="586" spans="1:41">
      <c r="A586" s="543"/>
      <c r="B586" s="545"/>
      <c r="C586" s="547"/>
      <c r="D586" s="722"/>
      <c r="E586" s="551"/>
      <c r="F586" s="165" t="s">
        <v>36</v>
      </c>
      <c r="G586" s="177"/>
      <c r="H586" s="149">
        <f t="shared" si="567"/>
        <v>0</v>
      </c>
      <c r="I586" s="178"/>
      <c r="J586" s="177"/>
      <c r="K586" s="149">
        <f t="shared" si="568"/>
        <v>0</v>
      </c>
      <c r="L586" s="178"/>
      <c r="M586" s="177"/>
      <c r="N586" s="149">
        <f t="shared" si="569"/>
        <v>0</v>
      </c>
      <c r="O586" s="178"/>
      <c r="P586" s="177"/>
      <c r="Q586" s="149">
        <f t="shared" si="570"/>
        <v>0</v>
      </c>
      <c r="R586" s="178"/>
      <c r="S586" s="177"/>
      <c r="T586" s="149">
        <f t="shared" si="571"/>
        <v>0</v>
      </c>
      <c r="U586" s="178"/>
      <c r="V586" s="177"/>
      <c r="W586" s="149">
        <f t="shared" si="572"/>
        <v>0</v>
      </c>
      <c r="X586" s="197"/>
      <c r="Y586" s="177"/>
      <c r="Z586" s="149">
        <f t="shared" si="573"/>
        <v>0</v>
      </c>
      <c r="AA586" s="178"/>
      <c r="AB586" s="177"/>
      <c r="AC586" s="149">
        <f t="shared" si="574"/>
        <v>0</v>
      </c>
      <c r="AD586" s="178"/>
      <c r="AE586" s="177"/>
      <c r="AF586" s="149">
        <f t="shared" si="575"/>
        <v>0</v>
      </c>
      <c r="AG586" s="178"/>
      <c r="AH586" s="177"/>
      <c r="AI586" s="149">
        <f t="shared" si="576"/>
        <v>0</v>
      </c>
      <c r="AJ586" s="178"/>
      <c r="AK586" s="177"/>
      <c r="AL586" s="149">
        <f t="shared" si="577"/>
        <v>0</v>
      </c>
      <c r="AM586" s="178"/>
      <c r="AN586" s="172"/>
      <c r="AO586" s="153" t="s">
        <v>37</v>
      </c>
    </row>
    <row r="587" spans="1:41">
      <c r="A587" s="543"/>
      <c r="B587" s="545"/>
      <c r="C587" s="547"/>
      <c r="D587" s="722"/>
      <c r="E587" s="551"/>
      <c r="F587" s="165" t="s">
        <v>38</v>
      </c>
      <c r="G587" s="177"/>
      <c r="H587" s="149">
        <f t="shared" si="567"/>
        <v>0</v>
      </c>
      <c r="I587" s="178"/>
      <c r="J587" s="177"/>
      <c r="K587" s="149">
        <f t="shared" si="568"/>
        <v>0</v>
      </c>
      <c r="L587" s="178"/>
      <c r="M587" s="177"/>
      <c r="N587" s="149">
        <f t="shared" si="569"/>
        <v>0</v>
      </c>
      <c r="O587" s="178"/>
      <c r="P587" s="177"/>
      <c r="Q587" s="149">
        <f t="shared" si="570"/>
        <v>0</v>
      </c>
      <c r="R587" s="178"/>
      <c r="S587" s="177"/>
      <c r="T587" s="149">
        <f t="shared" si="571"/>
        <v>0</v>
      </c>
      <c r="U587" s="178"/>
      <c r="V587" s="177"/>
      <c r="W587" s="149">
        <f t="shared" si="572"/>
        <v>0</v>
      </c>
      <c r="X587" s="197"/>
      <c r="Y587" s="177"/>
      <c r="Z587" s="149">
        <f t="shared" si="573"/>
        <v>0</v>
      </c>
      <c r="AA587" s="178"/>
      <c r="AB587" s="177"/>
      <c r="AC587" s="149">
        <f t="shared" si="574"/>
        <v>0</v>
      </c>
      <c r="AD587" s="178"/>
      <c r="AE587" s="177"/>
      <c r="AF587" s="149">
        <f t="shared" si="575"/>
        <v>0</v>
      </c>
      <c r="AG587" s="178"/>
      <c r="AH587" s="177"/>
      <c r="AI587" s="149">
        <f t="shared" si="576"/>
        <v>0</v>
      </c>
      <c r="AJ587" s="178"/>
      <c r="AK587" s="352">
        <v>2000000</v>
      </c>
      <c r="AL587" s="149">
        <f t="shared" si="577"/>
        <v>2000000</v>
      </c>
      <c r="AM587" s="178"/>
      <c r="AN587" s="172"/>
      <c r="AO587" s="152">
        <f>SUM(I582:I590,L582:L590,O582:O590,R582:R590,U582:U590,X582:X590,AA582:AA590,AD582:AD590,AG582:AG590)</f>
        <v>0</v>
      </c>
    </row>
    <row r="588" spans="1:41">
      <c r="A588" s="543"/>
      <c r="B588" s="545"/>
      <c r="C588" s="547"/>
      <c r="D588" s="722"/>
      <c r="E588" s="551"/>
      <c r="F588" s="165" t="s">
        <v>39</v>
      </c>
      <c r="G588" s="177"/>
      <c r="H588" s="149">
        <f t="shared" si="567"/>
        <v>0</v>
      </c>
      <c r="I588" s="178"/>
      <c r="J588" s="177"/>
      <c r="K588" s="149">
        <f t="shared" si="568"/>
        <v>0</v>
      </c>
      <c r="L588" s="178"/>
      <c r="M588" s="177"/>
      <c r="N588" s="149">
        <f t="shared" si="569"/>
        <v>0</v>
      </c>
      <c r="O588" s="178"/>
      <c r="P588" s="177"/>
      <c r="Q588" s="149">
        <f t="shared" si="570"/>
        <v>0</v>
      </c>
      <c r="R588" s="178"/>
      <c r="S588" s="177"/>
      <c r="T588" s="149">
        <f t="shared" si="571"/>
        <v>0</v>
      </c>
      <c r="U588" s="178"/>
      <c r="V588" s="177"/>
      <c r="W588" s="149">
        <f t="shared" si="572"/>
        <v>0</v>
      </c>
      <c r="X588" s="197"/>
      <c r="Y588" s="177"/>
      <c r="Z588" s="149">
        <f t="shared" si="573"/>
        <v>0</v>
      </c>
      <c r="AA588" s="178"/>
      <c r="AB588" s="177"/>
      <c r="AC588" s="149">
        <f t="shared" si="574"/>
        <v>0</v>
      </c>
      <c r="AD588" s="178"/>
      <c r="AE588" s="177"/>
      <c r="AF588" s="149">
        <f t="shared" si="575"/>
        <v>0</v>
      </c>
      <c r="AG588" s="178"/>
      <c r="AH588" s="177"/>
      <c r="AI588" s="149">
        <f t="shared" si="576"/>
        <v>0</v>
      </c>
      <c r="AJ588" s="178"/>
      <c r="AK588" s="177"/>
      <c r="AL588" s="149">
        <f t="shared" si="577"/>
        <v>0</v>
      </c>
      <c r="AM588" s="178"/>
      <c r="AN588" s="172"/>
      <c r="AO588" s="153" t="s">
        <v>40</v>
      </c>
    </row>
    <row r="589" spans="1:41">
      <c r="A589" s="543"/>
      <c r="B589" s="545"/>
      <c r="C589" s="547"/>
      <c r="D589" s="722"/>
      <c r="E589" s="551"/>
      <c r="F589" s="165" t="s">
        <v>41</v>
      </c>
      <c r="G589" s="177"/>
      <c r="H589" s="149">
        <f t="shared" si="567"/>
        <v>0</v>
      </c>
      <c r="I589" s="178"/>
      <c r="J589" s="177"/>
      <c r="K589" s="149">
        <f t="shared" si="568"/>
        <v>0</v>
      </c>
      <c r="L589" s="178"/>
      <c r="M589" s="177"/>
      <c r="N589" s="149">
        <f t="shared" si="569"/>
        <v>0</v>
      </c>
      <c r="O589" s="178"/>
      <c r="P589" s="177"/>
      <c r="Q589" s="149">
        <f t="shared" si="570"/>
        <v>0</v>
      </c>
      <c r="R589" s="178"/>
      <c r="S589" s="177"/>
      <c r="T589" s="149">
        <f t="shared" si="571"/>
        <v>0</v>
      </c>
      <c r="U589" s="178"/>
      <c r="V589" s="177"/>
      <c r="W589" s="149">
        <f t="shared" si="572"/>
        <v>0</v>
      </c>
      <c r="X589" s="197"/>
      <c r="Y589" s="177"/>
      <c r="Z589" s="149">
        <f t="shared" si="573"/>
        <v>0</v>
      </c>
      <c r="AA589" s="178"/>
      <c r="AB589" s="177"/>
      <c r="AC589" s="149">
        <f t="shared" si="574"/>
        <v>0</v>
      </c>
      <c r="AD589" s="178"/>
      <c r="AE589" s="177"/>
      <c r="AF589" s="149">
        <f t="shared" si="575"/>
        <v>0</v>
      </c>
      <c r="AG589" s="178"/>
      <c r="AH589" s="177"/>
      <c r="AI589" s="149">
        <f t="shared" si="576"/>
        <v>0</v>
      </c>
      <c r="AJ589" s="178"/>
      <c r="AK589" s="177"/>
      <c r="AL589" s="149">
        <f t="shared" si="577"/>
        <v>0</v>
      </c>
      <c r="AM589" s="178"/>
      <c r="AN589" s="172"/>
      <c r="AO589" s="154">
        <f>AO587/AO583</f>
        <v>0</v>
      </c>
    </row>
    <row r="590" spans="1:41">
      <c r="A590" s="544"/>
      <c r="B590" s="546"/>
      <c r="C590" s="548"/>
      <c r="D590" s="723"/>
      <c r="E590" s="552"/>
      <c r="F590" s="166" t="s">
        <v>42</v>
      </c>
      <c r="G590" s="179"/>
      <c r="H590" s="155">
        <f t="shared" si="567"/>
        <v>0</v>
      </c>
      <c r="I590" s="180"/>
      <c r="J590" s="179"/>
      <c r="K590" s="155">
        <f t="shared" si="568"/>
        <v>0</v>
      </c>
      <c r="L590" s="180"/>
      <c r="M590" s="179"/>
      <c r="N590" s="155">
        <f t="shared" si="569"/>
        <v>0</v>
      </c>
      <c r="O590" s="180"/>
      <c r="P590" s="179"/>
      <c r="Q590" s="155">
        <f t="shared" si="570"/>
        <v>0</v>
      </c>
      <c r="R590" s="180"/>
      <c r="S590" s="179"/>
      <c r="T590" s="155">
        <f t="shared" si="571"/>
        <v>0</v>
      </c>
      <c r="U590" s="180"/>
      <c r="V590" s="179"/>
      <c r="W590" s="155">
        <f t="shared" si="572"/>
        <v>0</v>
      </c>
      <c r="X590" s="198"/>
      <c r="Y590" s="179"/>
      <c r="Z590" s="155">
        <f t="shared" si="573"/>
        <v>0</v>
      </c>
      <c r="AA590" s="180"/>
      <c r="AB590" s="179"/>
      <c r="AC590" s="155">
        <f t="shared" si="574"/>
        <v>0</v>
      </c>
      <c r="AD590" s="180"/>
      <c r="AE590" s="179"/>
      <c r="AF590" s="155">
        <f t="shared" si="575"/>
        <v>0</v>
      </c>
      <c r="AG590" s="180"/>
      <c r="AH590" s="179"/>
      <c r="AI590" s="155">
        <f t="shared" si="576"/>
        <v>0</v>
      </c>
      <c r="AJ590" s="180"/>
      <c r="AK590" s="179"/>
      <c r="AL590" s="155">
        <f t="shared" si="577"/>
        <v>0</v>
      </c>
      <c r="AM590" s="180"/>
      <c r="AN590" s="173"/>
      <c r="AO590" s="156"/>
    </row>
    <row r="591" spans="1:41" ht="15" customHeight="1">
      <c r="A591" s="653" t="s">
        <v>21</v>
      </c>
      <c r="B591" s="450" t="s">
        <v>17</v>
      </c>
      <c r="C591" s="450" t="s">
        <v>18</v>
      </c>
      <c r="D591" s="450" t="s">
        <v>139</v>
      </c>
      <c r="E591" s="450" t="s">
        <v>20</v>
      </c>
      <c r="F591" s="686" t="s">
        <v>22</v>
      </c>
      <c r="G591" s="576" t="s">
        <v>23</v>
      </c>
      <c r="H591" s="452" t="s">
        <v>24</v>
      </c>
      <c r="I591" s="577" t="s">
        <v>25</v>
      </c>
      <c r="J591" s="576" t="s">
        <v>23</v>
      </c>
      <c r="K591" s="452" t="s">
        <v>24</v>
      </c>
      <c r="L591" s="577" t="s">
        <v>25</v>
      </c>
      <c r="M591" s="576" t="s">
        <v>23</v>
      </c>
      <c r="N591" s="452" t="s">
        <v>24</v>
      </c>
      <c r="O591" s="577" t="s">
        <v>25</v>
      </c>
      <c r="P591" s="576" t="s">
        <v>23</v>
      </c>
      <c r="Q591" s="452" t="s">
        <v>24</v>
      </c>
      <c r="R591" s="577" t="s">
        <v>25</v>
      </c>
      <c r="S591" s="576" t="s">
        <v>23</v>
      </c>
      <c r="T591" s="452" t="s">
        <v>24</v>
      </c>
      <c r="U591" s="577" t="s">
        <v>25</v>
      </c>
      <c r="V591" s="576" t="s">
        <v>23</v>
      </c>
      <c r="W591" s="452" t="s">
        <v>24</v>
      </c>
      <c r="X591" s="676" t="s">
        <v>25</v>
      </c>
      <c r="Y591" s="576" t="s">
        <v>23</v>
      </c>
      <c r="Z591" s="452" t="s">
        <v>24</v>
      </c>
      <c r="AA591" s="577" t="s">
        <v>25</v>
      </c>
      <c r="AB591" s="576" t="s">
        <v>23</v>
      </c>
      <c r="AC591" s="452" t="s">
        <v>24</v>
      </c>
      <c r="AD591" s="577" t="s">
        <v>25</v>
      </c>
      <c r="AE591" s="576" t="s">
        <v>23</v>
      </c>
      <c r="AF591" s="452" t="s">
        <v>24</v>
      </c>
      <c r="AG591" s="577" t="s">
        <v>25</v>
      </c>
      <c r="AH591" s="576" t="s">
        <v>23</v>
      </c>
      <c r="AI591" s="452" t="s">
        <v>24</v>
      </c>
      <c r="AJ591" s="577" t="s">
        <v>25</v>
      </c>
      <c r="AK591" s="576" t="s">
        <v>23</v>
      </c>
      <c r="AL591" s="452" t="s">
        <v>24</v>
      </c>
      <c r="AM591" s="577" t="s">
        <v>25</v>
      </c>
      <c r="AN591" s="685" t="s">
        <v>23</v>
      </c>
      <c r="AO591" s="655" t="s">
        <v>26</v>
      </c>
    </row>
    <row r="592" spans="1:41" ht="15" customHeight="1">
      <c r="A592" s="574"/>
      <c r="B592" s="562"/>
      <c r="C592" s="562"/>
      <c r="D592" s="562"/>
      <c r="E592" s="562"/>
      <c r="F592" s="561"/>
      <c r="G592" s="541"/>
      <c r="H592" s="542"/>
      <c r="I592" s="538"/>
      <c r="J592" s="541"/>
      <c r="K592" s="542"/>
      <c r="L592" s="538"/>
      <c r="M592" s="541"/>
      <c r="N592" s="542"/>
      <c r="O592" s="538"/>
      <c r="P592" s="541"/>
      <c r="Q592" s="542"/>
      <c r="R592" s="538"/>
      <c r="S592" s="541"/>
      <c r="T592" s="542"/>
      <c r="U592" s="538"/>
      <c r="V592" s="541"/>
      <c r="W592" s="542"/>
      <c r="X592" s="632"/>
      <c r="Y592" s="541"/>
      <c r="Z592" s="542"/>
      <c r="AA592" s="538"/>
      <c r="AB592" s="541"/>
      <c r="AC592" s="542"/>
      <c r="AD592" s="538"/>
      <c r="AE592" s="541"/>
      <c r="AF592" s="542"/>
      <c r="AG592" s="538"/>
      <c r="AH592" s="541"/>
      <c r="AI592" s="542"/>
      <c r="AJ592" s="538"/>
      <c r="AK592" s="541"/>
      <c r="AL592" s="542"/>
      <c r="AM592" s="538"/>
      <c r="AN592" s="570"/>
      <c r="AO592" s="631"/>
    </row>
    <row r="593" spans="1:41" ht="15" customHeight="1">
      <c r="A593" s="543" t="s">
        <v>140</v>
      </c>
      <c r="B593" s="545" t="s">
        <v>327</v>
      </c>
      <c r="C593" s="547">
        <v>1809</v>
      </c>
      <c r="D593" s="549" t="s">
        <v>328</v>
      </c>
      <c r="E593" s="551" t="s">
        <v>329</v>
      </c>
      <c r="F593" s="165" t="s">
        <v>30</v>
      </c>
      <c r="G593" s="177"/>
      <c r="H593" s="149">
        <f t="shared" ref="H593:H601" si="578">G593-I593</f>
        <v>0</v>
      </c>
      <c r="I593" s="178"/>
      <c r="J593" s="177"/>
      <c r="K593" s="149">
        <f t="shared" ref="K593:K601" si="579">J593-L593</f>
        <v>0</v>
      </c>
      <c r="L593" s="178"/>
      <c r="M593" s="177"/>
      <c r="N593" s="149">
        <f t="shared" ref="N593:N601" si="580">M593-O593</f>
        <v>0</v>
      </c>
      <c r="O593" s="178"/>
      <c r="P593" s="177"/>
      <c r="Q593" s="149">
        <f t="shared" ref="Q593:Q601" si="581">P593-R593</f>
        <v>0</v>
      </c>
      <c r="R593" s="178"/>
      <c r="S593" s="177"/>
      <c r="T593" s="149">
        <f t="shared" ref="T593:T601" si="582">S593-U593</f>
        <v>0</v>
      </c>
      <c r="U593" s="178"/>
      <c r="V593" s="177"/>
      <c r="W593" s="149">
        <f t="shared" ref="W593:W601" si="583">V593-X593</f>
        <v>0</v>
      </c>
      <c r="X593" s="197"/>
      <c r="Y593" s="177"/>
      <c r="Z593" s="149">
        <f t="shared" ref="Z593:Z601" si="584">Y593-AA593</f>
        <v>0</v>
      </c>
      <c r="AA593" s="178"/>
      <c r="AB593" s="177"/>
      <c r="AC593" s="149">
        <f t="shared" ref="AC593:AC601" si="585">AB593-AD593</f>
        <v>0</v>
      </c>
      <c r="AD593" s="178"/>
      <c r="AE593" s="177"/>
      <c r="AF593" s="149">
        <f t="shared" ref="AF593:AF601" si="586">AE593-AG593</f>
        <v>0</v>
      </c>
      <c r="AG593" s="178"/>
      <c r="AH593" s="177"/>
      <c r="AI593" s="149">
        <f t="shared" ref="AI593:AI601" si="587">AH593-AJ593</f>
        <v>0</v>
      </c>
      <c r="AJ593" s="178"/>
      <c r="AK593" s="177"/>
      <c r="AL593" s="149">
        <f t="shared" ref="AL593:AL601" si="588">AK593-AM593</f>
        <v>0</v>
      </c>
      <c r="AM593" s="178"/>
      <c r="AN593" s="172"/>
      <c r="AO593" s="151" t="s">
        <v>31</v>
      </c>
    </row>
    <row r="594" spans="1:41">
      <c r="A594" s="543"/>
      <c r="B594" s="545"/>
      <c r="C594" s="547"/>
      <c r="D594" s="549"/>
      <c r="E594" s="551"/>
      <c r="F594" s="165" t="s">
        <v>32</v>
      </c>
      <c r="G594" s="177"/>
      <c r="H594" s="149">
        <f t="shared" si="578"/>
        <v>0</v>
      </c>
      <c r="I594" s="178"/>
      <c r="J594" s="177"/>
      <c r="K594" s="149">
        <f t="shared" si="579"/>
        <v>0</v>
      </c>
      <c r="L594" s="178"/>
      <c r="M594" s="177"/>
      <c r="N594" s="149">
        <f t="shared" si="580"/>
        <v>0</v>
      </c>
      <c r="O594" s="178"/>
      <c r="P594" s="177"/>
      <c r="Q594" s="149">
        <f t="shared" si="581"/>
        <v>0</v>
      </c>
      <c r="R594" s="178"/>
      <c r="S594" s="177"/>
      <c r="T594" s="149">
        <f t="shared" si="582"/>
        <v>0</v>
      </c>
      <c r="U594" s="178"/>
      <c r="V594" s="177"/>
      <c r="W594" s="149">
        <f t="shared" si="583"/>
        <v>0</v>
      </c>
      <c r="X594" s="197"/>
      <c r="Y594" s="177"/>
      <c r="Z594" s="149">
        <f t="shared" si="584"/>
        <v>0</v>
      </c>
      <c r="AA594" s="178"/>
      <c r="AB594" s="177"/>
      <c r="AC594" s="149">
        <f t="shared" si="585"/>
        <v>0</v>
      </c>
      <c r="AD594" s="178"/>
      <c r="AE594" s="177"/>
      <c r="AF594" s="149">
        <f t="shared" si="586"/>
        <v>0</v>
      </c>
      <c r="AG594" s="178"/>
      <c r="AH594" s="177"/>
      <c r="AI594" s="149">
        <f t="shared" si="587"/>
        <v>0</v>
      </c>
      <c r="AJ594" s="178"/>
      <c r="AK594" s="177"/>
      <c r="AL594" s="149">
        <f t="shared" si="588"/>
        <v>0</v>
      </c>
      <c r="AM594" s="178"/>
      <c r="AN594" s="172"/>
      <c r="AO594" s="152">
        <f>SUM(G593:G601,J593:J601,M593:M601,P593:P601,S593:S601,V593:V601,Y593:Y601,AB593:AB601,AE593:AE601)</f>
        <v>5870000</v>
      </c>
    </row>
    <row r="595" spans="1:41">
      <c r="A595" s="543"/>
      <c r="B595" s="545"/>
      <c r="C595" s="547"/>
      <c r="D595" s="549"/>
      <c r="E595" s="551"/>
      <c r="F595" s="165" t="s">
        <v>33</v>
      </c>
      <c r="G595" s="177"/>
      <c r="H595" s="149">
        <f t="shared" si="578"/>
        <v>0</v>
      </c>
      <c r="I595" s="178"/>
      <c r="J595" s="177"/>
      <c r="K595" s="149">
        <f t="shared" si="579"/>
        <v>0</v>
      </c>
      <c r="L595" s="178"/>
      <c r="M595" s="177"/>
      <c r="N595" s="149">
        <f t="shared" si="580"/>
        <v>0</v>
      </c>
      <c r="O595" s="178"/>
      <c r="P595" s="177"/>
      <c r="Q595" s="149">
        <f t="shared" si="581"/>
        <v>0</v>
      </c>
      <c r="R595" s="178"/>
      <c r="S595" s="177"/>
      <c r="T595" s="149">
        <f t="shared" si="582"/>
        <v>0</v>
      </c>
      <c r="U595" s="178"/>
      <c r="V595" s="177"/>
      <c r="W595" s="149">
        <f t="shared" si="583"/>
        <v>0</v>
      </c>
      <c r="X595" s="197"/>
      <c r="Y595" s="177"/>
      <c r="Z595" s="149">
        <f t="shared" si="584"/>
        <v>0</v>
      </c>
      <c r="AA595" s="178"/>
      <c r="AB595" s="177"/>
      <c r="AC595" s="149">
        <f t="shared" si="585"/>
        <v>0</v>
      </c>
      <c r="AD595" s="178"/>
      <c r="AE595" s="177"/>
      <c r="AF595" s="149">
        <f t="shared" si="586"/>
        <v>0</v>
      </c>
      <c r="AG595" s="178"/>
      <c r="AH595" s="177"/>
      <c r="AI595" s="149">
        <f t="shared" si="587"/>
        <v>0</v>
      </c>
      <c r="AJ595" s="178"/>
      <c r="AK595" s="177"/>
      <c r="AL595" s="149">
        <f t="shared" si="588"/>
        <v>0</v>
      </c>
      <c r="AM595" s="178"/>
      <c r="AN595" s="172"/>
      <c r="AO595" s="153" t="s">
        <v>34</v>
      </c>
    </row>
    <row r="596" spans="1:41">
      <c r="A596" s="543"/>
      <c r="B596" s="545"/>
      <c r="C596" s="547"/>
      <c r="D596" s="549"/>
      <c r="E596" s="551"/>
      <c r="F596" s="165" t="s">
        <v>35</v>
      </c>
      <c r="G596" s="177"/>
      <c r="H596" s="149">
        <f t="shared" si="578"/>
        <v>0</v>
      </c>
      <c r="I596" s="178"/>
      <c r="J596" s="177"/>
      <c r="K596" s="149">
        <f t="shared" si="579"/>
        <v>0</v>
      </c>
      <c r="L596" s="178"/>
      <c r="M596" s="177"/>
      <c r="N596" s="149">
        <f t="shared" si="580"/>
        <v>0</v>
      </c>
      <c r="O596" s="178"/>
      <c r="P596" s="177"/>
      <c r="Q596" s="149">
        <f t="shared" si="581"/>
        <v>0</v>
      </c>
      <c r="R596" s="178"/>
      <c r="S596" s="177"/>
      <c r="T596" s="149">
        <f t="shared" si="582"/>
        <v>0</v>
      </c>
      <c r="U596" s="178"/>
      <c r="V596" s="177"/>
      <c r="W596" s="149">
        <f t="shared" si="583"/>
        <v>0</v>
      </c>
      <c r="X596" s="197"/>
      <c r="Y596" s="177"/>
      <c r="Z596" s="149">
        <f t="shared" si="584"/>
        <v>0</v>
      </c>
      <c r="AA596" s="178"/>
      <c r="AB596" s="177"/>
      <c r="AC596" s="149">
        <f t="shared" si="585"/>
        <v>0</v>
      </c>
      <c r="AD596" s="178"/>
      <c r="AE596" s="177"/>
      <c r="AF596" s="149">
        <f t="shared" si="586"/>
        <v>0</v>
      </c>
      <c r="AG596" s="178"/>
      <c r="AH596" s="177"/>
      <c r="AI596" s="149">
        <f t="shared" si="587"/>
        <v>0</v>
      </c>
      <c r="AJ596" s="178"/>
      <c r="AK596" s="177"/>
      <c r="AL596" s="149">
        <f t="shared" si="588"/>
        <v>0</v>
      </c>
      <c r="AM596" s="178"/>
      <c r="AN596" s="172"/>
      <c r="AO596" s="152">
        <f>SUM(H593:H601,K593:K601,N593:N601,Q593:Q601,T593:T601,W593:W601,Z593:Z601,AC593:AC601,AF593:AF601)</f>
        <v>1870000</v>
      </c>
    </row>
    <row r="597" spans="1:41">
      <c r="A597" s="543"/>
      <c r="B597" s="545"/>
      <c r="C597" s="547"/>
      <c r="D597" s="549"/>
      <c r="E597" s="551"/>
      <c r="F597" s="165" t="s">
        <v>36</v>
      </c>
      <c r="G597" s="177"/>
      <c r="H597" s="149">
        <f t="shared" si="578"/>
        <v>0</v>
      </c>
      <c r="I597" s="178"/>
      <c r="J597" s="177"/>
      <c r="K597" s="149">
        <f t="shared" si="579"/>
        <v>0</v>
      </c>
      <c r="L597" s="178"/>
      <c r="M597" s="177"/>
      <c r="N597" s="149">
        <f t="shared" si="580"/>
        <v>0</v>
      </c>
      <c r="O597" s="178"/>
      <c r="P597" s="177"/>
      <c r="Q597" s="149">
        <f t="shared" si="581"/>
        <v>0</v>
      </c>
      <c r="R597" s="178"/>
      <c r="S597" s="177"/>
      <c r="T597" s="149">
        <f t="shared" si="582"/>
        <v>0</v>
      </c>
      <c r="U597" s="178"/>
      <c r="V597" s="177"/>
      <c r="W597" s="149">
        <f t="shared" si="583"/>
        <v>0</v>
      </c>
      <c r="X597" s="197"/>
      <c r="Y597" s="177">
        <v>220000</v>
      </c>
      <c r="Z597" s="149">
        <f t="shared" si="584"/>
        <v>220000</v>
      </c>
      <c r="AA597" s="178"/>
      <c r="AB597" s="177"/>
      <c r="AC597" s="149">
        <f t="shared" si="585"/>
        <v>0</v>
      </c>
      <c r="AD597" s="178"/>
      <c r="AE597" s="177"/>
      <c r="AF597" s="149">
        <f t="shared" si="586"/>
        <v>0</v>
      </c>
      <c r="AG597" s="178"/>
      <c r="AH597" s="177"/>
      <c r="AI597" s="149">
        <f t="shared" si="587"/>
        <v>0</v>
      </c>
      <c r="AJ597" s="178"/>
      <c r="AK597" s="177"/>
      <c r="AL597" s="149">
        <f t="shared" si="588"/>
        <v>0</v>
      </c>
      <c r="AM597" s="178"/>
      <c r="AN597" s="172"/>
      <c r="AO597" s="153" t="s">
        <v>37</v>
      </c>
    </row>
    <row r="598" spans="1:41">
      <c r="A598" s="543"/>
      <c r="B598" s="545"/>
      <c r="C598" s="547"/>
      <c r="D598" s="549"/>
      <c r="E598" s="551"/>
      <c r="F598" s="165" t="s">
        <v>38</v>
      </c>
      <c r="G598" s="177"/>
      <c r="H598" s="149">
        <f t="shared" si="578"/>
        <v>0</v>
      </c>
      <c r="I598" s="178"/>
      <c r="J598" s="177"/>
      <c r="K598" s="149">
        <f t="shared" si="579"/>
        <v>0</v>
      </c>
      <c r="L598" s="178"/>
      <c r="M598" s="177"/>
      <c r="N598" s="149">
        <f t="shared" si="580"/>
        <v>0</v>
      </c>
      <c r="O598" s="178"/>
      <c r="P598" s="177"/>
      <c r="Q598" s="149">
        <f t="shared" si="581"/>
        <v>0</v>
      </c>
      <c r="R598" s="178"/>
      <c r="S598" s="177">
        <v>2044800</v>
      </c>
      <c r="T598" s="149">
        <f t="shared" si="582"/>
        <v>0</v>
      </c>
      <c r="U598" s="178">
        <v>2044800</v>
      </c>
      <c r="V598" s="177">
        <v>1955200</v>
      </c>
      <c r="W598" s="149">
        <f t="shared" si="583"/>
        <v>0</v>
      </c>
      <c r="X598" s="197">
        <v>1955200</v>
      </c>
      <c r="Y598" s="177"/>
      <c r="Z598" s="149">
        <f t="shared" si="584"/>
        <v>0</v>
      </c>
      <c r="AA598" s="178"/>
      <c r="AB598" s="352">
        <v>1650000</v>
      </c>
      <c r="AC598" s="149">
        <f t="shared" si="585"/>
        <v>1650000</v>
      </c>
      <c r="AD598" s="178"/>
      <c r="AE598" s="177"/>
      <c r="AF598" s="149">
        <f t="shared" si="586"/>
        <v>0</v>
      </c>
      <c r="AG598" s="178"/>
      <c r="AH598" s="177"/>
      <c r="AI598" s="149">
        <f t="shared" si="587"/>
        <v>0</v>
      </c>
      <c r="AJ598" s="178"/>
      <c r="AK598" s="177"/>
      <c r="AL598" s="149">
        <f t="shared" si="588"/>
        <v>0</v>
      </c>
      <c r="AM598" s="178"/>
      <c r="AN598" s="172"/>
      <c r="AO598" s="152">
        <f>SUM(I593:I601,L593:L601,O593:O601,R593:R601,U593:U601,X593:X601,AA593:AA601,AD593:AD601,AG593:AG601)</f>
        <v>4000000</v>
      </c>
    </row>
    <row r="599" spans="1:41">
      <c r="A599" s="543"/>
      <c r="B599" s="545"/>
      <c r="C599" s="547"/>
      <c r="D599" s="549"/>
      <c r="E599" s="551"/>
      <c r="F599" s="165" t="s">
        <v>39</v>
      </c>
      <c r="G599" s="177"/>
      <c r="H599" s="149">
        <f t="shared" si="578"/>
        <v>0</v>
      </c>
      <c r="I599" s="178"/>
      <c r="J599" s="177"/>
      <c r="K599" s="149">
        <f t="shared" si="579"/>
        <v>0</v>
      </c>
      <c r="L599" s="178"/>
      <c r="M599" s="177"/>
      <c r="N599" s="149">
        <f t="shared" si="580"/>
        <v>0</v>
      </c>
      <c r="O599" s="178"/>
      <c r="P599" s="177"/>
      <c r="Q599" s="149">
        <f t="shared" si="581"/>
        <v>0</v>
      </c>
      <c r="R599" s="178"/>
      <c r="S599" s="177"/>
      <c r="T599" s="149">
        <f t="shared" si="582"/>
        <v>0</v>
      </c>
      <c r="U599" s="178"/>
      <c r="V599" s="177"/>
      <c r="W599" s="149">
        <f t="shared" si="583"/>
        <v>0</v>
      </c>
      <c r="X599" s="197"/>
      <c r="Y599" s="177"/>
      <c r="Z599" s="149">
        <f t="shared" si="584"/>
        <v>0</v>
      </c>
      <c r="AA599" s="178"/>
      <c r="AB599" s="177"/>
      <c r="AC599" s="149">
        <f t="shared" si="585"/>
        <v>0</v>
      </c>
      <c r="AD599" s="178"/>
      <c r="AE599" s="177"/>
      <c r="AF599" s="149">
        <f t="shared" si="586"/>
        <v>0</v>
      </c>
      <c r="AG599" s="178"/>
      <c r="AH599" s="177"/>
      <c r="AI599" s="149">
        <f t="shared" si="587"/>
        <v>0</v>
      </c>
      <c r="AJ599" s="178"/>
      <c r="AK599" s="177"/>
      <c r="AL599" s="149">
        <f t="shared" si="588"/>
        <v>0</v>
      </c>
      <c r="AM599" s="178"/>
      <c r="AN599" s="172"/>
      <c r="AO599" s="153" t="s">
        <v>40</v>
      </c>
    </row>
    <row r="600" spans="1:41">
      <c r="A600" s="543"/>
      <c r="B600" s="545"/>
      <c r="C600" s="547"/>
      <c r="D600" s="549"/>
      <c r="E600" s="551"/>
      <c r="F600" s="165" t="s">
        <v>41</v>
      </c>
      <c r="G600" s="177"/>
      <c r="H600" s="149">
        <f t="shared" si="578"/>
        <v>0</v>
      </c>
      <c r="I600" s="178"/>
      <c r="J600" s="177"/>
      <c r="K600" s="149">
        <f t="shared" si="579"/>
        <v>0</v>
      </c>
      <c r="L600" s="178"/>
      <c r="M600" s="177"/>
      <c r="N600" s="149">
        <f t="shared" si="580"/>
        <v>0</v>
      </c>
      <c r="O600" s="178"/>
      <c r="P600" s="177"/>
      <c r="Q600" s="149">
        <f t="shared" si="581"/>
        <v>0</v>
      </c>
      <c r="R600" s="178"/>
      <c r="S600" s="177"/>
      <c r="T600" s="149">
        <f t="shared" si="582"/>
        <v>0</v>
      </c>
      <c r="U600" s="178"/>
      <c r="V600" s="177"/>
      <c r="W600" s="149">
        <f t="shared" si="583"/>
        <v>0</v>
      </c>
      <c r="X600" s="197"/>
      <c r="Y600" s="177"/>
      <c r="Z600" s="149">
        <f t="shared" si="584"/>
        <v>0</v>
      </c>
      <c r="AA600" s="178"/>
      <c r="AB600" s="177"/>
      <c r="AC600" s="149">
        <f t="shared" si="585"/>
        <v>0</v>
      </c>
      <c r="AD600" s="178"/>
      <c r="AE600" s="177"/>
      <c r="AF600" s="149">
        <f t="shared" si="586"/>
        <v>0</v>
      </c>
      <c r="AG600" s="178"/>
      <c r="AH600" s="177"/>
      <c r="AI600" s="149">
        <f t="shared" si="587"/>
        <v>0</v>
      </c>
      <c r="AJ600" s="178"/>
      <c r="AK600" s="177"/>
      <c r="AL600" s="149">
        <f t="shared" si="588"/>
        <v>0</v>
      </c>
      <c r="AM600" s="178"/>
      <c r="AN600" s="172"/>
      <c r="AO600" s="154">
        <f>AO598/AO594</f>
        <v>0.68143100511073251</v>
      </c>
    </row>
    <row r="601" spans="1:41" ht="95.25" customHeight="1">
      <c r="A601" s="544"/>
      <c r="B601" s="546"/>
      <c r="C601" s="548"/>
      <c r="D601" s="550"/>
      <c r="E601" s="552"/>
      <c r="F601" s="166" t="s">
        <v>42</v>
      </c>
      <c r="G601" s="179"/>
      <c r="H601" s="155">
        <f t="shared" si="578"/>
        <v>0</v>
      </c>
      <c r="I601" s="180"/>
      <c r="J601" s="179"/>
      <c r="K601" s="155">
        <f t="shared" si="579"/>
        <v>0</v>
      </c>
      <c r="L601" s="180"/>
      <c r="M601" s="179"/>
      <c r="N601" s="155">
        <f t="shared" si="580"/>
        <v>0</v>
      </c>
      <c r="O601" s="180"/>
      <c r="P601" s="179"/>
      <c r="Q601" s="155">
        <f t="shared" si="581"/>
        <v>0</v>
      </c>
      <c r="R601" s="180"/>
      <c r="S601" s="179"/>
      <c r="T601" s="155">
        <f t="shared" si="582"/>
        <v>0</v>
      </c>
      <c r="U601" s="180"/>
      <c r="V601" s="179"/>
      <c r="W601" s="155">
        <f t="shared" si="583"/>
        <v>0</v>
      </c>
      <c r="X601" s="198"/>
      <c r="Y601" s="179"/>
      <c r="Z601" s="155">
        <f t="shared" si="584"/>
        <v>0</v>
      </c>
      <c r="AA601" s="180"/>
      <c r="AB601" s="179"/>
      <c r="AC601" s="155">
        <f t="shared" si="585"/>
        <v>0</v>
      </c>
      <c r="AD601" s="180"/>
      <c r="AE601" s="179"/>
      <c r="AF601" s="155">
        <f t="shared" si="586"/>
        <v>0</v>
      </c>
      <c r="AG601" s="180"/>
      <c r="AH601" s="179"/>
      <c r="AI601" s="155">
        <f t="shared" si="587"/>
        <v>0</v>
      </c>
      <c r="AJ601" s="180"/>
      <c r="AK601" s="179"/>
      <c r="AL601" s="155">
        <f t="shared" si="588"/>
        <v>0</v>
      </c>
      <c r="AM601" s="180"/>
      <c r="AN601" s="173"/>
      <c r="AO601" s="156"/>
    </row>
    <row r="602" spans="1:41" ht="19.5" customHeight="1">
      <c r="A602" s="573" t="s">
        <v>21</v>
      </c>
      <c r="B602" s="451" t="s">
        <v>17</v>
      </c>
      <c r="C602" s="451" t="s">
        <v>18</v>
      </c>
      <c r="D602" s="451" t="s">
        <v>139</v>
      </c>
      <c r="E602" s="451" t="s">
        <v>20</v>
      </c>
      <c r="F602" s="560" t="s">
        <v>22</v>
      </c>
      <c r="G602" s="511" t="s">
        <v>23</v>
      </c>
      <c r="H602" s="440" t="s">
        <v>24</v>
      </c>
      <c r="I602" s="444" t="s">
        <v>25</v>
      </c>
      <c r="J602" s="511" t="s">
        <v>23</v>
      </c>
      <c r="K602" s="440" t="s">
        <v>24</v>
      </c>
      <c r="L602" s="444" t="s">
        <v>25</v>
      </c>
      <c r="M602" s="511" t="s">
        <v>23</v>
      </c>
      <c r="N602" s="440" t="s">
        <v>24</v>
      </c>
      <c r="O602" s="444" t="s">
        <v>25</v>
      </c>
      <c r="P602" s="511" t="s">
        <v>23</v>
      </c>
      <c r="Q602" s="440" t="s">
        <v>24</v>
      </c>
      <c r="R602" s="444" t="s">
        <v>25</v>
      </c>
      <c r="S602" s="511" t="s">
        <v>23</v>
      </c>
      <c r="T602" s="440" t="s">
        <v>24</v>
      </c>
      <c r="U602" s="444" t="s">
        <v>25</v>
      </c>
      <c r="V602" s="511" t="s">
        <v>23</v>
      </c>
      <c r="W602" s="440" t="s">
        <v>24</v>
      </c>
      <c r="X602" s="522" t="s">
        <v>25</v>
      </c>
      <c r="Y602" s="511" t="s">
        <v>23</v>
      </c>
      <c r="Z602" s="440" t="s">
        <v>24</v>
      </c>
      <c r="AA602" s="444" t="s">
        <v>25</v>
      </c>
      <c r="AB602" s="511" t="s">
        <v>23</v>
      </c>
      <c r="AC602" s="440" t="s">
        <v>24</v>
      </c>
      <c r="AD602" s="444" t="s">
        <v>25</v>
      </c>
      <c r="AE602" s="511" t="s">
        <v>23</v>
      </c>
      <c r="AF602" s="440" t="s">
        <v>24</v>
      </c>
      <c r="AG602" s="444" t="s">
        <v>25</v>
      </c>
      <c r="AH602" s="511" t="s">
        <v>23</v>
      </c>
      <c r="AI602" s="440" t="s">
        <v>24</v>
      </c>
      <c r="AJ602" s="444" t="s">
        <v>25</v>
      </c>
      <c r="AK602" s="511" t="s">
        <v>23</v>
      </c>
      <c r="AL602" s="440" t="s">
        <v>24</v>
      </c>
      <c r="AM602" s="444" t="s">
        <v>25</v>
      </c>
      <c r="AN602" s="443" t="s">
        <v>23</v>
      </c>
      <c r="AO602" s="630" t="s">
        <v>26</v>
      </c>
    </row>
    <row r="603" spans="1:41" ht="18.75" customHeight="1">
      <c r="A603" s="574"/>
      <c r="B603" s="562"/>
      <c r="C603" s="562"/>
      <c r="D603" s="562"/>
      <c r="E603" s="562"/>
      <c r="F603" s="561"/>
      <c r="G603" s="541"/>
      <c r="H603" s="542"/>
      <c r="I603" s="538"/>
      <c r="J603" s="541"/>
      <c r="K603" s="542"/>
      <c r="L603" s="538"/>
      <c r="M603" s="541"/>
      <c r="N603" s="542"/>
      <c r="O603" s="538"/>
      <c r="P603" s="541"/>
      <c r="Q603" s="542"/>
      <c r="R603" s="538"/>
      <c r="S603" s="541"/>
      <c r="T603" s="542"/>
      <c r="U603" s="538"/>
      <c r="V603" s="541"/>
      <c r="W603" s="542"/>
      <c r="X603" s="632"/>
      <c r="Y603" s="541"/>
      <c r="Z603" s="542"/>
      <c r="AA603" s="538"/>
      <c r="AB603" s="541"/>
      <c r="AC603" s="542"/>
      <c r="AD603" s="538"/>
      <c r="AE603" s="541"/>
      <c r="AF603" s="542"/>
      <c r="AG603" s="538"/>
      <c r="AH603" s="541"/>
      <c r="AI603" s="542"/>
      <c r="AJ603" s="538"/>
      <c r="AK603" s="541"/>
      <c r="AL603" s="542"/>
      <c r="AM603" s="538"/>
      <c r="AN603" s="570"/>
      <c r="AO603" s="631"/>
    </row>
    <row r="604" spans="1:41" ht="30.75" customHeight="1">
      <c r="A604" s="543" t="s">
        <v>140</v>
      </c>
      <c r="B604" s="545" t="s">
        <v>156</v>
      </c>
      <c r="C604" s="547">
        <v>2086</v>
      </c>
      <c r="D604" s="549" t="s">
        <v>157</v>
      </c>
      <c r="E604" s="551" t="s">
        <v>158</v>
      </c>
      <c r="F604" s="165" t="s">
        <v>30</v>
      </c>
      <c r="G604" s="177"/>
      <c r="H604" s="149">
        <f t="shared" ref="H604:H612" si="589">G604-I604</f>
        <v>0</v>
      </c>
      <c r="I604" s="178"/>
      <c r="J604" s="177"/>
      <c r="K604" s="149">
        <f t="shared" ref="K604:K612" si="590">J604-L604</f>
        <v>0</v>
      </c>
      <c r="L604" s="178"/>
      <c r="M604" s="177"/>
      <c r="N604" s="149">
        <f t="shared" ref="N604:N612" si="591">M604-O604</f>
        <v>0</v>
      </c>
      <c r="O604" s="178"/>
      <c r="P604" s="177"/>
      <c r="Q604" s="149">
        <f t="shared" ref="Q604:Q612" si="592">P604-R604</f>
        <v>0</v>
      </c>
      <c r="R604" s="178"/>
      <c r="S604" s="177"/>
      <c r="T604" s="149">
        <f t="shared" ref="T604:T612" si="593">S604-U604</f>
        <v>0</v>
      </c>
      <c r="U604" s="178"/>
      <c r="V604" s="177"/>
      <c r="W604" s="149">
        <f t="shared" ref="W604:W612" si="594">V604-X604</f>
        <v>0</v>
      </c>
      <c r="X604" s="197"/>
      <c r="Y604" s="177"/>
      <c r="Z604" s="149">
        <f t="shared" ref="Z604:Z612" si="595">Y604-AA604</f>
        <v>0</v>
      </c>
      <c r="AA604" s="178"/>
      <c r="AB604" s="177"/>
      <c r="AC604" s="149">
        <f t="shared" ref="AC604:AC612" si="596">AB604-AD604</f>
        <v>0</v>
      </c>
      <c r="AD604" s="178"/>
      <c r="AE604" s="177"/>
      <c r="AF604" s="149">
        <f t="shared" ref="AF604:AF612" si="597">AE604-AG604</f>
        <v>0</v>
      </c>
      <c r="AG604" s="178"/>
      <c r="AH604" s="177"/>
      <c r="AI604" s="149">
        <f t="shared" ref="AI604:AI612" si="598">AH604-AJ604</f>
        <v>0</v>
      </c>
      <c r="AJ604" s="178"/>
      <c r="AK604" s="177"/>
      <c r="AL604" s="149">
        <f t="shared" ref="AL604:AL612" si="599">AK604-AM604</f>
        <v>0</v>
      </c>
      <c r="AM604" s="178"/>
      <c r="AN604" s="172"/>
      <c r="AO604" s="151" t="s">
        <v>31</v>
      </c>
    </row>
    <row r="605" spans="1:41" ht="12" customHeight="1">
      <c r="A605" s="543"/>
      <c r="B605" s="545"/>
      <c r="C605" s="547"/>
      <c r="D605" s="549"/>
      <c r="E605" s="551"/>
      <c r="F605" s="165" t="s">
        <v>32</v>
      </c>
      <c r="G605" s="177"/>
      <c r="H605" s="149">
        <f t="shared" si="589"/>
        <v>0</v>
      </c>
      <c r="I605" s="178"/>
      <c r="J605" s="177"/>
      <c r="K605" s="149">
        <f t="shared" si="590"/>
        <v>0</v>
      </c>
      <c r="L605" s="178"/>
      <c r="M605" s="177"/>
      <c r="N605" s="149">
        <f t="shared" si="591"/>
        <v>0</v>
      </c>
      <c r="O605" s="178"/>
      <c r="P605" s="177"/>
      <c r="Q605" s="149">
        <f t="shared" si="592"/>
        <v>0</v>
      </c>
      <c r="R605" s="178"/>
      <c r="S605" s="177"/>
      <c r="T605" s="149">
        <f t="shared" si="593"/>
        <v>0</v>
      </c>
      <c r="U605" s="178"/>
      <c r="V605" s="177"/>
      <c r="W605" s="149">
        <f t="shared" si="594"/>
        <v>0</v>
      </c>
      <c r="X605" s="197"/>
      <c r="Y605" s="177"/>
      <c r="Z605" s="149">
        <f t="shared" si="595"/>
        <v>0</v>
      </c>
      <c r="AA605" s="178"/>
      <c r="AB605" s="177"/>
      <c r="AC605" s="149">
        <f t="shared" si="596"/>
        <v>0</v>
      </c>
      <c r="AD605" s="178"/>
      <c r="AE605" s="177"/>
      <c r="AF605" s="149">
        <f t="shared" si="597"/>
        <v>0</v>
      </c>
      <c r="AG605" s="178"/>
      <c r="AH605" s="177"/>
      <c r="AI605" s="149">
        <f t="shared" si="598"/>
        <v>0</v>
      </c>
      <c r="AJ605" s="178"/>
      <c r="AK605" s="177"/>
      <c r="AL605" s="149">
        <f t="shared" si="599"/>
        <v>0</v>
      </c>
      <c r="AM605" s="178"/>
      <c r="AN605" s="172"/>
      <c r="AO605" s="152">
        <f>SUM(G604:G612,J604:J612,M604:M612,P604:P612,S604:S612,V604:V612,Y604:Y612,AB604:AB612,AE604:AE612)</f>
        <v>631682</v>
      </c>
    </row>
    <row r="606" spans="1:41" ht="18" customHeight="1">
      <c r="A606" s="543"/>
      <c r="B606" s="545"/>
      <c r="C606" s="547"/>
      <c r="D606" s="549"/>
      <c r="E606" s="551"/>
      <c r="F606" s="165" t="s">
        <v>33</v>
      </c>
      <c r="G606" s="177">
        <v>164972</v>
      </c>
      <c r="H606" s="149">
        <f t="shared" si="589"/>
        <v>0</v>
      </c>
      <c r="I606" s="178">
        <v>164972</v>
      </c>
      <c r="J606" s="177"/>
      <c r="K606" s="149">
        <f t="shared" si="590"/>
        <v>0</v>
      </c>
      <c r="L606" s="178"/>
      <c r="M606" s="177"/>
      <c r="N606" s="149">
        <f t="shared" si="591"/>
        <v>0</v>
      </c>
      <c r="O606" s="178"/>
      <c r="P606" s="177">
        <v>466710</v>
      </c>
      <c r="Q606" s="149">
        <f t="shared" si="592"/>
        <v>0</v>
      </c>
      <c r="R606" s="178">
        <v>466710</v>
      </c>
      <c r="S606" s="177"/>
      <c r="T606" s="149">
        <f t="shared" si="593"/>
        <v>0</v>
      </c>
      <c r="U606" s="178"/>
      <c r="V606" s="177"/>
      <c r="W606" s="149">
        <f t="shared" si="594"/>
        <v>0</v>
      </c>
      <c r="X606" s="197"/>
      <c r="Y606" s="177"/>
      <c r="Z606" s="149">
        <f t="shared" si="595"/>
        <v>0</v>
      </c>
      <c r="AA606" s="178"/>
      <c r="AB606" s="177"/>
      <c r="AC606" s="149">
        <f t="shared" si="596"/>
        <v>0</v>
      </c>
      <c r="AD606" s="178"/>
      <c r="AE606" s="177"/>
      <c r="AF606" s="149">
        <f t="shared" si="597"/>
        <v>0</v>
      </c>
      <c r="AG606" s="178"/>
      <c r="AH606" s="177"/>
      <c r="AI606" s="149">
        <f t="shared" si="598"/>
        <v>0</v>
      </c>
      <c r="AJ606" s="178"/>
      <c r="AK606" s="177"/>
      <c r="AL606" s="149">
        <f t="shared" si="599"/>
        <v>0</v>
      </c>
      <c r="AM606" s="178"/>
      <c r="AN606" s="172"/>
      <c r="AO606" s="153" t="s">
        <v>34</v>
      </c>
    </row>
    <row r="607" spans="1:41" ht="21" customHeight="1">
      <c r="A607" s="543"/>
      <c r="B607" s="545"/>
      <c r="C607" s="547"/>
      <c r="D607" s="549"/>
      <c r="E607" s="551"/>
      <c r="F607" s="165" t="s">
        <v>35</v>
      </c>
      <c r="G607" s="177"/>
      <c r="H607" s="149">
        <f t="shared" si="589"/>
        <v>0</v>
      </c>
      <c r="I607" s="178"/>
      <c r="J607" s="177"/>
      <c r="K607" s="149">
        <f t="shared" si="590"/>
        <v>0</v>
      </c>
      <c r="L607" s="178"/>
      <c r="M607" s="177"/>
      <c r="N607" s="149">
        <f t="shared" si="591"/>
        <v>0</v>
      </c>
      <c r="O607" s="178"/>
      <c r="P607" s="177"/>
      <c r="Q607" s="149">
        <f t="shared" si="592"/>
        <v>0</v>
      </c>
      <c r="R607" s="178"/>
      <c r="S607" s="177"/>
      <c r="T607" s="149">
        <f t="shared" si="593"/>
        <v>0</v>
      </c>
      <c r="U607" s="178"/>
      <c r="V607" s="177"/>
      <c r="W607" s="149">
        <f t="shared" si="594"/>
        <v>0</v>
      </c>
      <c r="X607" s="197"/>
      <c r="Y607" s="177"/>
      <c r="Z607" s="149">
        <f t="shared" si="595"/>
        <v>0</v>
      </c>
      <c r="AA607" s="178"/>
      <c r="AB607" s="352"/>
      <c r="AC607" s="149">
        <f t="shared" si="596"/>
        <v>0</v>
      </c>
      <c r="AD607" s="178"/>
      <c r="AE607" s="177"/>
      <c r="AF607" s="149">
        <f t="shared" si="597"/>
        <v>0</v>
      </c>
      <c r="AG607" s="178"/>
      <c r="AH607" s="177"/>
      <c r="AI607" s="149">
        <f t="shared" si="598"/>
        <v>0</v>
      </c>
      <c r="AJ607" s="178"/>
      <c r="AK607" s="177"/>
      <c r="AL607" s="149">
        <f t="shared" si="599"/>
        <v>0</v>
      </c>
      <c r="AM607" s="178"/>
      <c r="AN607" s="172"/>
      <c r="AO607" s="152">
        <f>SUM(H604:H612,K604:K612,N604:N612,Q604:Q612,T604:T612,W604:W612,Z604:Z612,AC604:AC612,AF604:AF612)</f>
        <v>0</v>
      </c>
    </row>
    <row r="608" spans="1:41" ht="19.5" customHeight="1">
      <c r="A608" s="543"/>
      <c r="B608" s="545"/>
      <c r="C608" s="547"/>
      <c r="D608" s="549"/>
      <c r="E608" s="551"/>
      <c r="F608" s="165" t="s">
        <v>36</v>
      </c>
      <c r="G608" s="177"/>
      <c r="H608" s="149">
        <f t="shared" si="589"/>
        <v>0</v>
      </c>
      <c r="I608" s="178"/>
      <c r="J608" s="177"/>
      <c r="K608" s="149">
        <f t="shared" si="590"/>
        <v>0</v>
      </c>
      <c r="L608" s="178"/>
      <c r="M608" s="177"/>
      <c r="N608" s="149">
        <f t="shared" si="591"/>
        <v>0</v>
      </c>
      <c r="O608" s="178"/>
      <c r="P608" s="177"/>
      <c r="Q608" s="149">
        <f t="shared" si="592"/>
        <v>0</v>
      </c>
      <c r="R608" s="178"/>
      <c r="S608" s="177"/>
      <c r="T608" s="149">
        <f t="shared" si="593"/>
        <v>0</v>
      </c>
      <c r="U608" s="178"/>
      <c r="V608" s="177"/>
      <c r="W608" s="149">
        <f t="shared" si="594"/>
        <v>0</v>
      </c>
      <c r="X608" s="197"/>
      <c r="Y608" s="177"/>
      <c r="Z608" s="149">
        <f t="shared" si="595"/>
        <v>0</v>
      </c>
      <c r="AA608" s="178"/>
      <c r="AB608" s="177"/>
      <c r="AC608" s="149">
        <f t="shared" si="596"/>
        <v>0</v>
      </c>
      <c r="AD608" s="178"/>
      <c r="AE608" s="177"/>
      <c r="AF608" s="149">
        <f t="shared" si="597"/>
        <v>0</v>
      </c>
      <c r="AG608" s="178"/>
      <c r="AH608" s="177"/>
      <c r="AI608" s="149">
        <f t="shared" si="598"/>
        <v>0</v>
      </c>
      <c r="AJ608" s="178"/>
      <c r="AK608" s="177"/>
      <c r="AL608" s="149">
        <f t="shared" si="599"/>
        <v>0</v>
      </c>
      <c r="AM608" s="178"/>
      <c r="AN608" s="172"/>
      <c r="AO608" s="153" t="s">
        <v>37</v>
      </c>
    </row>
    <row r="609" spans="1:41" ht="23.25" customHeight="1">
      <c r="A609" s="543"/>
      <c r="B609" s="545"/>
      <c r="C609" s="547"/>
      <c r="D609" s="549"/>
      <c r="E609" s="551"/>
      <c r="F609" s="165" t="s">
        <v>38</v>
      </c>
      <c r="G609" s="177"/>
      <c r="H609" s="149">
        <f t="shared" si="589"/>
        <v>0</v>
      </c>
      <c r="I609" s="178"/>
      <c r="J609" s="177"/>
      <c r="K609" s="149">
        <f t="shared" si="590"/>
        <v>0</v>
      </c>
      <c r="L609" s="178"/>
      <c r="M609" s="177"/>
      <c r="N609" s="149">
        <f t="shared" si="591"/>
        <v>0</v>
      </c>
      <c r="O609" s="178"/>
      <c r="P609" s="177"/>
      <c r="Q609" s="149">
        <f t="shared" si="592"/>
        <v>0</v>
      </c>
      <c r="R609" s="178"/>
      <c r="S609" s="177"/>
      <c r="T609" s="149">
        <f t="shared" si="593"/>
        <v>0</v>
      </c>
      <c r="U609" s="178"/>
      <c r="V609" s="177"/>
      <c r="W609" s="149">
        <f t="shared" si="594"/>
        <v>0</v>
      </c>
      <c r="X609" s="197"/>
      <c r="Y609" s="177"/>
      <c r="Z609" s="149">
        <f t="shared" si="595"/>
        <v>0</v>
      </c>
      <c r="AA609" s="178"/>
      <c r="AB609" s="177"/>
      <c r="AC609" s="149">
        <f t="shared" si="596"/>
        <v>0</v>
      </c>
      <c r="AD609" s="178"/>
      <c r="AE609" s="177"/>
      <c r="AF609" s="149">
        <f t="shared" si="597"/>
        <v>0</v>
      </c>
      <c r="AG609" s="178"/>
      <c r="AH609" s="177"/>
      <c r="AI609" s="149">
        <f t="shared" si="598"/>
        <v>0</v>
      </c>
      <c r="AJ609" s="178"/>
      <c r="AK609" s="177"/>
      <c r="AL609" s="149">
        <f t="shared" si="599"/>
        <v>0</v>
      </c>
      <c r="AM609" s="178"/>
      <c r="AN609" s="348"/>
      <c r="AO609" s="152">
        <f>SUM(I604:I612,L604:L612,O604:O612,R604:R612,U604:U612,X604:X612,AA604:AA612,AD604:AD612,AG604:AG612)</f>
        <v>631682</v>
      </c>
    </row>
    <row r="610" spans="1:41" ht="23.25" customHeight="1">
      <c r="A610" s="543"/>
      <c r="B610" s="545"/>
      <c r="C610" s="547"/>
      <c r="D610" s="549"/>
      <c r="E610" s="551"/>
      <c r="F610" s="165" t="s">
        <v>39</v>
      </c>
      <c r="G610" s="177"/>
      <c r="H610" s="149">
        <f t="shared" si="589"/>
        <v>0</v>
      </c>
      <c r="I610" s="178"/>
      <c r="J610" s="177"/>
      <c r="K610" s="149">
        <f t="shared" si="590"/>
        <v>0</v>
      </c>
      <c r="L610" s="178"/>
      <c r="M610" s="177"/>
      <c r="N610" s="149">
        <f t="shared" si="591"/>
        <v>0</v>
      </c>
      <c r="O610" s="178"/>
      <c r="P610" s="177"/>
      <c r="Q610" s="149">
        <f t="shared" si="592"/>
        <v>0</v>
      </c>
      <c r="R610" s="178"/>
      <c r="S610" s="177"/>
      <c r="T610" s="149">
        <f t="shared" si="593"/>
        <v>0</v>
      </c>
      <c r="U610" s="178"/>
      <c r="V610" s="177"/>
      <c r="W610" s="149">
        <f t="shared" si="594"/>
        <v>0</v>
      </c>
      <c r="X610" s="197"/>
      <c r="Y610" s="177"/>
      <c r="Z610" s="149">
        <f t="shared" si="595"/>
        <v>0</v>
      </c>
      <c r="AA610" s="178"/>
      <c r="AB610" s="177"/>
      <c r="AC610" s="149">
        <f t="shared" si="596"/>
        <v>0</v>
      </c>
      <c r="AD610" s="178"/>
      <c r="AE610" s="177"/>
      <c r="AF610" s="149">
        <f t="shared" si="597"/>
        <v>0</v>
      </c>
      <c r="AG610" s="178"/>
      <c r="AH610" s="177"/>
      <c r="AI610" s="149">
        <f t="shared" si="598"/>
        <v>0</v>
      </c>
      <c r="AJ610" s="178"/>
      <c r="AK610" s="177"/>
      <c r="AL610" s="149">
        <f t="shared" si="599"/>
        <v>0</v>
      </c>
      <c r="AM610" s="178"/>
      <c r="AN610" s="172"/>
      <c r="AO610" s="153" t="s">
        <v>40</v>
      </c>
    </row>
    <row r="611" spans="1:41" ht="21" customHeight="1">
      <c r="A611" s="543"/>
      <c r="B611" s="545"/>
      <c r="C611" s="547"/>
      <c r="D611" s="549"/>
      <c r="E611" s="551"/>
      <c r="F611" s="165" t="s">
        <v>41</v>
      </c>
      <c r="G611" s="177"/>
      <c r="H611" s="149">
        <f t="shared" si="589"/>
        <v>0</v>
      </c>
      <c r="I611" s="178"/>
      <c r="J611" s="177"/>
      <c r="K611" s="149">
        <f t="shared" si="590"/>
        <v>0</v>
      </c>
      <c r="L611" s="178"/>
      <c r="M611" s="177"/>
      <c r="N611" s="149">
        <f t="shared" si="591"/>
        <v>0</v>
      </c>
      <c r="O611" s="178"/>
      <c r="P611" s="177"/>
      <c r="Q611" s="149">
        <f t="shared" si="592"/>
        <v>0</v>
      </c>
      <c r="R611" s="178"/>
      <c r="S611" s="177"/>
      <c r="T611" s="149">
        <f t="shared" si="593"/>
        <v>0</v>
      </c>
      <c r="U611" s="178"/>
      <c r="V611" s="177"/>
      <c r="W611" s="149">
        <f t="shared" si="594"/>
        <v>0</v>
      </c>
      <c r="X611" s="197"/>
      <c r="Y611" s="177"/>
      <c r="Z611" s="149">
        <f t="shared" si="595"/>
        <v>0</v>
      </c>
      <c r="AA611" s="178"/>
      <c r="AB611" s="177"/>
      <c r="AC611" s="149">
        <f t="shared" si="596"/>
        <v>0</v>
      </c>
      <c r="AD611" s="178"/>
      <c r="AE611" s="177"/>
      <c r="AF611" s="149">
        <f t="shared" si="597"/>
        <v>0</v>
      </c>
      <c r="AG611" s="178"/>
      <c r="AH611" s="177"/>
      <c r="AI611" s="149">
        <f t="shared" si="598"/>
        <v>0</v>
      </c>
      <c r="AJ611" s="178"/>
      <c r="AK611" s="177"/>
      <c r="AL611" s="149">
        <f t="shared" si="599"/>
        <v>0</v>
      </c>
      <c r="AM611" s="178"/>
      <c r="AN611" s="172"/>
      <c r="AO611" s="154">
        <f>AO609/AO605</f>
        <v>1</v>
      </c>
    </row>
    <row r="612" spans="1:41" ht="16.5" customHeight="1">
      <c r="A612" s="544"/>
      <c r="B612" s="546"/>
      <c r="C612" s="548"/>
      <c r="D612" s="550"/>
      <c r="E612" s="552"/>
      <c r="F612" s="166" t="s">
        <v>42</v>
      </c>
      <c r="G612" s="179"/>
      <c r="H612" s="155">
        <f t="shared" si="589"/>
        <v>0</v>
      </c>
      <c r="I612" s="180"/>
      <c r="J612" s="179"/>
      <c r="K612" s="155">
        <f t="shared" si="590"/>
        <v>0</v>
      </c>
      <c r="L612" s="180"/>
      <c r="M612" s="179"/>
      <c r="N612" s="155">
        <f t="shared" si="591"/>
        <v>0</v>
      </c>
      <c r="O612" s="180"/>
      <c r="P612" s="179"/>
      <c r="Q612" s="155">
        <f t="shared" si="592"/>
        <v>0</v>
      </c>
      <c r="R612" s="180"/>
      <c r="S612" s="179"/>
      <c r="T612" s="155">
        <f t="shared" si="593"/>
        <v>0</v>
      </c>
      <c r="U612" s="180"/>
      <c r="V612" s="179"/>
      <c r="W612" s="155">
        <f t="shared" si="594"/>
        <v>0</v>
      </c>
      <c r="X612" s="198"/>
      <c r="Y612" s="179"/>
      <c r="Z612" s="155">
        <f t="shared" si="595"/>
        <v>0</v>
      </c>
      <c r="AA612" s="180"/>
      <c r="AB612" s="179"/>
      <c r="AC612" s="155">
        <f t="shared" si="596"/>
        <v>0</v>
      </c>
      <c r="AD612" s="180"/>
      <c r="AE612" s="179"/>
      <c r="AF612" s="155">
        <f t="shared" si="597"/>
        <v>0</v>
      </c>
      <c r="AG612" s="180"/>
      <c r="AH612" s="179"/>
      <c r="AI612" s="155">
        <f t="shared" si="598"/>
        <v>0</v>
      </c>
      <c r="AJ612" s="180"/>
      <c r="AK612" s="179"/>
      <c r="AL612" s="155">
        <f t="shared" si="599"/>
        <v>0</v>
      </c>
      <c r="AM612" s="180"/>
      <c r="AN612" s="173"/>
      <c r="AO612" s="156"/>
    </row>
    <row r="613" spans="1:41" ht="15" customHeight="1">
      <c r="A613" s="460" t="s">
        <v>21</v>
      </c>
      <c r="B613" s="484" t="s">
        <v>17</v>
      </c>
      <c r="C613" s="484" t="s">
        <v>18</v>
      </c>
      <c r="D613" s="484" t="s">
        <v>139</v>
      </c>
      <c r="E613" s="484" t="s">
        <v>20</v>
      </c>
      <c r="F613" s="556" t="s">
        <v>22</v>
      </c>
      <c r="G613" s="477" t="s">
        <v>23</v>
      </c>
      <c r="H613" s="460" t="s">
        <v>24</v>
      </c>
      <c r="I613" s="476" t="s">
        <v>25</v>
      </c>
      <c r="J613" s="477" t="s">
        <v>23</v>
      </c>
      <c r="K613" s="460" t="s">
        <v>24</v>
      </c>
      <c r="L613" s="476" t="s">
        <v>25</v>
      </c>
      <c r="M613" s="477" t="s">
        <v>23</v>
      </c>
      <c r="N613" s="460" t="s">
        <v>24</v>
      </c>
      <c r="O613" s="476" t="s">
        <v>25</v>
      </c>
      <c r="P613" s="477" t="s">
        <v>23</v>
      </c>
      <c r="Q613" s="460" t="s">
        <v>24</v>
      </c>
      <c r="R613" s="476" t="s">
        <v>25</v>
      </c>
      <c r="S613" s="477" t="s">
        <v>23</v>
      </c>
      <c r="T613" s="460" t="s">
        <v>24</v>
      </c>
      <c r="U613" s="476" t="s">
        <v>25</v>
      </c>
      <c r="V613" s="477" t="s">
        <v>23</v>
      </c>
      <c r="W613" s="460" t="s">
        <v>24</v>
      </c>
      <c r="X613" s="476" t="s">
        <v>25</v>
      </c>
      <c r="Y613" s="477" t="s">
        <v>23</v>
      </c>
      <c r="Z613" s="460" t="s">
        <v>24</v>
      </c>
      <c r="AA613" s="476" t="s">
        <v>25</v>
      </c>
      <c r="AB613" s="477" t="s">
        <v>23</v>
      </c>
      <c r="AC613" s="460" t="s">
        <v>24</v>
      </c>
      <c r="AD613" s="476" t="s">
        <v>25</v>
      </c>
      <c r="AE613" s="477" t="s">
        <v>23</v>
      </c>
      <c r="AF613" s="460" t="s">
        <v>24</v>
      </c>
      <c r="AG613" s="476" t="s">
        <v>25</v>
      </c>
      <c r="AH613" s="477" t="s">
        <v>23</v>
      </c>
      <c r="AI613" s="460" t="s">
        <v>24</v>
      </c>
      <c r="AJ613" s="476" t="s">
        <v>25</v>
      </c>
      <c r="AK613" s="477" t="s">
        <v>23</v>
      </c>
      <c r="AL613" s="460" t="s">
        <v>24</v>
      </c>
      <c r="AM613" s="476" t="s">
        <v>25</v>
      </c>
      <c r="AN613" s="466" t="s">
        <v>23</v>
      </c>
      <c r="AO613" s="453" t="s">
        <v>26</v>
      </c>
    </row>
    <row r="614" spans="1:41">
      <c r="A614" s="452"/>
      <c r="B614" s="450"/>
      <c r="C614" s="450"/>
      <c r="D614" s="450"/>
      <c r="E614" s="450"/>
      <c r="F614" s="557"/>
      <c r="G614" s="576"/>
      <c r="H614" s="452"/>
      <c r="I614" s="577"/>
      <c r="J614" s="576"/>
      <c r="K614" s="452"/>
      <c r="L614" s="577"/>
      <c r="M614" s="576"/>
      <c r="N614" s="452"/>
      <c r="O614" s="577"/>
      <c r="P614" s="576"/>
      <c r="Q614" s="452"/>
      <c r="R614" s="577"/>
      <c r="S614" s="576"/>
      <c r="T614" s="452"/>
      <c r="U614" s="577"/>
      <c r="V614" s="576"/>
      <c r="W614" s="452"/>
      <c r="X614" s="577"/>
      <c r="Y614" s="576"/>
      <c r="Z614" s="452"/>
      <c r="AA614" s="577"/>
      <c r="AB614" s="576"/>
      <c r="AC614" s="452"/>
      <c r="AD614" s="577"/>
      <c r="AE614" s="576"/>
      <c r="AF614" s="452"/>
      <c r="AG614" s="577"/>
      <c r="AH614" s="576"/>
      <c r="AI614" s="452"/>
      <c r="AJ614" s="577"/>
      <c r="AK614" s="576"/>
      <c r="AL614" s="452"/>
      <c r="AM614" s="577"/>
      <c r="AN614" s="575"/>
      <c r="AO614" s="540"/>
    </row>
    <row r="615" spans="1:41" ht="15" customHeight="1">
      <c r="A615" s="578" t="s">
        <v>330</v>
      </c>
      <c r="B615" s="566" t="s">
        <v>228</v>
      </c>
      <c r="C615" s="567">
        <v>3042</v>
      </c>
      <c r="D615" s="568"/>
      <c r="E615" s="588"/>
      <c r="F615" s="70" t="s">
        <v>30</v>
      </c>
      <c r="G615" s="13"/>
      <c r="H615" s="9">
        <f t="shared" ref="H615:H623" si="600">G615-I615</f>
        <v>0</v>
      </c>
      <c r="I615" s="10"/>
      <c r="J615" s="13"/>
      <c r="K615" s="9">
        <f t="shared" ref="K615:K623" si="601">J615-L615</f>
        <v>0</v>
      </c>
      <c r="L615" s="10"/>
      <c r="M615" s="13"/>
      <c r="N615" s="9">
        <f t="shared" ref="N615:N623" si="602">M615-O615</f>
        <v>0</v>
      </c>
      <c r="O615" s="10"/>
      <c r="P615" s="13"/>
      <c r="Q615" s="9">
        <f t="shared" ref="Q615:Q623" si="603">P615-R615</f>
        <v>0</v>
      </c>
      <c r="R615" s="10"/>
      <c r="S615" s="13"/>
      <c r="T615" s="9">
        <f t="shared" ref="T615:T623" si="604">S615-U615</f>
        <v>0</v>
      </c>
      <c r="U615" s="10"/>
      <c r="V615" s="13"/>
      <c r="W615" s="9">
        <f t="shared" ref="W615:W623" si="605">V615-X615</f>
        <v>0</v>
      </c>
      <c r="X615" s="10"/>
      <c r="Y615" s="13"/>
      <c r="Z615" s="9">
        <f t="shared" ref="Z615:Z623" si="606">Y615-AA615</f>
        <v>0</v>
      </c>
      <c r="AA615" s="10"/>
      <c r="AB615" s="13"/>
      <c r="AC615" s="9">
        <f t="shared" ref="AC615:AC623" si="607">AB615-AD615</f>
        <v>0</v>
      </c>
      <c r="AD615" s="10"/>
      <c r="AE615" s="13"/>
      <c r="AF615" s="9">
        <f t="shared" ref="AF615:AF623" si="608">AE615-AG615</f>
        <v>0</v>
      </c>
      <c r="AG615" s="10"/>
      <c r="AH615" s="13"/>
      <c r="AI615" s="9">
        <f t="shared" ref="AI615:AI623" si="609">AH615-AJ615</f>
        <v>0</v>
      </c>
      <c r="AJ615" s="10"/>
      <c r="AK615" s="13"/>
      <c r="AL615" s="9">
        <f t="shared" ref="AL615:AL623" si="610">AK615-AM615</f>
        <v>0</v>
      </c>
      <c r="AM615" s="10"/>
      <c r="AN615" s="22"/>
      <c r="AO615" s="4" t="s">
        <v>31</v>
      </c>
    </row>
    <row r="616" spans="1:41">
      <c r="A616" s="579"/>
      <c r="B616" s="581"/>
      <c r="C616" s="583"/>
      <c r="D616" s="648"/>
      <c r="E616" s="589"/>
      <c r="F616" s="72" t="s">
        <v>32</v>
      </c>
      <c r="G616" s="13"/>
      <c r="H616" s="11">
        <f t="shared" si="600"/>
        <v>0</v>
      </c>
      <c r="I616" s="12"/>
      <c r="J616" s="13"/>
      <c r="K616" s="11">
        <f t="shared" si="601"/>
        <v>0</v>
      </c>
      <c r="L616" s="12"/>
      <c r="M616" s="13"/>
      <c r="N616" s="11">
        <f t="shared" si="602"/>
        <v>0</v>
      </c>
      <c r="O616" s="12"/>
      <c r="P616" s="13"/>
      <c r="Q616" s="11">
        <f t="shared" si="603"/>
        <v>0</v>
      </c>
      <c r="R616" s="12"/>
      <c r="S616" s="13"/>
      <c r="T616" s="11">
        <f t="shared" si="604"/>
        <v>0</v>
      </c>
      <c r="U616" s="12"/>
      <c r="V616" s="13"/>
      <c r="W616" s="11">
        <f t="shared" si="605"/>
        <v>0</v>
      </c>
      <c r="X616" s="12"/>
      <c r="Y616" s="13"/>
      <c r="Z616" s="11">
        <f t="shared" si="606"/>
        <v>0</v>
      </c>
      <c r="AA616" s="12"/>
      <c r="AB616" s="13"/>
      <c r="AC616" s="11">
        <f t="shared" si="607"/>
        <v>0</v>
      </c>
      <c r="AD616" s="12"/>
      <c r="AE616" s="13"/>
      <c r="AF616" s="11">
        <f t="shared" si="608"/>
        <v>0</v>
      </c>
      <c r="AG616" s="12"/>
      <c r="AH616" s="13"/>
      <c r="AI616" s="11">
        <f t="shared" si="609"/>
        <v>0</v>
      </c>
      <c r="AJ616" s="12"/>
      <c r="AK616" s="13"/>
      <c r="AL616" s="11">
        <f t="shared" si="610"/>
        <v>0</v>
      </c>
      <c r="AM616" s="12"/>
      <c r="AN616" s="3"/>
      <c r="AO616" s="117">
        <f>SUM(Y613:Y623,AB613:AB623,AE613:AE623,AH613:AH623,AK613:AK623,AN613:AN623)</f>
        <v>288000</v>
      </c>
    </row>
    <row r="617" spans="1:41">
      <c r="A617" s="579"/>
      <c r="B617" s="581"/>
      <c r="C617" s="583"/>
      <c r="D617" s="648"/>
      <c r="E617" s="589"/>
      <c r="F617" s="72" t="s">
        <v>33</v>
      </c>
      <c r="G617" s="13"/>
      <c r="H617" s="11">
        <f t="shared" si="600"/>
        <v>0</v>
      </c>
      <c r="I617" s="12"/>
      <c r="J617" s="13"/>
      <c r="K617" s="11">
        <f t="shared" si="601"/>
        <v>0</v>
      </c>
      <c r="L617" s="12"/>
      <c r="M617" s="13"/>
      <c r="N617" s="11">
        <f t="shared" si="602"/>
        <v>0</v>
      </c>
      <c r="O617" s="12"/>
      <c r="P617" s="13"/>
      <c r="Q617" s="11">
        <f t="shared" si="603"/>
        <v>0</v>
      </c>
      <c r="R617" s="12"/>
      <c r="S617" s="13"/>
      <c r="T617" s="11">
        <f t="shared" si="604"/>
        <v>0</v>
      </c>
      <c r="U617" s="12"/>
      <c r="V617" s="13"/>
      <c r="W617" s="11">
        <f t="shared" si="605"/>
        <v>0</v>
      </c>
      <c r="X617" s="12"/>
      <c r="Y617" s="351">
        <v>120000</v>
      </c>
      <c r="Z617" s="11">
        <f t="shared" si="606"/>
        <v>120000</v>
      </c>
      <c r="AA617" s="12"/>
      <c r="AB617" s="13"/>
      <c r="AC617" s="11">
        <f t="shared" si="607"/>
        <v>0</v>
      </c>
      <c r="AD617" s="12"/>
      <c r="AE617" s="13"/>
      <c r="AF617" s="11">
        <f t="shared" si="608"/>
        <v>0</v>
      </c>
      <c r="AG617" s="12"/>
      <c r="AH617" s="13"/>
      <c r="AI617" s="11">
        <f t="shared" si="609"/>
        <v>0</v>
      </c>
      <c r="AJ617" s="12"/>
      <c r="AK617" s="13"/>
      <c r="AL617" s="11">
        <f t="shared" si="610"/>
        <v>0</v>
      </c>
      <c r="AM617" s="12"/>
      <c r="AN617" s="3"/>
      <c r="AO617" s="7" t="s">
        <v>34</v>
      </c>
    </row>
    <row r="618" spans="1:41">
      <c r="A618" s="579"/>
      <c r="B618" s="581"/>
      <c r="C618" s="583"/>
      <c r="D618" s="648"/>
      <c r="E618" s="589"/>
      <c r="F618" s="72" t="s">
        <v>35</v>
      </c>
      <c r="G618" s="13"/>
      <c r="H618" s="11">
        <f t="shared" si="600"/>
        <v>0</v>
      </c>
      <c r="I618" s="12"/>
      <c r="J618" s="13"/>
      <c r="K618" s="11">
        <f t="shared" si="601"/>
        <v>0</v>
      </c>
      <c r="L618" s="12"/>
      <c r="M618" s="13"/>
      <c r="N618" s="11">
        <f t="shared" si="602"/>
        <v>0</v>
      </c>
      <c r="O618" s="12"/>
      <c r="P618" s="13"/>
      <c r="Q618" s="11">
        <f t="shared" si="603"/>
        <v>0</v>
      </c>
      <c r="R618" s="12"/>
      <c r="S618" s="13"/>
      <c r="T618" s="11">
        <f t="shared" si="604"/>
        <v>0</v>
      </c>
      <c r="U618" s="12"/>
      <c r="V618" s="13"/>
      <c r="W618" s="11">
        <f t="shared" si="605"/>
        <v>0</v>
      </c>
      <c r="X618" s="12"/>
      <c r="Y618" s="13"/>
      <c r="Z618" s="11">
        <f t="shared" si="606"/>
        <v>0</v>
      </c>
      <c r="AA618" s="12"/>
      <c r="AB618" s="351">
        <v>24000</v>
      </c>
      <c r="AC618" s="11">
        <f t="shared" si="607"/>
        <v>24000</v>
      </c>
      <c r="AD618" s="12"/>
      <c r="AE618" s="13"/>
      <c r="AF618" s="11">
        <f t="shared" si="608"/>
        <v>0</v>
      </c>
      <c r="AG618" s="12"/>
      <c r="AH618" s="13"/>
      <c r="AI618" s="11">
        <f t="shared" si="609"/>
        <v>0</v>
      </c>
      <c r="AJ618" s="12"/>
      <c r="AK618" s="13"/>
      <c r="AL618" s="11">
        <f t="shared" si="610"/>
        <v>0</v>
      </c>
      <c r="AM618" s="12"/>
      <c r="AN618" s="3"/>
      <c r="AO618" s="117">
        <f>SUM(Z613:Z623,AC613:AC623,AF613:AF623,AI613:AI623,AL613:AL623,AN613:AN623)</f>
        <v>288000</v>
      </c>
    </row>
    <row r="619" spans="1:41">
      <c r="A619" s="579"/>
      <c r="B619" s="581"/>
      <c r="C619" s="583"/>
      <c r="D619" s="648"/>
      <c r="E619" s="589"/>
      <c r="F619" s="72" t="s">
        <v>36</v>
      </c>
      <c r="G619" s="13"/>
      <c r="H619" s="11">
        <f t="shared" si="600"/>
        <v>0</v>
      </c>
      <c r="I619" s="12"/>
      <c r="J619" s="13"/>
      <c r="K619" s="11">
        <f t="shared" si="601"/>
        <v>0</v>
      </c>
      <c r="L619" s="12"/>
      <c r="M619" s="13"/>
      <c r="N619" s="11">
        <f t="shared" si="602"/>
        <v>0</v>
      </c>
      <c r="O619" s="12"/>
      <c r="P619" s="13"/>
      <c r="Q619" s="11">
        <f t="shared" si="603"/>
        <v>0</v>
      </c>
      <c r="R619" s="12"/>
      <c r="S619" s="13"/>
      <c r="T619" s="11">
        <f t="shared" si="604"/>
        <v>0</v>
      </c>
      <c r="U619" s="12"/>
      <c r="V619" s="13"/>
      <c r="W619" s="11">
        <f t="shared" si="605"/>
        <v>0</v>
      </c>
      <c r="X619" s="12"/>
      <c r="Y619" s="13"/>
      <c r="Z619" s="11">
        <f t="shared" si="606"/>
        <v>0</v>
      </c>
      <c r="AA619" s="12"/>
      <c r="AB619" s="13"/>
      <c r="AC619" s="11">
        <f t="shared" si="607"/>
        <v>0</v>
      </c>
      <c r="AD619" s="12"/>
      <c r="AE619" s="351">
        <v>24000</v>
      </c>
      <c r="AF619" s="11">
        <f t="shared" si="608"/>
        <v>24000</v>
      </c>
      <c r="AG619" s="12"/>
      <c r="AH619" s="13"/>
      <c r="AI619" s="11">
        <f t="shared" si="609"/>
        <v>0</v>
      </c>
      <c r="AJ619" s="12"/>
      <c r="AK619" s="13"/>
      <c r="AL619" s="11">
        <f t="shared" si="610"/>
        <v>0</v>
      </c>
      <c r="AM619" s="12"/>
      <c r="AN619" s="3"/>
      <c r="AO619" s="7" t="s">
        <v>37</v>
      </c>
    </row>
    <row r="620" spans="1:41">
      <c r="A620" s="579"/>
      <c r="B620" s="581"/>
      <c r="C620" s="583"/>
      <c r="D620" s="648"/>
      <c r="E620" s="589"/>
      <c r="F620" s="72" t="s">
        <v>38</v>
      </c>
      <c r="G620" s="13"/>
      <c r="H620" s="11">
        <f t="shared" si="600"/>
        <v>0</v>
      </c>
      <c r="I620" s="12"/>
      <c r="J620" s="13"/>
      <c r="K620" s="11">
        <f t="shared" si="601"/>
        <v>0</v>
      </c>
      <c r="L620" s="12"/>
      <c r="M620" s="13"/>
      <c r="N620" s="11">
        <f t="shared" si="602"/>
        <v>0</v>
      </c>
      <c r="O620" s="12"/>
      <c r="P620" s="13"/>
      <c r="Q620" s="11">
        <f t="shared" si="603"/>
        <v>0</v>
      </c>
      <c r="R620" s="12"/>
      <c r="S620" s="13"/>
      <c r="T620" s="11">
        <f t="shared" si="604"/>
        <v>0</v>
      </c>
      <c r="U620" s="12"/>
      <c r="V620" s="13"/>
      <c r="W620" s="11">
        <f t="shared" si="605"/>
        <v>0</v>
      </c>
      <c r="X620" s="12"/>
      <c r="Y620" s="13"/>
      <c r="Z620" s="11">
        <f t="shared" si="606"/>
        <v>0</v>
      </c>
      <c r="AA620" s="12"/>
      <c r="AB620" s="13"/>
      <c r="AC620" s="11">
        <f t="shared" si="607"/>
        <v>0</v>
      </c>
      <c r="AD620" s="12"/>
      <c r="AE620" s="13"/>
      <c r="AF620" s="11">
        <f t="shared" si="608"/>
        <v>0</v>
      </c>
      <c r="AG620" s="12"/>
      <c r="AH620" s="351">
        <v>120000</v>
      </c>
      <c r="AI620" s="11">
        <f t="shared" si="609"/>
        <v>120000</v>
      </c>
      <c r="AJ620" s="12"/>
      <c r="AK620" s="13"/>
      <c r="AL620" s="11">
        <f t="shared" si="610"/>
        <v>0</v>
      </c>
      <c r="AM620" s="12"/>
      <c r="AN620" s="3"/>
      <c r="AO620" s="117">
        <f>SUM(AA613:AA623,AD613:AD623,AG613:AG623,AJ613:AJ623,AM613:AM623,AN613:AN623)</f>
        <v>0</v>
      </c>
    </row>
    <row r="621" spans="1:41">
      <c r="A621" s="579"/>
      <c r="B621" s="581"/>
      <c r="C621" s="583"/>
      <c r="D621" s="648"/>
      <c r="E621" s="589"/>
      <c r="F621" s="72" t="s">
        <v>39</v>
      </c>
      <c r="G621" s="13"/>
      <c r="H621" s="11">
        <f t="shared" si="600"/>
        <v>0</v>
      </c>
      <c r="I621" s="12"/>
      <c r="J621" s="13"/>
      <c r="K621" s="11">
        <f t="shared" si="601"/>
        <v>0</v>
      </c>
      <c r="L621" s="12"/>
      <c r="M621" s="13"/>
      <c r="N621" s="11">
        <f t="shared" si="602"/>
        <v>0</v>
      </c>
      <c r="O621" s="12"/>
      <c r="P621" s="13"/>
      <c r="Q621" s="11">
        <f t="shared" si="603"/>
        <v>0</v>
      </c>
      <c r="R621" s="12"/>
      <c r="S621" s="13"/>
      <c r="T621" s="11">
        <f t="shared" si="604"/>
        <v>0</v>
      </c>
      <c r="U621" s="12"/>
      <c r="V621" s="13"/>
      <c r="W621" s="11">
        <f t="shared" si="605"/>
        <v>0</v>
      </c>
      <c r="X621" s="12"/>
      <c r="Y621" s="13"/>
      <c r="Z621" s="11">
        <f t="shared" si="606"/>
        <v>0</v>
      </c>
      <c r="AA621" s="12"/>
      <c r="AB621" s="13"/>
      <c r="AC621" s="11">
        <f t="shared" si="607"/>
        <v>0</v>
      </c>
      <c r="AD621" s="12"/>
      <c r="AE621" s="13"/>
      <c r="AF621" s="11">
        <f t="shared" si="608"/>
        <v>0</v>
      </c>
      <c r="AG621" s="12"/>
      <c r="AH621" s="13"/>
      <c r="AI621" s="11">
        <f t="shared" si="609"/>
        <v>0</v>
      </c>
      <c r="AJ621" s="12"/>
      <c r="AK621" s="13"/>
      <c r="AL621" s="11">
        <f t="shared" si="610"/>
        <v>0</v>
      </c>
      <c r="AM621" s="12"/>
      <c r="AN621" s="3"/>
      <c r="AO621" s="7" t="s">
        <v>40</v>
      </c>
    </row>
    <row r="622" spans="1:41">
      <c r="A622" s="579"/>
      <c r="B622" s="581"/>
      <c r="C622" s="583"/>
      <c r="D622" s="648"/>
      <c r="E622" s="589"/>
      <c r="F622" s="72" t="s">
        <v>41</v>
      </c>
      <c r="G622" s="13"/>
      <c r="H622" s="11">
        <f t="shared" si="600"/>
        <v>0</v>
      </c>
      <c r="I622" s="12"/>
      <c r="J622" s="13"/>
      <c r="K622" s="11">
        <f t="shared" si="601"/>
        <v>0</v>
      </c>
      <c r="L622" s="12"/>
      <c r="M622" s="13"/>
      <c r="N622" s="11">
        <f t="shared" si="602"/>
        <v>0</v>
      </c>
      <c r="O622" s="12"/>
      <c r="P622" s="13"/>
      <c r="Q622" s="11">
        <f t="shared" si="603"/>
        <v>0</v>
      </c>
      <c r="R622" s="12"/>
      <c r="S622" s="13"/>
      <c r="T622" s="11">
        <f t="shared" si="604"/>
        <v>0</v>
      </c>
      <c r="U622" s="12"/>
      <c r="V622" s="13"/>
      <c r="W622" s="11">
        <f t="shared" si="605"/>
        <v>0</v>
      </c>
      <c r="X622" s="12"/>
      <c r="Y622" s="13"/>
      <c r="Z622" s="11">
        <f t="shared" si="606"/>
        <v>0</v>
      </c>
      <c r="AA622" s="12"/>
      <c r="AB622" s="13"/>
      <c r="AC622" s="11">
        <f t="shared" si="607"/>
        <v>0</v>
      </c>
      <c r="AD622" s="12"/>
      <c r="AE622" s="13"/>
      <c r="AF622" s="11">
        <f t="shared" si="608"/>
        <v>0</v>
      </c>
      <c r="AG622" s="12"/>
      <c r="AH622" s="13"/>
      <c r="AI622" s="11">
        <f t="shared" si="609"/>
        <v>0</v>
      </c>
      <c r="AJ622" s="12"/>
      <c r="AK622" s="13"/>
      <c r="AL622" s="11">
        <f t="shared" si="610"/>
        <v>0</v>
      </c>
      <c r="AM622" s="12"/>
      <c r="AN622" s="3"/>
      <c r="AO622" s="118">
        <f>AO620/AO616</f>
        <v>0</v>
      </c>
    </row>
    <row r="623" spans="1:41" ht="15.75" customHeight="1">
      <c r="A623" s="580"/>
      <c r="B623" s="582"/>
      <c r="C623" s="584"/>
      <c r="D623" s="649"/>
      <c r="E623" s="590"/>
      <c r="F623" s="73" t="s">
        <v>42</v>
      </c>
      <c r="G623" s="15"/>
      <c r="H623" s="16">
        <f t="shared" si="600"/>
        <v>0</v>
      </c>
      <c r="I623" s="17"/>
      <c r="J623" s="15"/>
      <c r="K623" s="16">
        <f t="shared" si="601"/>
        <v>0</v>
      </c>
      <c r="L623" s="17"/>
      <c r="M623" s="15"/>
      <c r="N623" s="16">
        <f t="shared" si="602"/>
        <v>0</v>
      </c>
      <c r="O623" s="17"/>
      <c r="P623" s="15"/>
      <c r="Q623" s="16">
        <f t="shared" si="603"/>
        <v>0</v>
      </c>
      <c r="R623" s="17"/>
      <c r="S623" s="15"/>
      <c r="T623" s="16">
        <f t="shared" si="604"/>
        <v>0</v>
      </c>
      <c r="U623" s="17"/>
      <c r="V623" s="15"/>
      <c r="W623" s="16">
        <f t="shared" si="605"/>
        <v>0</v>
      </c>
      <c r="X623" s="17"/>
      <c r="Y623" s="15"/>
      <c r="Z623" s="16">
        <f t="shared" si="606"/>
        <v>0</v>
      </c>
      <c r="AA623" s="17"/>
      <c r="AB623" s="15"/>
      <c r="AC623" s="16">
        <f t="shared" si="607"/>
        <v>0</v>
      </c>
      <c r="AD623" s="17"/>
      <c r="AE623" s="15"/>
      <c r="AF623" s="16">
        <f t="shared" si="608"/>
        <v>0</v>
      </c>
      <c r="AG623" s="17"/>
      <c r="AH623" s="15"/>
      <c r="AI623" s="16">
        <f t="shared" si="609"/>
        <v>0</v>
      </c>
      <c r="AJ623" s="17"/>
      <c r="AK623" s="15"/>
      <c r="AL623" s="16">
        <f t="shared" si="610"/>
        <v>0</v>
      </c>
      <c r="AM623" s="17"/>
      <c r="AN623" s="8"/>
      <c r="AO623" s="127"/>
    </row>
    <row r="624" spans="1:41" ht="15" customHeight="1">
      <c r="A624" s="460" t="s">
        <v>21</v>
      </c>
      <c r="B624" s="484" t="s">
        <v>17</v>
      </c>
      <c r="C624" s="484" t="s">
        <v>18</v>
      </c>
      <c r="D624" s="484" t="s">
        <v>139</v>
      </c>
      <c r="E624" s="484" t="s">
        <v>20</v>
      </c>
      <c r="F624" s="556" t="s">
        <v>22</v>
      </c>
      <c r="G624" s="477" t="s">
        <v>23</v>
      </c>
      <c r="H624" s="460" t="s">
        <v>24</v>
      </c>
      <c r="I624" s="476" t="s">
        <v>25</v>
      </c>
      <c r="J624" s="477" t="s">
        <v>23</v>
      </c>
      <c r="K624" s="460" t="s">
        <v>24</v>
      </c>
      <c r="L624" s="476" t="s">
        <v>25</v>
      </c>
      <c r="M624" s="477" t="s">
        <v>23</v>
      </c>
      <c r="N624" s="460" t="s">
        <v>24</v>
      </c>
      <c r="O624" s="476" t="s">
        <v>25</v>
      </c>
      <c r="P624" s="477" t="s">
        <v>23</v>
      </c>
      <c r="Q624" s="460" t="s">
        <v>24</v>
      </c>
      <c r="R624" s="476" t="s">
        <v>25</v>
      </c>
      <c r="S624" s="477" t="s">
        <v>23</v>
      </c>
      <c r="T624" s="460" t="s">
        <v>24</v>
      </c>
      <c r="U624" s="476" t="s">
        <v>25</v>
      </c>
      <c r="V624" s="477" t="s">
        <v>23</v>
      </c>
      <c r="W624" s="460" t="s">
        <v>24</v>
      </c>
      <c r="X624" s="476" t="s">
        <v>25</v>
      </c>
      <c r="Y624" s="477" t="s">
        <v>23</v>
      </c>
      <c r="Z624" s="460" t="s">
        <v>24</v>
      </c>
      <c r="AA624" s="476" t="s">
        <v>25</v>
      </c>
      <c r="AB624" s="477" t="s">
        <v>23</v>
      </c>
      <c r="AC624" s="460" t="s">
        <v>24</v>
      </c>
      <c r="AD624" s="476" t="s">
        <v>25</v>
      </c>
      <c r="AE624" s="477" t="s">
        <v>23</v>
      </c>
      <c r="AF624" s="460" t="s">
        <v>24</v>
      </c>
      <c r="AG624" s="476" t="s">
        <v>25</v>
      </c>
      <c r="AH624" s="477" t="s">
        <v>23</v>
      </c>
      <c r="AI624" s="460" t="s">
        <v>24</v>
      </c>
      <c r="AJ624" s="476" t="s">
        <v>25</v>
      </c>
      <c r="AK624" s="477" t="s">
        <v>23</v>
      </c>
      <c r="AL624" s="460" t="s">
        <v>24</v>
      </c>
      <c r="AM624" s="476" t="s">
        <v>25</v>
      </c>
      <c r="AN624" s="466" t="s">
        <v>23</v>
      </c>
      <c r="AO624" s="453" t="s">
        <v>26</v>
      </c>
    </row>
    <row r="625" spans="1:41">
      <c r="A625" s="452"/>
      <c r="B625" s="450"/>
      <c r="C625" s="450"/>
      <c r="D625" s="450"/>
      <c r="E625" s="450"/>
      <c r="F625" s="557"/>
      <c r="G625" s="576"/>
      <c r="H625" s="452"/>
      <c r="I625" s="577"/>
      <c r="J625" s="576"/>
      <c r="K625" s="452"/>
      <c r="L625" s="577"/>
      <c r="M625" s="576"/>
      <c r="N625" s="452"/>
      <c r="O625" s="577"/>
      <c r="P625" s="576"/>
      <c r="Q625" s="452"/>
      <c r="R625" s="577"/>
      <c r="S625" s="576"/>
      <c r="T625" s="452"/>
      <c r="U625" s="577"/>
      <c r="V625" s="576"/>
      <c r="W625" s="452"/>
      <c r="X625" s="577"/>
      <c r="Y625" s="576"/>
      <c r="Z625" s="452"/>
      <c r="AA625" s="577"/>
      <c r="AB625" s="576"/>
      <c r="AC625" s="452"/>
      <c r="AD625" s="577"/>
      <c r="AE625" s="576"/>
      <c r="AF625" s="452"/>
      <c r="AG625" s="577"/>
      <c r="AH625" s="576"/>
      <c r="AI625" s="452"/>
      <c r="AJ625" s="577"/>
      <c r="AK625" s="576"/>
      <c r="AL625" s="452"/>
      <c r="AM625" s="577"/>
      <c r="AN625" s="575"/>
      <c r="AO625" s="540"/>
    </row>
    <row r="626" spans="1:41" ht="15" customHeight="1">
      <c r="A626" s="578" t="s">
        <v>330</v>
      </c>
      <c r="B626" s="566" t="s">
        <v>331</v>
      </c>
      <c r="C626" s="567">
        <v>3067</v>
      </c>
      <c r="D626" s="568"/>
      <c r="E626" s="588"/>
      <c r="F626" s="70" t="s">
        <v>30</v>
      </c>
      <c r="G626" s="13"/>
      <c r="H626" s="9">
        <f t="shared" ref="H626:H634" si="611">G626-I626</f>
        <v>0</v>
      </c>
      <c r="I626" s="10"/>
      <c r="J626" s="13"/>
      <c r="K626" s="9">
        <f t="shared" ref="K626:K634" si="612">J626-L626</f>
        <v>0</v>
      </c>
      <c r="L626" s="10"/>
      <c r="M626" s="13"/>
      <c r="N626" s="9">
        <f t="shared" ref="N626:N634" si="613">M626-O626</f>
        <v>0</v>
      </c>
      <c r="O626" s="10"/>
      <c r="P626" s="13"/>
      <c r="Q626" s="9">
        <f t="shared" ref="Q626:Q634" si="614">P626-R626</f>
        <v>0</v>
      </c>
      <c r="R626" s="10"/>
      <c r="S626" s="13"/>
      <c r="T626" s="9">
        <f t="shared" ref="T626:T634" si="615">S626-U626</f>
        <v>0</v>
      </c>
      <c r="U626" s="10"/>
      <c r="V626" s="13"/>
      <c r="W626" s="9">
        <f t="shared" ref="W626:W634" si="616">V626-X626</f>
        <v>0</v>
      </c>
      <c r="X626" s="10"/>
      <c r="Y626" s="351">
        <v>600000</v>
      </c>
      <c r="Z626" s="9">
        <f t="shared" ref="Z626:Z634" si="617">Y626-AA626</f>
        <v>600000</v>
      </c>
      <c r="AA626" s="10"/>
      <c r="AB626" s="13"/>
      <c r="AC626" s="9">
        <f t="shared" ref="AC626:AC634" si="618">AB626-AD626</f>
        <v>0</v>
      </c>
      <c r="AD626" s="10"/>
      <c r="AE626" s="13"/>
      <c r="AF626" s="9">
        <f t="shared" ref="AF626:AF634" si="619">AE626-AG626</f>
        <v>0</v>
      </c>
      <c r="AG626" s="10"/>
      <c r="AH626" s="13"/>
      <c r="AI626" s="9">
        <f t="shared" ref="AI626:AI634" si="620">AH626-AJ626</f>
        <v>0</v>
      </c>
      <c r="AJ626" s="10"/>
      <c r="AK626" s="13"/>
      <c r="AL626" s="9">
        <f t="shared" ref="AL626:AL634" si="621">AK626-AM626</f>
        <v>0</v>
      </c>
      <c r="AM626" s="10"/>
      <c r="AN626" s="22"/>
      <c r="AO626" s="4" t="s">
        <v>31</v>
      </c>
    </row>
    <row r="627" spans="1:41">
      <c r="A627" s="579"/>
      <c r="B627" s="581"/>
      <c r="C627" s="583"/>
      <c r="D627" s="648"/>
      <c r="E627" s="589"/>
      <c r="F627" s="72" t="s">
        <v>32</v>
      </c>
      <c r="G627" s="13"/>
      <c r="H627" s="11">
        <f t="shared" si="611"/>
        <v>0</v>
      </c>
      <c r="I627" s="12"/>
      <c r="J627" s="13"/>
      <c r="K627" s="11">
        <f t="shared" si="612"/>
        <v>0</v>
      </c>
      <c r="L627" s="12"/>
      <c r="M627" s="13"/>
      <c r="N627" s="11">
        <f t="shared" si="613"/>
        <v>0</v>
      </c>
      <c r="O627" s="12"/>
      <c r="P627" s="13"/>
      <c r="Q627" s="11">
        <f t="shared" si="614"/>
        <v>0</v>
      </c>
      <c r="R627" s="12"/>
      <c r="S627" s="13"/>
      <c r="T627" s="11">
        <f t="shared" si="615"/>
        <v>0</v>
      </c>
      <c r="U627" s="12"/>
      <c r="V627" s="13"/>
      <c r="W627" s="11">
        <f t="shared" si="616"/>
        <v>0</v>
      </c>
      <c r="X627" s="12"/>
      <c r="Y627" s="13"/>
      <c r="Z627" s="11">
        <f t="shared" si="617"/>
        <v>0</v>
      </c>
      <c r="AA627" s="12"/>
      <c r="AB627" s="13"/>
      <c r="AC627" s="11">
        <f t="shared" si="618"/>
        <v>0</v>
      </c>
      <c r="AD627" s="12"/>
      <c r="AE627" s="13"/>
      <c r="AF627" s="11">
        <f t="shared" si="619"/>
        <v>0</v>
      </c>
      <c r="AG627" s="12"/>
      <c r="AH627" s="13"/>
      <c r="AI627" s="11">
        <f t="shared" si="620"/>
        <v>0</v>
      </c>
      <c r="AJ627" s="12"/>
      <c r="AK627" s="13"/>
      <c r="AL627" s="11">
        <f t="shared" si="621"/>
        <v>0</v>
      </c>
      <c r="AM627" s="12"/>
      <c r="AN627" s="3"/>
      <c r="AO627" s="117" t="e">
        <f>SUM(#REF!,#REF!,#REF!,#REF!,#REF!,#REF!,#REF!,AB626:AB634,AE626:AE634)</f>
        <v>#REF!</v>
      </c>
    </row>
    <row r="628" spans="1:41">
      <c r="A628" s="579"/>
      <c r="B628" s="581"/>
      <c r="C628" s="583"/>
      <c r="D628" s="648"/>
      <c r="E628" s="589"/>
      <c r="F628" s="72" t="s">
        <v>33</v>
      </c>
      <c r="G628" s="13"/>
      <c r="H628" s="11">
        <f t="shared" si="611"/>
        <v>0</v>
      </c>
      <c r="I628" s="12"/>
      <c r="J628" s="13"/>
      <c r="K628" s="11">
        <f t="shared" si="612"/>
        <v>0</v>
      </c>
      <c r="L628" s="12"/>
      <c r="M628" s="13"/>
      <c r="N628" s="11">
        <f t="shared" si="613"/>
        <v>0</v>
      </c>
      <c r="O628" s="12"/>
      <c r="P628" s="13"/>
      <c r="Q628" s="11">
        <f t="shared" si="614"/>
        <v>0</v>
      </c>
      <c r="R628" s="12"/>
      <c r="S628" s="13"/>
      <c r="T628" s="11">
        <f t="shared" si="615"/>
        <v>0</v>
      </c>
      <c r="U628" s="12"/>
      <c r="V628" s="13"/>
      <c r="W628" s="11">
        <f t="shared" si="616"/>
        <v>0</v>
      </c>
      <c r="X628" s="12"/>
      <c r="Y628" s="13"/>
      <c r="Z628" s="11">
        <f t="shared" si="617"/>
        <v>0</v>
      </c>
      <c r="AA628" s="12"/>
      <c r="AB628" s="13"/>
      <c r="AC628" s="11">
        <f t="shared" si="618"/>
        <v>0</v>
      </c>
      <c r="AD628" s="12"/>
      <c r="AE628" s="13"/>
      <c r="AF628" s="11">
        <f t="shared" si="619"/>
        <v>0</v>
      </c>
      <c r="AG628" s="12"/>
      <c r="AH628" s="13"/>
      <c r="AI628" s="11">
        <f t="shared" si="620"/>
        <v>0</v>
      </c>
      <c r="AJ628" s="12"/>
      <c r="AK628" s="13"/>
      <c r="AL628" s="11">
        <f t="shared" si="621"/>
        <v>0</v>
      </c>
      <c r="AM628" s="12"/>
      <c r="AN628" s="3"/>
      <c r="AO628" s="7" t="s">
        <v>34</v>
      </c>
    </row>
    <row r="629" spans="1:41">
      <c r="A629" s="579"/>
      <c r="B629" s="581"/>
      <c r="C629" s="583"/>
      <c r="D629" s="648"/>
      <c r="E629" s="589"/>
      <c r="F629" s="72" t="s">
        <v>35</v>
      </c>
      <c r="G629" s="13"/>
      <c r="H629" s="11">
        <f t="shared" si="611"/>
        <v>0</v>
      </c>
      <c r="I629" s="12"/>
      <c r="J629" s="13"/>
      <c r="K629" s="11">
        <f t="shared" si="612"/>
        <v>0</v>
      </c>
      <c r="L629" s="12"/>
      <c r="M629" s="13"/>
      <c r="N629" s="11">
        <f t="shared" si="613"/>
        <v>0</v>
      </c>
      <c r="O629" s="12"/>
      <c r="P629" s="13"/>
      <c r="Q629" s="11">
        <f t="shared" si="614"/>
        <v>0</v>
      </c>
      <c r="R629" s="12"/>
      <c r="S629" s="13"/>
      <c r="T629" s="11">
        <f t="shared" si="615"/>
        <v>0</v>
      </c>
      <c r="U629" s="12"/>
      <c r="V629" s="13"/>
      <c r="W629" s="11">
        <f t="shared" si="616"/>
        <v>0</v>
      </c>
      <c r="X629" s="12"/>
      <c r="Y629" s="13"/>
      <c r="Z629" s="11">
        <f t="shared" si="617"/>
        <v>0</v>
      </c>
      <c r="AA629" s="12"/>
      <c r="AB629" s="13"/>
      <c r="AC629" s="11">
        <f t="shared" si="618"/>
        <v>0</v>
      </c>
      <c r="AD629" s="12"/>
      <c r="AE629" s="13"/>
      <c r="AF629" s="11">
        <f t="shared" si="619"/>
        <v>0</v>
      </c>
      <c r="AG629" s="12"/>
      <c r="AH629" s="13"/>
      <c r="AI629" s="11">
        <f t="shared" si="620"/>
        <v>0</v>
      </c>
      <c r="AJ629" s="12"/>
      <c r="AK629" s="13"/>
      <c r="AL629" s="11">
        <f t="shared" si="621"/>
        <v>0</v>
      </c>
      <c r="AM629" s="12"/>
      <c r="AN629" s="3"/>
      <c r="AO629" s="117" t="e">
        <f>SUM(#REF!,#REF!,#REF!,#REF!,#REF!,#REF!,#REF!,AC626:AC634,#REF!,AF626:AF634)</f>
        <v>#REF!</v>
      </c>
    </row>
    <row r="630" spans="1:41">
      <c r="A630" s="579"/>
      <c r="B630" s="581"/>
      <c r="C630" s="583"/>
      <c r="D630" s="648"/>
      <c r="E630" s="589"/>
      <c r="F630" s="72" t="s">
        <v>36</v>
      </c>
      <c r="G630" s="13"/>
      <c r="H630" s="11">
        <f t="shared" si="611"/>
        <v>0</v>
      </c>
      <c r="I630" s="12"/>
      <c r="J630" s="13"/>
      <c r="K630" s="11">
        <f t="shared" si="612"/>
        <v>0</v>
      </c>
      <c r="L630" s="12"/>
      <c r="M630" s="13"/>
      <c r="N630" s="11">
        <f t="shared" si="613"/>
        <v>0</v>
      </c>
      <c r="O630" s="12"/>
      <c r="P630" s="13"/>
      <c r="Q630" s="11">
        <f t="shared" si="614"/>
        <v>0</v>
      </c>
      <c r="R630" s="12"/>
      <c r="S630" s="13"/>
      <c r="T630" s="11">
        <f t="shared" si="615"/>
        <v>0</v>
      </c>
      <c r="U630" s="12"/>
      <c r="V630" s="13"/>
      <c r="W630" s="11">
        <f t="shared" si="616"/>
        <v>0</v>
      </c>
      <c r="X630" s="12"/>
      <c r="Y630" s="13"/>
      <c r="Z630" s="11">
        <f t="shared" si="617"/>
        <v>0</v>
      </c>
      <c r="AA630" s="12"/>
      <c r="AB630" s="13"/>
      <c r="AC630" s="11">
        <f t="shared" si="618"/>
        <v>0</v>
      </c>
      <c r="AD630" s="12"/>
      <c r="AE630" s="13"/>
      <c r="AF630" s="11">
        <f t="shared" si="619"/>
        <v>0</v>
      </c>
      <c r="AG630" s="12"/>
      <c r="AH630" s="13"/>
      <c r="AI630" s="11">
        <f t="shared" si="620"/>
        <v>0</v>
      </c>
      <c r="AJ630" s="12"/>
      <c r="AK630" s="13"/>
      <c r="AL630" s="11">
        <f t="shared" si="621"/>
        <v>0</v>
      </c>
      <c r="AM630" s="12"/>
      <c r="AN630" s="3"/>
      <c r="AO630" s="7" t="s">
        <v>37</v>
      </c>
    </row>
    <row r="631" spans="1:41">
      <c r="A631" s="579"/>
      <c r="B631" s="581"/>
      <c r="C631" s="583"/>
      <c r="D631" s="648"/>
      <c r="E631" s="589"/>
      <c r="F631" s="72" t="s">
        <v>38</v>
      </c>
      <c r="G631" s="13"/>
      <c r="H631" s="11">
        <f t="shared" si="611"/>
        <v>0</v>
      </c>
      <c r="I631" s="12"/>
      <c r="J631" s="13"/>
      <c r="K631" s="11">
        <f t="shared" si="612"/>
        <v>0</v>
      </c>
      <c r="L631" s="12"/>
      <c r="M631" s="13"/>
      <c r="N631" s="11">
        <f t="shared" si="613"/>
        <v>0</v>
      </c>
      <c r="O631" s="12"/>
      <c r="P631" s="13"/>
      <c r="Q631" s="11">
        <f t="shared" si="614"/>
        <v>0</v>
      </c>
      <c r="R631" s="12"/>
      <c r="S631" s="13"/>
      <c r="T631" s="11">
        <f t="shared" si="615"/>
        <v>0</v>
      </c>
      <c r="U631" s="12"/>
      <c r="V631" s="13"/>
      <c r="W631" s="11">
        <f t="shared" si="616"/>
        <v>0</v>
      </c>
      <c r="X631" s="12"/>
      <c r="Y631" s="13"/>
      <c r="Z631" s="11">
        <f t="shared" si="617"/>
        <v>0</v>
      </c>
      <c r="AA631" s="12"/>
      <c r="AB631" s="13"/>
      <c r="AC631" s="11">
        <f t="shared" si="618"/>
        <v>0</v>
      </c>
      <c r="AD631" s="12"/>
      <c r="AE631" s="13"/>
      <c r="AF631" s="11">
        <f t="shared" si="619"/>
        <v>0</v>
      </c>
      <c r="AG631" s="12"/>
      <c r="AH631" s="13"/>
      <c r="AI631" s="11">
        <f t="shared" si="620"/>
        <v>0</v>
      </c>
      <c r="AJ631" s="12"/>
      <c r="AK631" s="13"/>
      <c r="AL631" s="11">
        <f t="shared" si="621"/>
        <v>0</v>
      </c>
      <c r="AM631" s="12"/>
      <c r="AN631" s="3"/>
      <c r="AO631" s="117" t="e">
        <f>SUM(#REF!,#REF!,#REF!,#REF!,#REF!,#REF!,#REF!,AD626:AD634,AG626:AG634)</f>
        <v>#REF!</v>
      </c>
    </row>
    <row r="632" spans="1:41">
      <c r="A632" s="579"/>
      <c r="B632" s="581"/>
      <c r="C632" s="583"/>
      <c r="D632" s="648"/>
      <c r="E632" s="589"/>
      <c r="F632" s="72" t="s">
        <v>39</v>
      </c>
      <c r="G632" s="13"/>
      <c r="H632" s="11">
        <f t="shared" si="611"/>
        <v>0</v>
      </c>
      <c r="I632" s="12"/>
      <c r="J632" s="13"/>
      <c r="K632" s="11">
        <f t="shared" si="612"/>
        <v>0</v>
      </c>
      <c r="L632" s="12"/>
      <c r="M632" s="13"/>
      <c r="N632" s="11">
        <f t="shared" si="613"/>
        <v>0</v>
      </c>
      <c r="O632" s="12"/>
      <c r="P632" s="13"/>
      <c r="Q632" s="11">
        <f t="shared" si="614"/>
        <v>0</v>
      </c>
      <c r="R632" s="12"/>
      <c r="S632" s="13"/>
      <c r="T632" s="11">
        <f t="shared" si="615"/>
        <v>0</v>
      </c>
      <c r="U632" s="12"/>
      <c r="V632" s="13"/>
      <c r="W632" s="11">
        <f t="shared" si="616"/>
        <v>0</v>
      </c>
      <c r="X632" s="12"/>
      <c r="Y632" s="13"/>
      <c r="Z632" s="11">
        <f t="shared" si="617"/>
        <v>0</v>
      </c>
      <c r="AA632" s="12"/>
      <c r="AB632" s="13"/>
      <c r="AC632" s="11">
        <f t="shared" si="618"/>
        <v>0</v>
      </c>
      <c r="AD632" s="12"/>
      <c r="AE632" s="13"/>
      <c r="AF632" s="11">
        <f t="shared" si="619"/>
        <v>0</v>
      </c>
      <c r="AG632" s="12"/>
      <c r="AH632" s="13"/>
      <c r="AI632" s="11">
        <f t="shared" si="620"/>
        <v>0</v>
      </c>
      <c r="AJ632" s="12"/>
      <c r="AK632" s="13"/>
      <c r="AL632" s="11">
        <f t="shared" si="621"/>
        <v>0</v>
      </c>
      <c r="AM632" s="12"/>
      <c r="AN632" s="3"/>
      <c r="AO632" s="7" t="s">
        <v>40</v>
      </c>
    </row>
    <row r="633" spans="1:41">
      <c r="A633" s="579"/>
      <c r="B633" s="581"/>
      <c r="C633" s="583"/>
      <c r="D633" s="648"/>
      <c r="E633" s="589"/>
      <c r="F633" s="72" t="s">
        <v>41</v>
      </c>
      <c r="G633" s="13"/>
      <c r="H633" s="11">
        <f t="shared" si="611"/>
        <v>0</v>
      </c>
      <c r="I633" s="12"/>
      <c r="J633" s="13"/>
      <c r="K633" s="11">
        <f t="shared" si="612"/>
        <v>0</v>
      </c>
      <c r="L633" s="12"/>
      <c r="M633" s="13"/>
      <c r="N633" s="11">
        <f t="shared" si="613"/>
        <v>0</v>
      </c>
      <c r="O633" s="12"/>
      <c r="P633" s="13"/>
      <c r="Q633" s="11">
        <f t="shared" si="614"/>
        <v>0</v>
      </c>
      <c r="R633" s="12"/>
      <c r="S633" s="13"/>
      <c r="T633" s="11">
        <f t="shared" si="615"/>
        <v>0</v>
      </c>
      <c r="U633" s="12"/>
      <c r="V633" s="13"/>
      <c r="W633" s="11">
        <f t="shared" si="616"/>
        <v>0</v>
      </c>
      <c r="X633" s="12"/>
      <c r="Y633" s="13"/>
      <c r="Z633" s="11">
        <f t="shared" si="617"/>
        <v>0</v>
      </c>
      <c r="AA633" s="12"/>
      <c r="AB633" s="13"/>
      <c r="AC633" s="11">
        <f t="shared" si="618"/>
        <v>0</v>
      </c>
      <c r="AD633" s="12"/>
      <c r="AE633" s="13"/>
      <c r="AF633" s="11">
        <f t="shared" si="619"/>
        <v>0</v>
      </c>
      <c r="AG633" s="12"/>
      <c r="AH633" s="13"/>
      <c r="AI633" s="11">
        <f t="shared" si="620"/>
        <v>0</v>
      </c>
      <c r="AJ633" s="12"/>
      <c r="AK633" s="13"/>
      <c r="AL633" s="11">
        <f t="shared" si="621"/>
        <v>0</v>
      </c>
      <c r="AM633" s="12"/>
      <c r="AN633" s="3"/>
      <c r="AO633" s="118" t="e">
        <f>AO631/AO627</f>
        <v>#REF!</v>
      </c>
    </row>
    <row r="634" spans="1:41" ht="15.75" customHeight="1">
      <c r="A634" s="580"/>
      <c r="B634" s="582"/>
      <c r="C634" s="584"/>
      <c r="D634" s="649"/>
      <c r="E634" s="590"/>
      <c r="F634" s="73" t="s">
        <v>42</v>
      </c>
      <c r="G634" s="15"/>
      <c r="H634" s="16">
        <f t="shared" si="611"/>
        <v>0</v>
      </c>
      <c r="I634" s="17"/>
      <c r="J634" s="15"/>
      <c r="K634" s="16">
        <f t="shared" si="612"/>
        <v>0</v>
      </c>
      <c r="L634" s="17"/>
      <c r="M634" s="15"/>
      <c r="N634" s="16">
        <f t="shared" si="613"/>
        <v>0</v>
      </c>
      <c r="O634" s="17"/>
      <c r="P634" s="15"/>
      <c r="Q634" s="16">
        <f t="shared" si="614"/>
        <v>0</v>
      </c>
      <c r="R634" s="17"/>
      <c r="S634" s="15"/>
      <c r="T634" s="16">
        <f t="shared" si="615"/>
        <v>0</v>
      </c>
      <c r="U634" s="17"/>
      <c r="V634" s="15"/>
      <c r="W634" s="16">
        <f t="shared" si="616"/>
        <v>0</v>
      </c>
      <c r="X634" s="17"/>
      <c r="Y634" s="15"/>
      <c r="Z634" s="16">
        <f t="shared" si="617"/>
        <v>0</v>
      </c>
      <c r="AA634" s="17"/>
      <c r="AB634" s="15"/>
      <c r="AC634" s="16">
        <f t="shared" si="618"/>
        <v>0</v>
      </c>
      <c r="AD634" s="17"/>
      <c r="AE634" s="15"/>
      <c r="AF634" s="16">
        <f t="shared" si="619"/>
        <v>0</v>
      </c>
      <c r="AG634" s="17"/>
      <c r="AH634" s="15"/>
      <c r="AI634" s="16">
        <f t="shared" si="620"/>
        <v>0</v>
      </c>
      <c r="AJ634" s="17"/>
      <c r="AK634" s="15"/>
      <c r="AL634" s="16">
        <f t="shared" si="621"/>
        <v>0</v>
      </c>
      <c r="AM634" s="17"/>
      <c r="AN634" s="8"/>
      <c r="AO634" s="127"/>
    </row>
    <row r="635" spans="1:41" ht="15" customHeight="1">
      <c r="A635" s="460" t="s">
        <v>21</v>
      </c>
      <c r="B635" s="484" t="s">
        <v>17</v>
      </c>
      <c r="C635" s="484" t="s">
        <v>18</v>
      </c>
      <c r="D635" s="484" t="s">
        <v>139</v>
      </c>
      <c r="E635" s="484" t="s">
        <v>20</v>
      </c>
      <c r="F635" s="556" t="s">
        <v>22</v>
      </c>
      <c r="G635" s="477" t="s">
        <v>23</v>
      </c>
      <c r="H635" s="460" t="s">
        <v>24</v>
      </c>
      <c r="I635" s="476" t="s">
        <v>25</v>
      </c>
      <c r="J635" s="477" t="s">
        <v>23</v>
      </c>
      <c r="K635" s="460" t="s">
        <v>24</v>
      </c>
      <c r="L635" s="476" t="s">
        <v>25</v>
      </c>
      <c r="M635" s="477" t="s">
        <v>23</v>
      </c>
      <c r="N635" s="460" t="s">
        <v>24</v>
      </c>
      <c r="O635" s="476" t="s">
        <v>25</v>
      </c>
      <c r="P635" s="477" t="s">
        <v>23</v>
      </c>
      <c r="Q635" s="460" t="s">
        <v>24</v>
      </c>
      <c r="R635" s="476" t="s">
        <v>25</v>
      </c>
      <c r="S635" s="477" t="s">
        <v>23</v>
      </c>
      <c r="T635" s="460" t="s">
        <v>24</v>
      </c>
      <c r="U635" s="476" t="s">
        <v>25</v>
      </c>
      <c r="V635" s="477" t="s">
        <v>23</v>
      </c>
      <c r="W635" s="460" t="s">
        <v>24</v>
      </c>
      <c r="X635" s="476" t="s">
        <v>25</v>
      </c>
      <c r="Y635" s="477" t="s">
        <v>23</v>
      </c>
      <c r="Z635" s="460" t="s">
        <v>24</v>
      </c>
      <c r="AA635" s="476" t="s">
        <v>25</v>
      </c>
      <c r="AB635" s="477" t="s">
        <v>23</v>
      </c>
      <c r="AC635" s="460" t="s">
        <v>24</v>
      </c>
      <c r="AD635" s="476" t="s">
        <v>25</v>
      </c>
      <c r="AE635" s="477" t="s">
        <v>23</v>
      </c>
      <c r="AF635" s="460" t="s">
        <v>24</v>
      </c>
      <c r="AG635" s="476" t="s">
        <v>25</v>
      </c>
      <c r="AH635" s="477" t="s">
        <v>23</v>
      </c>
      <c r="AI635" s="460" t="s">
        <v>24</v>
      </c>
      <c r="AJ635" s="476" t="s">
        <v>25</v>
      </c>
      <c r="AK635" s="477" t="s">
        <v>23</v>
      </c>
      <c r="AL635" s="460" t="s">
        <v>24</v>
      </c>
      <c r="AM635" s="476" t="s">
        <v>25</v>
      </c>
      <c r="AN635" s="466" t="s">
        <v>23</v>
      </c>
      <c r="AO635" s="453" t="s">
        <v>26</v>
      </c>
    </row>
    <row r="636" spans="1:41">
      <c r="A636" s="452"/>
      <c r="B636" s="450"/>
      <c r="C636" s="450"/>
      <c r="D636" s="450"/>
      <c r="E636" s="450"/>
      <c r="F636" s="557"/>
      <c r="G636" s="576"/>
      <c r="H636" s="452"/>
      <c r="I636" s="577"/>
      <c r="J636" s="576"/>
      <c r="K636" s="452"/>
      <c r="L636" s="577"/>
      <c r="M636" s="576"/>
      <c r="N636" s="452"/>
      <c r="O636" s="577"/>
      <c r="P636" s="576"/>
      <c r="Q636" s="452"/>
      <c r="R636" s="577"/>
      <c r="S636" s="576"/>
      <c r="T636" s="452"/>
      <c r="U636" s="577"/>
      <c r="V636" s="576"/>
      <c r="W636" s="452"/>
      <c r="X636" s="577"/>
      <c r="Y636" s="576"/>
      <c r="Z636" s="452"/>
      <c r="AA636" s="577"/>
      <c r="AB636" s="576"/>
      <c r="AC636" s="452"/>
      <c r="AD636" s="577"/>
      <c r="AE636" s="576"/>
      <c r="AF636" s="452"/>
      <c r="AG636" s="577"/>
      <c r="AH636" s="576"/>
      <c r="AI636" s="452"/>
      <c r="AJ636" s="577"/>
      <c r="AK636" s="576"/>
      <c r="AL636" s="452"/>
      <c r="AM636" s="577"/>
      <c r="AN636" s="575"/>
      <c r="AO636" s="540"/>
    </row>
    <row r="637" spans="1:41" ht="15" customHeight="1">
      <c r="A637" s="578" t="s">
        <v>330</v>
      </c>
      <c r="B637" s="566" t="s">
        <v>332</v>
      </c>
      <c r="C637" s="567">
        <v>436</v>
      </c>
      <c r="D637" s="568"/>
      <c r="E637" s="588"/>
      <c r="F637" s="70" t="s">
        <v>30</v>
      </c>
      <c r="G637" s="13"/>
      <c r="H637" s="9">
        <f t="shared" ref="H637:H645" si="622">G637-I637</f>
        <v>0</v>
      </c>
      <c r="I637" s="10"/>
      <c r="J637" s="13"/>
      <c r="K637" s="9">
        <f t="shared" ref="K637:K645" si="623">J637-L637</f>
        <v>0</v>
      </c>
      <c r="L637" s="10"/>
      <c r="M637" s="13"/>
      <c r="N637" s="9">
        <f t="shared" ref="N637:N645" si="624">M637-O637</f>
        <v>0</v>
      </c>
      <c r="O637" s="10"/>
      <c r="P637" s="13"/>
      <c r="Q637" s="9">
        <f t="shared" ref="Q637:Q645" si="625">P637-R637</f>
        <v>0</v>
      </c>
      <c r="R637" s="10"/>
      <c r="S637" s="13"/>
      <c r="T637" s="9">
        <f t="shared" ref="T637:T645" si="626">S637-U637</f>
        <v>0</v>
      </c>
      <c r="U637" s="10"/>
      <c r="V637" s="13"/>
      <c r="W637" s="9">
        <f t="shared" ref="W637:W645" si="627">V637-X637</f>
        <v>0</v>
      </c>
      <c r="X637" s="10"/>
      <c r="Y637" s="351">
        <v>200000</v>
      </c>
      <c r="Z637" s="9">
        <f t="shared" ref="Z637:Z645" si="628">Y637-AA637</f>
        <v>200000</v>
      </c>
      <c r="AA637" s="10"/>
      <c r="AB637" s="13"/>
      <c r="AC637" s="9">
        <f t="shared" ref="AC637:AC645" si="629">AB637-AD637</f>
        <v>0</v>
      </c>
      <c r="AD637" s="10"/>
      <c r="AE637" s="13"/>
      <c r="AF637" s="9">
        <f t="shared" ref="AF637:AF645" si="630">AE637-AG637</f>
        <v>0</v>
      </c>
      <c r="AG637" s="10"/>
      <c r="AH637" s="13"/>
      <c r="AI637" s="9">
        <f t="shared" ref="AI637:AI645" si="631">AH637-AJ637</f>
        <v>0</v>
      </c>
      <c r="AJ637" s="10"/>
      <c r="AK637" s="13"/>
      <c r="AL637" s="9">
        <f t="shared" ref="AL637:AL645" si="632">AK637-AM637</f>
        <v>0</v>
      </c>
      <c r="AM637" s="10"/>
      <c r="AN637" s="22"/>
      <c r="AO637" s="4" t="s">
        <v>31</v>
      </c>
    </row>
    <row r="638" spans="1:41">
      <c r="A638" s="579"/>
      <c r="B638" s="581"/>
      <c r="C638" s="583"/>
      <c r="D638" s="648"/>
      <c r="E638" s="589"/>
      <c r="F638" s="72" t="s">
        <v>32</v>
      </c>
      <c r="G638" s="13"/>
      <c r="H638" s="11">
        <f t="shared" si="622"/>
        <v>0</v>
      </c>
      <c r="I638" s="12"/>
      <c r="J638" s="13"/>
      <c r="K638" s="11">
        <f t="shared" si="623"/>
        <v>0</v>
      </c>
      <c r="L638" s="12"/>
      <c r="M638" s="13"/>
      <c r="N638" s="11">
        <f t="shared" si="624"/>
        <v>0</v>
      </c>
      <c r="O638" s="12"/>
      <c r="P638" s="13"/>
      <c r="Q638" s="11">
        <f t="shared" si="625"/>
        <v>0</v>
      </c>
      <c r="R638" s="12"/>
      <c r="S638" s="13"/>
      <c r="T638" s="11">
        <f t="shared" si="626"/>
        <v>0</v>
      </c>
      <c r="U638" s="12"/>
      <c r="V638" s="13"/>
      <c r="W638" s="11">
        <f t="shared" si="627"/>
        <v>0</v>
      </c>
      <c r="X638" s="12"/>
      <c r="Y638" s="13"/>
      <c r="Z638" s="11">
        <f t="shared" si="628"/>
        <v>0</v>
      </c>
      <c r="AA638" s="12"/>
      <c r="AB638" s="13"/>
      <c r="AC638" s="11">
        <f t="shared" si="629"/>
        <v>0</v>
      </c>
      <c r="AD638" s="12"/>
      <c r="AE638" s="13"/>
      <c r="AF638" s="11">
        <f t="shared" si="630"/>
        <v>0</v>
      </c>
      <c r="AG638" s="12"/>
      <c r="AH638" s="13"/>
      <c r="AI638" s="11">
        <f t="shared" si="631"/>
        <v>0</v>
      </c>
      <c r="AJ638" s="12"/>
      <c r="AK638" s="13"/>
      <c r="AL638" s="11">
        <f t="shared" si="632"/>
        <v>0</v>
      </c>
      <c r="AM638" s="12"/>
      <c r="AN638" s="3"/>
      <c r="AO638" s="117">
        <f>SUM(Y635:Y645,AB635:AB645,AE635:AE645,AH635:AH645,AK635:AK645,AN635:AN645)</f>
        <v>200000</v>
      </c>
    </row>
    <row r="639" spans="1:41">
      <c r="A639" s="579"/>
      <c r="B639" s="581"/>
      <c r="C639" s="583"/>
      <c r="D639" s="648"/>
      <c r="E639" s="589"/>
      <c r="F639" s="72" t="s">
        <v>33</v>
      </c>
      <c r="G639" s="13"/>
      <c r="H639" s="11">
        <f t="shared" si="622"/>
        <v>0</v>
      </c>
      <c r="I639" s="12"/>
      <c r="J639" s="13"/>
      <c r="K639" s="11">
        <f t="shared" si="623"/>
        <v>0</v>
      </c>
      <c r="L639" s="12"/>
      <c r="M639" s="13"/>
      <c r="N639" s="11">
        <f t="shared" si="624"/>
        <v>0</v>
      </c>
      <c r="O639" s="12"/>
      <c r="P639" s="13"/>
      <c r="Q639" s="11">
        <f t="shared" si="625"/>
        <v>0</v>
      </c>
      <c r="R639" s="12"/>
      <c r="S639" s="13"/>
      <c r="T639" s="11">
        <f t="shared" si="626"/>
        <v>0</v>
      </c>
      <c r="U639" s="12"/>
      <c r="V639" s="13"/>
      <c r="W639" s="11">
        <f t="shared" si="627"/>
        <v>0</v>
      </c>
      <c r="X639" s="12"/>
      <c r="Y639" s="13"/>
      <c r="Z639" s="11">
        <f t="shared" si="628"/>
        <v>0</v>
      </c>
      <c r="AA639" s="12"/>
      <c r="AB639" s="13"/>
      <c r="AC639" s="11">
        <f t="shared" si="629"/>
        <v>0</v>
      </c>
      <c r="AD639" s="12"/>
      <c r="AE639" s="13"/>
      <c r="AF639" s="11">
        <f t="shared" si="630"/>
        <v>0</v>
      </c>
      <c r="AG639" s="12"/>
      <c r="AH639" s="13"/>
      <c r="AI639" s="11">
        <f t="shared" si="631"/>
        <v>0</v>
      </c>
      <c r="AJ639" s="12"/>
      <c r="AK639" s="13"/>
      <c r="AL639" s="11">
        <f t="shared" si="632"/>
        <v>0</v>
      </c>
      <c r="AM639" s="12"/>
      <c r="AN639" s="3"/>
      <c r="AO639" s="7" t="s">
        <v>34</v>
      </c>
    </row>
    <row r="640" spans="1:41">
      <c r="A640" s="579"/>
      <c r="B640" s="581"/>
      <c r="C640" s="583"/>
      <c r="D640" s="648"/>
      <c r="E640" s="589"/>
      <c r="F640" s="72" t="s">
        <v>35</v>
      </c>
      <c r="G640" s="13"/>
      <c r="H640" s="11">
        <f t="shared" si="622"/>
        <v>0</v>
      </c>
      <c r="I640" s="12"/>
      <c r="J640" s="13"/>
      <c r="K640" s="11">
        <f t="shared" si="623"/>
        <v>0</v>
      </c>
      <c r="L640" s="12"/>
      <c r="M640" s="13"/>
      <c r="N640" s="11">
        <f t="shared" si="624"/>
        <v>0</v>
      </c>
      <c r="O640" s="12"/>
      <c r="P640" s="13"/>
      <c r="Q640" s="11">
        <f t="shared" si="625"/>
        <v>0</v>
      </c>
      <c r="R640" s="12"/>
      <c r="S640" s="13"/>
      <c r="T640" s="11">
        <f t="shared" si="626"/>
        <v>0</v>
      </c>
      <c r="U640" s="12"/>
      <c r="V640" s="13"/>
      <c r="W640" s="11">
        <f t="shared" si="627"/>
        <v>0</v>
      </c>
      <c r="X640" s="12"/>
      <c r="Y640" s="13"/>
      <c r="Z640" s="11">
        <f t="shared" si="628"/>
        <v>0</v>
      </c>
      <c r="AA640" s="12"/>
      <c r="AB640" s="13"/>
      <c r="AC640" s="11">
        <f t="shared" si="629"/>
        <v>0</v>
      </c>
      <c r="AD640" s="12"/>
      <c r="AE640" s="13"/>
      <c r="AF640" s="11">
        <f t="shared" si="630"/>
        <v>0</v>
      </c>
      <c r="AG640" s="12"/>
      <c r="AH640" s="13"/>
      <c r="AI640" s="11">
        <f t="shared" si="631"/>
        <v>0</v>
      </c>
      <c r="AJ640" s="12"/>
      <c r="AK640" s="13"/>
      <c r="AL640" s="11">
        <f t="shared" si="632"/>
        <v>0</v>
      </c>
      <c r="AM640" s="12"/>
      <c r="AN640" s="3"/>
      <c r="AO640" s="117">
        <f>SUM(Z635:Z645,AC635:AC645,AF635:AF645,AI635:AI645,AL635:AL645,AN635:AN645)</f>
        <v>200000</v>
      </c>
    </row>
    <row r="641" spans="1:41">
      <c r="A641" s="579"/>
      <c r="B641" s="581"/>
      <c r="C641" s="583"/>
      <c r="D641" s="648"/>
      <c r="E641" s="589"/>
      <c r="F641" s="72" t="s">
        <v>36</v>
      </c>
      <c r="G641" s="13"/>
      <c r="H641" s="11">
        <f t="shared" si="622"/>
        <v>0</v>
      </c>
      <c r="I641" s="12"/>
      <c r="J641" s="13"/>
      <c r="K641" s="11">
        <f t="shared" si="623"/>
        <v>0</v>
      </c>
      <c r="L641" s="12"/>
      <c r="M641" s="13"/>
      <c r="N641" s="11">
        <f t="shared" si="624"/>
        <v>0</v>
      </c>
      <c r="O641" s="12"/>
      <c r="P641" s="13"/>
      <c r="Q641" s="11">
        <f t="shared" si="625"/>
        <v>0</v>
      </c>
      <c r="R641" s="12"/>
      <c r="S641" s="13"/>
      <c r="T641" s="11">
        <f t="shared" si="626"/>
        <v>0</v>
      </c>
      <c r="U641" s="12"/>
      <c r="V641" s="13"/>
      <c r="W641" s="11">
        <f t="shared" si="627"/>
        <v>0</v>
      </c>
      <c r="X641" s="12"/>
      <c r="Y641" s="13"/>
      <c r="Z641" s="11">
        <f t="shared" si="628"/>
        <v>0</v>
      </c>
      <c r="AA641" s="12"/>
      <c r="AB641" s="13"/>
      <c r="AC641" s="11">
        <f t="shared" si="629"/>
        <v>0</v>
      </c>
      <c r="AD641" s="12"/>
      <c r="AE641" s="13"/>
      <c r="AF641" s="11">
        <f t="shared" si="630"/>
        <v>0</v>
      </c>
      <c r="AG641" s="12"/>
      <c r="AH641" s="13"/>
      <c r="AI641" s="11">
        <f t="shared" si="631"/>
        <v>0</v>
      </c>
      <c r="AJ641" s="12"/>
      <c r="AK641" s="13"/>
      <c r="AL641" s="11">
        <f t="shared" si="632"/>
        <v>0</v>
      </c>
      <c r="AM641" s="12"/>
      <c r="AN641" s="3"/>
      <c r="AO641" s="7" t="s">
        <v>37</v>
      </c>
    </row>
    <row r="642" spans="1:41">
      <c r="A642" s="579"/>
      <c r="B642" s="581"/>
      <c r="C642" s="583"/>
      <c r="D642" s="648"/>
      <c r="E642" s="589"/>
      <c r="F642" s="72" t="s">
        <v>38</v>
      </c>
      <c r="G642" s="13"/>
      <c r="H642" s="11">
        <f t="shared" si="622"/>
        <v>0</v>
      </c>
      <c r="I642" s="12"/>
      <c r="J642" s="13"/>
      <c r="K642" s="11">
        <f t="shared" si="623"/>
        <v>0</v>
      </c>
      <c r="L642" s="12"/>
      <c r="M642" s="13"/>
      <c r="N642" s="11">
        <f t="shared" si="624"/>
        <v>0</v>
      </c>
      <c r="O642" s="12"/>
      <c r="P642" s="13"/>
      <c r="Q642" s="11">
        <f t="shared" si="625"/>
        <v>0</v>
      </c>
      <c r="R642" s="12"/>
      <c r="S642" s="13"/>
      <c r="T642" s="11">
        <f t="shared" si="626"/>
        <v>0</v>
      </c>
      <c r="U642" s="12"/>
      <c r="V642" s="13"/>
      <c r="W642" s="11">
        <f t="shared" si="627"/>
        <v>0</v>
      </c>
      <c r="X642" s="12"/>
      <c r="Y642" s="13"/>
      <c r="Z642" s="11">
        <f t="shared" si="628"/>
        <v>0</v>
      </c>
      <c r="AA642" s="12"/>
      <c r="AB642" s="13"/>
      <c r="AC642" s="11">
        <f t="shared" si="629"/>
        <v>0</v>
      </c>
      <c r="AD642" s="12"/>
      <c r="AE642" s="13"/>
      <c r="AF642" s="11">
        <f t="shared" si="630"/>
        <v>0</v>
      </c>
      <c r="AG642" s="12"/>
      <c r="AH642" s="13"/>
      <c r="AI642" s="11">
        <f t="shared" si="631"/>
        <v>0</v>
      </c>
      <c r="AJ642" s="12"/>
      <c r="AK642" s="13"/>
      <c r="AL642" s="11">
        <f t="shared" si="632"/>
        <v>0</v>
      </c>
      <c r="AM642" s="12"/>
      <c r="AN642" s="3"/>
      <c r="AO642" s="117">
        <f>SUM(AA635:AA645,AD635:AD645,AG635:AG645,AJ635:AJ645,AM635:AM645,AN635:AN645)</f>
        <v>0</v>
      </c>
    </row>
    <row r="643" spans="1:41">
      <c r="A643" s="579"/>
      <c r="B643" s="581"/>
      <c r="C643" s="583"/>
      <c r="D643" s="648"/>
      <c r="E643" s="589"/>
      <c r="F643" s="72" t="s">
        <v>39</v>
      </c>
      <c r="G643" s="13"/>
      <c r="H643" s="11">
        <f t="shared" si="622"/>
        <v>0</v>
      </c>
      <c r="I643" s="12"/>
      <c r="J643" s="13"/>
      <c r="K643" s="11">
        <f t="shared" si="623"/>
        <v>0</v>
      </c>
      <c r="L643" s="12"/>
      <c r="M643" s="13"/>
      <c r="N643" s="11">
        <f t="shared" si="624"/>
        <v>0</v>
      </c>
      <c r="O643" s="12"/>
      <c r="P643" s="13"/>
      <c r="Q643" s="11">
        <f t="shared" si="625"/>
        <v>0</v>
      </c>
      <c r="R643" s="12"/>
      <c r="S643" s="13"/>
      <c r="T643" s="11">
        <f t="shared" si="626"/>
        <v>0</v>
      </c>
      <c r="U643" s="12"/>
      <c r="V643" s="13"/>
      <c r="W643" s="11">
        <f t="shared" si="627"/>
        <v>0</v>
      </c>
      <c r="X643" s="12"/>
      <c r="Y643" s="13"/>
      <c r="Z643" s="11">
        <f t="shared" si="628"/>
        <v>0</v>
      </c>
      <c r="AA643" s="12"/>
      <c r="AB643" s="13"/>
      <c r="AC643" s="11">
        <f t="shared" si="629"/>
        <v>0</v>
      </c>
      <c r="AD643" s="12"/>
      <c r="AE643" s="13"/>
      <c r="AF643" s="11">
        <f t="shared" si="630"/>
        <v>0</v>
      </c>
      <c r="AG643" s="12"/>
      <c r="AH643" s="13"/>
      <c r="AI643" s="11">
        <f t="shared" si="631"/>
        <v>0</v>
      </c>
      <c r="AJ643" s="12"/>
      <c r="AK643" s="13"/>
      <c r="AL643" s="11">
        <f t="shared" si="632"/>
        <v>0</v>
      </c>
      <c r="AM643" s="12"/>
      <c r="AN643" s="3"/>
      <c r="AO643" s="7" t="s">
        <v>40</v>
      </c>
    </row>
    <row r="644" spans="1:41">
      <c r="A644" s="579"/>
      <c r="B644" s="581"/>
      <c r="C644" s="583"/>
      <c r="D644" s="648"/>
      <c r="E644" s="589"/>
      <c r="F644" s="72" t="s">
        <v>41</v>
      </c>
      <c r="G644" s="13"/>
      <c r="H644" s="11">
        <f t="shared" si="622"/>
        <v>0</v>
      </c>
      <c r="I644" s="12"/>
      <c r="J644" s="13"/>
      <c r="K644" s="11">
        <f t="shared" si="623"/>
        <v>0</v>
      </c>
      <c r="L644" s="12"/>
      <c r="M644" s="13"/>
      <c r="N644" s="11">
        <f t="shared" si="624"/>
        <v>0</v>
      </c>
      <c r="O644" s="12"/>
      <c r="P644" s="13"/>
      <c r="Q644" s="11">
        <f t="shared" si="625"/>
        <v>0</v>
      </c>
      <c r="R644" s="12"/>
      <c r="S644" s="13"/>
      <c r="T644" s="11">
        <f t="shared" si="626"/>
        <v>0</v>
      </c>
      <c r="U644" s="12"/>
      <c r="V644" s="13"/>
      <c r="W644" s="11">
        <f t="shared" si="627"/>
        <v>0</v>
      </c>
      <c r="X644" s="12"/>
      <c r="Y644" s="13"/>
      <c r="Z644" s="11">
        <f t="shared" si="628"/>
        <v>0</v>
      </c>
      <c r="AA644" s="12"/>
      <c r="AB644" s="13"/>
      <c r="AC644" s="11">
        <f t="shared" si="629"/>
        <v>0</v>
      </c>
      <c r="AD644" s="12"/>
      <c r="AE644" s="13"/>
      <c r="AF644" s="11">
        <f t="shared" si="630"/>
        <v>0</v>
      </c>
      <c r="AG644" s="12"/>
      <c r="AH644" s="13"/>
      <c r="AI644" s="11">
        <f t="shared" si="631"/>
        <v>0</v>
      </c>
      <c r="AJ644" s="12"/>
      <c r="AK644" s="13"/>
      <c r="AL644" s="11">
        <f t="shared" si="632"/>
        <v>0</v>
      </c>
      <c r="AM644" s="12"/>
      <c r="AN644" s="3"/>
      <c r="AO644" s="118">
        <f>AO642/AO638</f>
        <v>0</v>
      </c>
    </row>
    <row r="645" spans="1:41" ht="15.75" customHeight="1">
      <c r="A645" s="580"/>
      <c r="B645" s="582"/>
      <c r="C645" s="584"/>
      <c r="D645" s="649"/>
      <c r="E645" s="590"/>
      <c r="F645" s="73" t="s">
        <v>42</v>
      </c>
      <c r="G645" s="15"/>
      <c r="H645" s="16">
        <f t="shared" si="622"/>
        <v>0</v>
      </c>
      <c r="I645" s="17"/>
      <c r="J645" s="15"/>
      <c r="K645" s="16">
        <f t="shared" si="623"/>
        <v>0</v>
      </c>
      <c r="L645" s="17"/>
      <c r="M645" s="15"/>
      <c r="N645" s="16">
        <f t="shared" si="624"/>
        <v>0</v>
      </c>
      <c r="O645" s="17"/>
      <c r="P645" s="15"/>
      <c r="Q645" s="16">
        <f t="shared" si="625"/>
        <v>0</v>
      </c>
      <c r="R645" s="17"/>
      <c r="S645" s="15"/>
      <c r="T645" s="16">
        <f t="shared" si="626"/>
        <v>0</v>
      </c>
      <c r="U645" s="17"/>
      <c r="V645" s="15"/>
      <c r="W645" s="16">
        <f t="shared" si="627"/>
        <v>0</v>
      </c>
      <c r="X645" s="17"/>
      <c r="Y645" s="15"/>
      <c r="Z645" s="16">
        <f t="shared" si="628"/>
        <v>0</v>
      </c>
      <c r="AA645" s="17"/>
      <c r="AB645" s="15"/>
      <c r="AC645" s="16">
        <f t="shared" si="629"/>
        <v>0</v>
      </c>
      <c r="AD645" s="17"/>
      <c r="AE645" s="15"/>
      <c r="AF645" s="16">
        <f t="shared" si="630"/>
        <v>0</v>
      </c>
      <c r="AG645" s="17"/>
      <c r="AH645" s="15"/>
      <c r="AI645" s="16">
        <f t="shared" si="631"/>
        <v>0</v>
      </c>
      <c r="AJ645" s="17"/>
      <c r="AK645" s="15"/>
      <c r="AL645" s="16">
        <f t="shared" si="632"/>
        <v>0</v>
      </c>
      <c r="AM645" s="17"/>
      <c r="AN645" s="8"/>
      <c r="AO645" s="127"/>
    </row>
    <row r="646" spans="1:41" ht="15" customHeight="1">
      <c r="A646" s="460" t="s">
        <v>21</v>
      </c>
      <c r="B646" s="484" t="s">
        <v>17</v>
      </c>
      <c r="C646" s="484" t="s">
        <v>18</v>
      </c>
      <c r="D646" s="484" t="s">
        <v>139</v>
      </c>
      <c r="E646" s="484" t="s">
        <v>20</v>
      </c>
      <c r="F646" s="556" t="s">
        <v>22</v>
      </c>
      <c r="G646" s="477" t="s">
        <v>23</v>
      </c>
      <c r="H646" s="460" t="s">
        <v>24</v>
      </c>
      <c r="I646" s="476" t="s">
        <v>25</v>
      </c>
      <c r="J646" s="477" t="s">
        <v>23</v>
      </c>
      <c r="K646" s="460" t="s">
        <v>24</v>
      </c>
      <c r="L646" s="476" t="s">
        <v>25</v>
      </c>
      <c r="M646" s="477" t="s">
        <v>23</v>
      </c>
      <c r="N646" s="460" t="s">
        <v>24</v>
      </c>
      <c r="O646" s="476" t="s">
        <v>25</v>
      </c>
      <c r="P646" s="477" t="s">
        <v>23</v>
      </c>
      <c r="Q646" s="460" t="s">
        <v>24</v>
      </c>
      <c r="R646" s="476" t="s">
        <v>25</v>
      </c>
      <c r="S646" s="477" t="s">
        <v>23</v>
      </c>
      <c r="T646" s="460" t="s">
        <v>24</v>
      </c>
      <c r="U646" s="476" t="s">
        <v>25</v>
      </c>
      <c r="V646" s="477" t="s">
        <v>23</v>
      </c>
      <c r="W646" s="460" t="s">
        <v>24</v>
      </c>
      <c r="X646" s="476" t="s">
        <v>25</v>
      </c>
      <c r="Y646" s="477" t="s">
        <v>23</v>
      </c>
      <c r="Z646" s="460" t="s">
        <v>24</v>
      </c>
      <c r="AA646" s="476" t="s">
        <v>25</v>
      </c>
      <c r="AB646" s="477" t="s">
        <v>23</v>
      </c>
      <c r="AC646" s="460" t="s">
        <v>24</v>
      </c>
      <c r="AD646" s="476" t="s">
        <v>25</v>
      </c>
      <c r="AE646" s="477" t="s">
        <v>23</v>
      </c>
      <c r="AF646" s="460" t="s">
        <v>24</v>
      </c>
      <c r="AG646" s="476" t="s">
        <v>25</v>
      </c>
      <c r="AH646" s="477" t="s">
        <v>23</v>
      </c>
      <c r="AI646" s="460" t="s">
        <v>24</v>
      </c>
      <c r="AJ646" s="476" t="s">
        <v>25</v>
      </c>
      <c r="AK646" s="477" t="s">
        <v>23</v>
      </c>
      <c r="AL646" s="460" t="s">
        <v>24</v>
      </c>
      <c r="AM646" s="476" t="s">
        <v>25</v>
      </c>
      <c r="AN646" s="466" t="s">
        <v>23</v>
      </c>
      <c r="AO646" s="453" t="s">
        <v>26</v>
      </c>
    </row>
    <row r="647" spans="1:41">
      <c r="A647" s="452"/>
      <c r="B647" s="450"/>
      <c r="C647" s="450"/>
      <c r="D647" s="450"/>
      <c r="E647" s="450"/>
      <c r="F647" s="557"/>
      <c r="G647" s="576"/>
      <c r="H647" s="452"/>
      <c r="I647" s="577"/>
      <c r="J647" s="576"/>
      <c r="K647" s="452"/>
      <c r="L647" s="577"/>
      <c r="M647" s="576"/>
      <c r="N647" s="452"/>
      <c r="O647" s="577"/>
      <c r="P647" s="576"/>
      <c r="Q647" s="452"/>
      <c r="R647" s="577"/>
      <c r="S647" s="576"/>
      <c r="T647" s="452"/>
      <c r="U647" s="577"/>
      <c r="V647" s="576"/>
      <c r="W647" s="452"/>
      <c r="X647" s="577"/>
      <c r="Y647" s="576"/>
      <c r="Z647" s="452"/>
      <c r="AA647" s="577"/>
      <c r="AB647" s="576"/>
      <c r="AC647" s="452"/>
      <c r="AD647" s="577"/>
      <c r="AE647" s="576"/>
      <c r="AF647" s="452"/>
      <c r="AG647" s="577"/>
      <c r="AH647" s="576"/>
      <c r="AI647" s="452"/>
      <c r="AJ647" s="577"/>
      <c r="AK647" s="576"/>
      <c r="AL647" s="452"/>
      <c r="AM647" s="577"/>
      <c r="AN647" s="575"/>
      <c r="AO647" s="540"/>
    </row>
    <row r="648" spans="1:41" ht="15" customHeight="1">
      <c r="A648" s="578" t="s">
        <v>333</v>
      </c>
      <c r="B648" s="566" t="s">
        <v>334</v>
      </c>
      <c r="C648" s="567">
        <v>3141</v>
      </c>
      <c r="D648" s="568"/>
      <c r="E648" s="588"/>
      <c r="F648" s="70" t="s">
        <v>30</v>
      </c>
      <c r="G648" s="13"/>
      <c r="H648" s="9">
        <f t="shared" ref="H648:H656" si="633">G648-I648</f>
        <v>0</v>
      </c>
      <c r="I648" s="10"/>
      <c r="J648" s="13"/>
      <c r="K648" s="9">
        <f t="shared" ref="K648:K656" si="634">J648-L648</f>
        <v>0</v>
      </c>
      <c r="L648" s="10"/>
      <c r="M648" s="13"/>
      <c r="N648" s="9">
        <f t="shared" ref="N648:N656" si="635">M648-O648</f>
        <v>0</v>
      </c>
      <c r="O648" s="10"/>
      <c r="P648" s="13"/>
      <c r="Q648" s="9">
        <f t="shared" ref="Q648:Q656" si="636">P648-R648</f>
        <v>0</v>
      </c>
      <c r="R648" s="10"/>
      <c r="S648" s="13"/>
      <c r="T648" s="9">
        <f t="shared" ref="T648:T656" si="637">S648-U648</f>
        <v>0</v>
      </c>
      <c r="U648" s="10"/>
      <c r="V648" s="13"/>
      <c r="W648" s="9">
        <f t="shared" ref="W648:W656" si="638">V648-X648</f>
        <v>0</v>
      </c>
      <c r="X648" s="10"/>
      <c r="Y648" s="13"/>
      <c r="Z648" s="9">
        <f t="shared" ref="Z648:Z656" si="639">Y648-AA648</f>
        <v>0</v>
      </c>
      <c r="AA648" s="10"/>
      <c r="AB648" s="13"/>
      <c r="AC648" s="9">
        <f t="shared" ref="AC648:AC656" si="640">AB648-AD648</f>
        <v>0</v>
      </c>
      <c r="AD648" s="10"/>
      <c r="AE648" s="13"/>
      <c r="AF648" s="9">
        <f t="shared" ref="AF648:AF656" si="641">AE648-AG648</f>
        <v>0</v>
      </c>
      <c r="AG648" s="10"/>
      <c r="AH648" s="13"/>
      <c r="AI648" s="9">
        <f t="shared" ref="AI648:AI656" si="642">AH648-AJ648</f>
        <v>0</v>
      </c>
      <c r="AJ648" s="10"/>
      <c r="AK648" s="13"/>
      <c r="AL648" s="9">
        <f t="shared" ref="AL648:AL656" si="643">AK648-AM648</f>
        <v>0</v>
      </c>
      <c r="AM648" s="10"/>
      <c r="AN648" s="22"/>
      <c r="AO648" s="4" t="s">
        <v>31</v>
      </c>
    </row>
    <row r="649" spans="1:41">
      <c r="A649" s="579"/>
      <c r="B649" s="581"/>
      <c r="C649" s="583"/>
      <c r="D649" s="648"/>
      <c r="E649" s="589"/>
      <c r="F649" s="72" t="s">
        <v>32</v>
      </c>
      <c r="G649" s="13"/>
      <c r="H649" s="11">
        <f t="shared" si="633"/>
        <v>0</v>
      </c>
      <c r="I649" s="12"/>
      <c r="J649" s="13"/>
      <c r="K649" s="11">
        <f t="shared" si="634"/>
        <v>0</v>
      </c>
      <c r="L649" s="12"/>
      <c r="M649" s="13"/>
      <c r="N649" s="11">
        <f t="shared" si="635"/>
        <v>0</v>
      </c>
      <c r="O649" s="12"/>
      <c r="P649" s="13"/>
      <c r="Q649" s="11">
        <f t="shared" si="636"/>
        <v>0</v>
      </c>
      <c r="R649" s="12"/>
      <c r="S649" s="13"/>
      <c r="T649" s="11">
        <f t="shared" si="637"/>
        <v>0</v>
      </c>
      <c r="U649" s="12"/>
      <c r="V649" s="13"/>
      <c r="W649" s="11">
        <f t="shared" si="638"/>
        <v>0</v>
      </c>
      <c r="X649" s="12"/>
      <c r="Y649" s="13"/>
      <c r="Z649" s="11">
        <f t="shared" si="639"/>
        <v>0</v>
      </c>
      <c r="AA649" s="12"/>
      <c r="AB649" s="13"/>
      <c r="AC649" s="11">
        <f t="shared" si="640"/>
        <v>0</v>
      </c>
      <c r="AD649" s="12"/>
      <c r="AE649" s="13"/>
      <c r="AF649" s="11">
        <f t="shared" si="641"/>
        <v>0</v>
      </c>
      <c r="AG649" s="12"/>
      <c r="AH649" s="13"/>
      <c r="AI649" s="11">
        <f t="shared" si="642"/>
        <v>0</v>
      </c>
      <c r="AJ649" s="12"/>
      <c r="AK649" s="13"/>
      <c r="AL649" s="11">
        <f t="shared" si="643"/>
        <v>0</v>
      </c>
      <c r="AM649" s="12"/>
      <c r="AN649" s="3"/>
      <c r="AO649" s="117">
        <f>SUM(Y646:Y656,AB646:AB656,AE646:AE656,AH646:AH656,AK646:AK656,AN646:AN656)</f>
        <v>3433333</v>
      </c>
    </row>
    <row r="650" spans="1:41">
      <c r="A650" s="579"/>
      <c r="B650" s="581"/>
      <c r="C650" s="583"/>
      <c r="D650" s="648"/>
      <c r="E650" s="589"/>
      <c r="F650" s="72" t="s">
        <v>33</v>
      </c>
      <c r="G650" s="13"/>
      <c r="H650" s="11">
        <f t="shared" si="633"/>
        <v>0</v>
      </c>
      <c r="I650" s="12"/>
      <c r="J650" s="13"/>
      <c r="K650" s="11">
        <f t="shared" si="634"/>
        <v>0</v>
      </c>
      <c r="L650" s="12"/>
      <c r="M650" s="13"/>
      <c r="N650" s="11">
        <f t="shared" si="635"/>
        <v>0</v>
      </c>
      <c r="O650" s="12"/>
      <c r="P650" s="13"/>
      <c r="Q650" s="11">
        <f t="shared" si="636"/>
        <v>0</v>
      </c>
      <c r="R650" s="12"/>
      <c r="S650" s="13"/>
      <c r="T650" s="11">
        <f t="shared" si="637"/>
        <v>0</v>
      </c>
      <c r="U650" s="12"/>
      <c r="V650" s="13"/>
      <c r="W650" s="11">
        <f t="shared" si="638"/>
        <v>0</v>
      </c>
      <c r="X650" s="12"/>
      <c r="Y650" s="13"/>
      <c r="Z650" s="11">
        <f t="shared" si="639"/>
        <v>0</v>
      </c>
      <c r="AA650" s="12"/>
      <c r="AB650" s="351">
        <v>188889</v>
      </c>
      <c r="AC650" s="11">
        <f t="shared" si="640"/>
        <v>188889</v>
      </c>
      <c r="AD650" s="12"/>
      <c r="AE650" s="13"/>
      <c r="AF650" s="11">
        <f t="shared" si="641"/>
        <v>0</v>
      </c>
      <c r="AG650" s="12"/>
      <c r="AH650" s="13"/>
      <c r="AI650" s="11">
        <f t="shared" si="642"/>
        <v>0</v>
      </c>
      <c r="AJ650" s="12"/>
      <c r="AK650" s="13"/>
      <c r="AL650" s="11">
        <f t="shared" si="643"/>
        <v>0</v>
      </c>
      <c r="AM650" s="12"/>
      <c r="AN650" s="3"/>
      <c r="AO650" s="7" t="s">
        <v>34</v>
      </c>
    </row>
    <row r="651" spans="1:41">
      <c r="A651" s="579"/>
      <c r="B651" s="581"/>
      <c r="C651" s="583"/>
      <c r="D651" s="648"/>
      <c r="E651" s="589"/>
      <c r="F651" s="72" t="s">
        <v>35</v>
      </c>
      <c r="G651" s="13"/>
      <c r="H651" s="11">
        <f t="shared" si="633"/>
        <v>0</v>
      </c>
      <c r="I651" s="12"/>
      <c r="J651" s="13"/>
      <c r="K651" s="11">
        <f t="shared" si="634"/>
        <v>0</v>
      </c>
      <c r="L651" s="12"/>
      <c r="M651" s="13"/>
      <c r="N651" s="11">
        <f t="shared" si="635"/>
        <v>0</v>
      </c>
      <c r="O651" s="12"/>
      <c r="P651" s="13"/>
      <c r="Q651" s="11">
        <f t="shared" si="636"/>
        <v>0</v>
      </c>
      <c r="R651" s="12"/>
      <c r="S651" s="13"/>
      <c r="T651" s="11">
        <f t="shared" si="637"/>
        <v>0</v>
      </c>
      <c r="U651" s="12"/>
      <c r="V651" s="13"/>
      <c r="W651" s="11">
        <f t="shared" si="638"/>
        <v>0</v>
      </c>
      <c r="X651" s="12"/>
      <c r="Y651" s="13"/>
      <c r="Z651" s="11">
        <f t="shared" si="639"/>
        <v>0</v>
      </c>
      <c r="AA651" s="12"/>
      <c r="AB651" s="13"/>
      <c r="AC651" s="11">
        <f t="shared" si="640"/>
        <v>0</v>
      </c>
      <c r="AD651" s="12"/>
      <c r="AE651" s="351">
        <v>733333</v>
      </c>
      <c r="AF651" s="11">
        <f t="shared" si="641"/>
        <v>733333</v>
      </c>
      <c r="AG651" s="12"/>
      <c r="AH651" s="13"/>
      <c r="AI651" s="11">
        <f t="shared" si="642"/>
        <v>0</v>
      </c>
      <c r="AJ651" s="12"/>
      <c r="AK651" s="13"/>
      <c r="AL651" s="11">
        <f t="shared" si="643"/>
        <v>0</v>
      </c>
      <c r="AM651" s="12"/>
      <c r="AN651" s="3"/>
      <c r="AO651" s="117">
        <f>SUM(Z646:Z656,AC646:AC656,AF646:AF656,AI646:AI656,AL646:AL656,AN646:AN656)</f>
        <v>3433333</v>
      </c>
    </row>
    <row r="652" spans="1:41">
      <c r="A652" s="579"/>
      <c r="B652" s="581"/>
      <c r="C652" s="583"/>
      <c r="D652" s="648"/>
      <c r="E652" s="589"/>
      <c r="F652" s="72" t="s">
        <v>36</v>
      </c>
      <c r="G652" s="13"/>
      <c r="H652" s="11">
        <f t="shared" si="633"/>
        <v>0</v>
      </c>
      <c r="I652" s="12"/>
      <c r="J652" s="13"/>
      <c r="K652" s="11">
        <f t="shared" si="634"/>
        <v>0</v>
      </c>
      <c r="L652" s="12"/>
      <c r="M652" s="13"/>
      <c r="N652" s="11">
        <f t="shared" si="635"/>
        <v>0</v>
      </c>
      <c r="O652" s="12"/>
      <c r="P652" s="13"/>
      <c r="Q652" s="11">
        <f t="shared" si="636"/>
        <v>0</v>
      </c>
      <c r="R652" s="12"/>
      <c r="S652" s="13"/>
      <c r="T652" s="11">
        <f t="shared" si="637"/>
        <v>0</v>
      </c>
      <c r="U652" s="12"/>
      <c r="V652" s="13"/>
      <c r="W652" s="11">
        <f t="shared" si="638"/>
        <v>0</v>
      </c>
      <c r="X652" s="12"/>
      <c r="Y652" s="13"/>
      <c r="Z652" s="11">
        <f t="shared" si="639"/>
        <v>0</v>
      </c>
      <c r="AA652" s="12"/>
      <c r="AB652" s="13"/>
      <c r="AC652" s="11">
        <f t="shared" si="640"/>
        <v>0</v>
      </c>
      <c r="AD652" s="12"/>
      <c r="AE652" s="13"/>
      <c r="AF652" s="11">
        <f t="shared" si="641"/>
        <v>0</v>
      </c>
      <c r="AG652" s="12"/>
      <c r="AH652" s="351">
        <v>622222</v>
      </c>
      <c r="AI652" s="11">
        <f t="shared" si="642"/>
        <v>622222</v>
      </c>
      <c r="AJ652" s="12"/>
      <c r="AK652" s="13"/>
      <c r="AL652" s="11">
        <f t="shared" si="643"/>
        <v>0</v>
      </c>
      <c r="AM652" s="12"/>
      <c r="AN652" s="3"/>
      <c r="AO652" s="7" t="s">
        <v>37</v>
      </c>
    </row>
    <row r="653" spans="1:41">
      <c r="A653" s="579"/>
      <c r="B653" s="581"/>
      <c r="C653" s="583"/>
      <c r="D653" s="648"/>
      <c r="E653" s="589"/>
      <c r="F653" s="72" t="s">
        <v>38</v>
      </c>
      <c r="G653" s="13"/>
      <c r="H653" s="11">
        <f t="shared" si="633"/>
        <v>0</v>
      </c>
      <c r="I653" s="12"/>
      <c r="J653" s="13"/>
      <c r="K653" s="11">
        <f t="shared" si="634"/>
        <v>0</v>
      </c>
      <c r="L653" s="12"/>
      <c r="M653" s="13"/>
      <c r="N653" s="11">
        <f t="shared" si="635"/>
        <v>0</v>
      </c>
      <c r="O653" s="12"/>
      <c r="P653" s="13"/>
      <c r="Q653" s="11">
        <f t="shared" si="636"/>
        <v>0</v>
      </c>
      <c r="R653" s="12"/>
      <c r="S653" s="13"/>
      <c r="T653" s="11">
        <f t="shared" si="637"/>
        <v>0</v>
      </c>
      <c r="U653" s="12"/>
      <c r="V653" s="13"/>
      <c r="W653" s="11">
        <f t="shared" si="638"/>
        <v>0</v>
      </c>
      <c r="X653" s="12"/>
      <c r="Y653" s="13"/>
      <c r="Z653" s="11">
        <f t="shared" si="639"/>
        <v>0</v>
      </c>
      <c r="AA653" s="12"/>
      <c r="AB653" s="13"/>
      <c r="AC653" s="11">
        <f t="shared" si="640"/>
        <v>0</v>
      </c>
      <c r="AD653" s="12"/>
      <c r="AE653" s="13"/>
      <c r="AF653" s="11">
        <f t="shared" si="641"/>
        <v>0</v>
      </c>
      <c r="AG653" s="12"/>
      <c r="AH653" s="13"/>
      <c r="AI653" s="11">
        <f t="shared" si="642"/>
        <v>0</v>
      </c>
      <c r="AJ653" s="12"/>
      <c r="AK653" s="351">
        <v>1888889</v>
      </c>
      <c r="AL653" s="11">
        <f t="shared" si="643"/>
        <v>1888889</v>
      </c>
      <c r="AM653" s="12"/>
      <c r="AN653" s="3"/>
      <c r="AO653" s="117">
        <f>SUM(AA646:AA656,AD646:AD656,AG646:AG656,AJ646:AJ656,AM646:AM656,AN646:AN656)</f>
        <v>0</v>
      </c>
    </row>
    <row r="654" spans="1:41">
      <c r="A654" s="579"/>
      <c r="B654" s="581"/>
      <c r="C654" s="583"/>
      <c r="D654" s="648"/>
      <c r="E654" s="589"/>
      <c r="F654" s="72" t="s">
        <v>39</v>
      </c>
      <c r="G654" s="13"/>
      <c r="H654" s="11">
        <f t="shared" si="633"/>
        <v>0</v>
      </c>
      <c r="I654" s="12"/>
      <c r="J654" s="13"/>
      <c r="K654" s="11">
        <f t="shared" si="634"/>
        <v>0</v>
      </c>
      <c r="L654" s="12"/>
      <c r="M654" s="13"/>
      <c r="N654" s="11">
        <f t="shared" si="635"/>
        <v>0</v>
      </c>
      <c r="O654" s="12"/>
      <c r="P654" s="13"/>
      <c r="Q654" s="11">
        <f t="shared" si="636"/>
        <v>0</v>
      </c>
      <c r="R654" s="12"/>
      <c r="S654" s="13"/>
      <c r="T654" s="11">
        <f t="shared" si="637"/>
        <v>0</v>
      </c>
      <c r="U654" s="12"/>
      <c r="V654" s="13"/>
      <c r="W654" s="11">
        <f t="shared" si="638"/>
        <v>0</v>
      </c>
      <c r="X654" s="12"/>
      <c r="Y654" s="13"/>
      <c r="Z654" s="11">
        <f t="shared" si="639"/>
        <v>0</v>
      </c>
      <c r="AA654" s="12"/>
      <c r="AB654" s="13"/>
      <c r="AC654" s="11">
        <f t="shared" si="640"/>
        <v>0</v>
      </c>
      <c r="AD654" s="12"/>
      <c r="AE654" s="13"/>
      <c r="AF654" s="11">
        <f t="shared" si="641"/>
        <v>0</v>
      </c>
      <c r="AG654" s="12"/>
      <c r="AH654" s="13"/>
      <c r="AI654" s="11">
        <f t="shared" si="642"/>
        <v>0</v>
      </c>
      <c r="AJ654" s="12"/>
      <c r="AK654" s="13"/>
      <c r="AL654" s="11">
        <f t="shared" si="643"/>
        <v>0</v>
      </c>
      <c r="AM654" s="12"/>
      <c r="AN654" s="3"/>
      <c r="AO654" s="7" t="s">
        <v>40</v>
      </c>
    </row>
    <row r="655" spans="1:41">
      <c r="A655" s="579"/>
      <c r="B655" s="581"/>
      <c r="C655" s="583"/>
      <c r="D655" s="648"/>
      <c r="E655" s="589"/>
      <c r="F655" s="72" t="s">
        <v>41</v>
      </c>
      <c r="G655" s="13"/>
      <c r="H655" s="11">
        <f t="shared" si="633"/>
        <v>0</v>
      </c>
      <c r="I655" s="12"/>
      <c r="J655" s="13"/>
      <c r="K655" s="11">
        <f t="shared" si="634"/>
        <v>0</v>
      </c>
      <c r="L655" s="12"/>
      <c r="M655" s="13"/>
      <c r="N655" s="11">
        <f t="shared" si="635"/>
        <v>0</v>
      </c>
      <c r="O655" s="12"/>
      <c r="P655" s="13"/>
      <c r="Q655" s="11">
        <f t="shared" si="636"/>
        <v>0</v>
      </c>
      <c r="R655" s="12"/>
      <c r="S655" s="13"/>
      <c r="T655" s="11">
        <f t="shared" si="637"/>
        <v>0</v>
      </c>
      <c r="U655" s="12"/>
      <c r="V655" s="13"/>
      <c r="W655" s="11">
        <f t="shared" si="638"/>
        <v>0</v>
      </c>
      <c r="X655" s="12"/>
      <c r="Y655" s="13"/>
      <c r="Z655" s="11">
        <f t="shared" si="639"/>
        <v>0</v>
      </c>
      <c r="AA655" s="12"/>
      <c r="AB655" s="13"/>
      <c r="AC655" s="11">
        <f t="shared" si="640"/>
        <v>0</v>
      </c>
      <c r="AD655" s="12"/>
      <c r="AE655" s="13"/>
      <c r="AF655" s="11">
        <f t="shared" si="641"/>
        <v>0</v>
      </c>
      <c r="AG655" s="12"/>
      <c r="AH655" s="13"/>
      <c r="AI655" s="11">
        <f t="shared" si="642"/>
        <v>0</v>
      </c>
      <c r="AJ655" s="12"/>
      <c r="AK655" s="13"/>
      <c r="AL655" s="11">
        <f t="shared" si="643"/>
        <v>0</v>
      </c>
      <c r="AM655" s="12"/>
      <c r="AN655" s="3"/>
      <c r="AO655" s="118">
        <f>AO653/AO649</f>
        <v>0</v>
      </c>
    </row>
    <row r="656" spans="1:41" ht="15.75" customHeight="1">
      <c r="A656" s="580"/>
      <c r="B656" s="582"/>
      <c r="C656" s="584"/>
      <c r="D656" s="649"/>
      <c r="E656" s="590"/>
      <c r="F656" s="73" t="s">
        <v>42</v>
      </c>
      <c r="G656" s="15"/>
      <c r="H656" s="16">
        <f t="shared" si="633"/>
        <v>0</v>
      </c>
      <c r="I656" s="17"/>
      <c r="J656" s="15"/>
      <c r="K656" s="16">
        <f t="shared" si="634"/>
        <v>0</v>
      </c>
      <c r="L656" s="17"/>
      <c r="M656" s="15"/>
      <c r="N656" s="16">
        <f t="shared" si="635"/>
        <v>0</v>
      </c>
      <c r="O656" s="17"/>
      <c r="P656" s="15"/>
      <c r="Q656" s="16">
        <f t="shared" si="636"/>
        <v>0</v>
      </c>
      <c r="R656" s="17"/>
      <c r="S656" s="15"/>
      <c r="T656" s="16">
        <f t="shared" si="637"/>
        <v>0</v>
      </c>
      <c r="U656" s="17"/>
      <c r="V656" s="15"/>
      <c r="W656" s="16">
        <f t="shared" si="638"/>
        <v>0</v>
      </c>
      <c r="X656" s="17"/>
      <c r="Y656" s="15"/>
      <c r="Z656" s="16">
        <f t="shared" si="639"/>
        <v>0</v>
      </c>
      <c r="AA656" s="17"/>
      <c r="AB656" s="15"/>
      <c r="AC656" s="16">
        <f t="shared" si="640"/>
        <v>0</v>
      </c>
      <c r="AD656" s="17"/>
      <c r="AE656" s="15"/>
      <c r="AF656" s="16">
        <f t="shared" si="641"/>
        <v>0</v>
      </c>
      <c r="AG656" s="17"/>
      <c r="AH656" s="15"/>
      <c r="AI656" s="16">
        <f t="shared" si="642"/>
        <v>0</v>
      </c>
      <c r="AJ656" s="17"/>
      <c r="AK656" s="15"/>
      <c r="AL656" s="16">
        <f t="shared" si="643"/>
        <v>0</v>
      </c>
      <c r="AM656" s="17"/>
      <c r="AN656" s="8"/>
      <c r="AO656" s="127"/>
    </row>
    <row r="657" spans="1:41" ht="15" customHeight="1">
      <c r="A657" s="460" t="s">
        <v>21</v>
      </c>
      <c r="B657" s="484" t="s">
        <v>17</v>
      </c>
      <c r="C657" s="484" t="s">
        <v>18</v>
      </c>
      <c r="D657" s="484" t="s">
        <v>139</v>
      </c>
      <c r="E657" s="484" t="s">
        <v>20</v>
      </c>
      <c r="F657" s="556" t="s">
        <v>22</v>
      </c>
      <c r="G657" s="477" t="s">
        <v>23</v>
      </c>
      <c r="H657" s="460" t="s">
        <v>24</v>
      </c>
      <c r="I657" s="476" t="s">
        <v>25</v>
      </c>
      <c r="J657" s="477" t="s">
        <v>23</v>
      </c>
      <c r="K657" s="460" t="s">
        <v>24</v>
      </c>
      <c r="L657" s="476" t="s">
        <v>25</v>
      </c>
      <c r="M657" s="477" t="s">
        <v>23</v>
      </c>
      <c r="N657" s="460" t="s">
        <v>24</v>
      </c>
      <c r="O657" s="476" t="s">
        <v>25</v>
      </c>
      <c r="P657" s="477" t="s">
        <v>23</v>
      </c>
      <c r="Q657" s="460" t="s">
        <v>24</v>
      </c>
      <c r="R657" s="476" t="s">
        <v>25</v>
      </c>
      <c r="S657" s="477" t="s">
        <v>23</v>
      </c>
      <c r="T657" s="460" t="s">
        <v>24</v>
      </c>
      <c r="U657" s="476" t="s">
        <v>25</v>
      </c>
      <c r="V657" s="477" t="s">
        <v>23</v>
      </c>
      <c r="W657" s="460" t="s">
        <v>24</v>
      </c>
      <c r="X657" s="476" t="s">
        <v>25</v>
      </c>
      <c r="Y657" s="477" t="s">
        <v>23</v>
      </c>
      <c r="Z657" s="460" t="s">
        <v>24</v>
      </c>
      <c r="AA657" s="476" t="s">
        <v>25</v>
      </c>
      <c r="AB657" s="477" t="s">
        <v>23</v>
      </c>
      <c r="AC657" s="460" t="s">
        <v>24</v>
      </c>
      <c r="AD657" s="476" t="s">
        <v>25</v>
      </c>
      <c r="AE657" s="477" t="s">
        <v>23</v>
      </c>
      <c r="AF657" s="460" t="s">
        <v>24</v>
      </c>
      <c r="AG657" s="476" t="s">
        <v>25</v>
      </c>
      <c r="AH657" s="477" t="s">
        <v>23</v>
      </c>
      <c r="AI657" s="460" t="s">
        <v>24</v>
      </c>
      <c r="AJ657" s="476" t="s">
        <v>25</v>
      </c>
      <c r="AK657" s="477" t="s">
        <v>23</v>
      </c>
      <c r="AL657" s="460" t="s">
        <v>24</v>
      </c>
      <c r="AM657" s="476" t="s">
        <v>25</v>
      </c>
      <c r="AN657" s="466" t="s">
        <v>23</v>
      </c>
      <c r="AO657" s="453" t="s">
        <v>26</v>
      </c>
    </row>
    <row r="658" spans="1:41">
      <c r="A658" s="452"/>
      <c r="B658" s="450"/>
      <c r="C658" s="450"/>
      <c r="D658" s="450"/>
      <c r="E658" s="450"/>
      <c r="F658" s="557"/>
      <c r="G658" s="576"/>
      <c r="H658" s="452"/>
      <c r="I658" s="577"/>
      <c r="J658" s="576"/>
      <c r="K658" s="452"/>
      <c r="L658" s="577"/>
      <c r="M658" s="576"/>
      <c r="N658" s="452"/>
      <c r="O658" s="577"/>
      <c r="P658" s="576"/>
      <c r="Q658" s="452"/>
      <c r="R658" s="577"/>
      <c r="S658" s="576"/>
      <c r="T658" s="452"/>
      <c r="U658" s="577"/>
      <c r="V658" s="576"/>
      <c r="W658" s="452"/>
      <c r="X658" s="577"/>
      <c r="Y658" s="576"/>
      <c r="Z658" s="452"/>
      <c r="AA658" s="577"/>
      <c r="AB658" s="576"/>
      <c r="AC658" s="452"/>
      <c r="AD658" s="577"/>
      <c r="AE658" s="576"/>
      <c r="AF658" s="452"/>
      <c r="AG658" s="577"/>
      <c r="AH658" s="576"/>
      <c r="AI658" s="452"/>
      <c r="AJ658" s="577"/>
      <c r="AK658" s="576"/>
      <c r="AL658" s="452"/>
      <c r="AM658" s="577"/>
      <c r="AN658" s="575"/>
      <c r="AO658" s="540"/>
    </row>
    <row r="659" spans="1:41" ht="15" customHeight="1">
      <c r="A659" s="578" t="s">
        <v>330</v>
      </c>
      <c r="B659" s="566" t="s">
        <v>335</v>
      </c>
      <c r="C659" s="567">
        <v>230</v>
      </c>
      <c r="D659" s="568"/>
      <c r="E659" s="588"/>
      <c r="F659" s="70" t="s">
        <v>30</v>
      </c>
      <c r="G659" s="13"/>
      <c r="H659" s="9">
        <f t="shared" ref="H659:H667" si="644">G659-I659</f>
        <v>0</v>
      </c>
      <c r="I659" s="10"/>
      <c r="J659" s="13"/>
      <c r="K659" s="9">
        <f t="shared" ref="K659:K667" si="645">J659-L659</f>
        <v>0</v>
      </c>
      <c r="L659" s="10"/>
      <c r="M659" s="13"/>
      <c r="N659" s="9">
        <f t="shared" ref="N659:N667" si="646">M659-O659</f>
        <v>0</v>
      </c>
      <c r="O659" s="10"/>
      <c r="P659" s="13"/>
      <c r="Q659" s="9">
        <f t="shared" ref="Q659:Q667" si="647">P659-R659</f>
        <v>0</v>
      </c>
      <c r="R659" s="10"/>
      <c r="S659" s="13"/>
      <c r="T659" s="9">
        <f t="shared" ref="T659:T667" si="648">S659-U659</f>
        <v>0</v>
      </c>
      <c r="U659" s="10"/>
      <c r="V659" s="13"/>
      <c r="W659" s="9">
        <f t="shared" ref="W659:W667" si="649">V659-X659</f>
        <v>0</v>
      </c>
      <c r="X659" s="10"/>
      <c r="Y659" s="13"/>
      <c r="Z659" s="9">
        <f t="shared" ref="Z659:Z667" si="650">Y659-AA659</f>
        <v>0</v>
      </c>
      <c r="AA659" s="10"/>
      <c r="AB659" s="13"/>
      <c r="AC659" s="9">
        <f t="shared" ref="AC659:AC667" si="651">AB659-AD659</f>
        <v>0</v>
      </c>
      <c r="AD659" s="10"/>
      <c r="AE659" s="13"/>
      <c r="AF659" s="9">
        <f t="shared" ref="AF659:AF667" si="652">AE659-AG659</f>
        <v>0</v>
      </c>
      <c r="AG659" s="10"/>
      <c r="AH659" s="13"/>
      <c r="AI659" s="9">
        <f t="shared" ref="AI659:AI667" si="653">AH659-AJ659</f>
        <v>0</v>
      </c>
      <c r="AJ659" s="10"/>
      <c r="AK659" s="13"/>
      <c r="AL659" s="9">
        <f t="shared" ref="AL659:AL667" si="654">AK659-AM659</f>
        <v>0</v>
      </c>
      <c r="AM659" s="10"/>
      <c r="AN659" s="22"/>
      <c r="AO659" s="4" t="s">
        <v>31</v>
      </c>
    </row>
    <row r="660" spans="1:41">
      <c r="A660" s="579"/>
      <c r="B660" s="581"/>
      <c r="C660" s="583"/>
      <c r="D660" s="648"/>
      <c r="E660" s="589"/>
      <c r="F660" s="72" t="s">
        <v>32</v>
      </c>
      <c r="G660" s="13"/>
      <c r="H660" s="11">
        <f t="shared" si="644"/>
        <v>0</v>
      </c>
      <c r="I660" s="12"/>
      <c r="J660" s="13"/>
      <c r="K660" s="11">
        <f t="shared" si="645"/>
        <v>0</v>
      </c>
      <c r="L660" s="12"/>
      <c r="M660" s="13"/>
      <c r="N660" s="11">
        <f t="shared" si="646"/>
        <v>0</v>
      </c>
      <c r="O660" s="12"/>
      <c r="P660" s="13"/>
      <c r="Q660" s="11">
        <f t="shared" si="647"/>
        <v>0</v>
      </c>
      <c r="R660" s="12"/>
      <c r="S660" s="13"/>
      <c r="T660" s="11">
        <f t="shared" si="648"/>
        <v>0</v>
      </c>
      <c r="U660" s="12"/>
      <c r="V660" s="13"/>
      <c r="W660" s="11">
        <f t="shared" si="649"/>
        <v>0</v>
      </c>
      <c r="X660" s="12"/>
      <c r="Y660" s="13"/>
      <c r="Z660" s="11">
        <f t="shared" si="650"/>
        <v>0</v>
      </c>
      <c r="AA660" s="12"/>
      <c r="AB660" s="13"/>
      <c r="AC660" s="11">
        <f t="shared" si="651"/>
        <v>0</v>
      </c>
      <c r="AD660" s="12"/>
      <c r="AE660" s="13"/>
      <c r="AF660" s="11">
        <f t="shared" si="652"/>
        <v>0</v>
      </c>
      <c r="AG660" s="12"/>
      <c r="AH660" s="13"/>
      <c r="AI660" s="11">
        <f t="shared" si="653"/>
        <v>0</v>
      </c>
      <c r="AJ660" s="12"/>
      <c r="AK660" s="13"/>
      <c r="AL660" s="11">
        <f t="shared" si="654"/>
        <v>0</v>
      </c>
      <c r="AM660" s="12"/>
      <c r="AN660" s="3"/>
      <c r="AO660" s="117">
        <f>SUM(Y657:Y667,AB657:AB667,AE657:AE667,AH657:AH667,AK657:AK667,AN657:AN667)</f>
        <v>9552000</v>
      </c>
    </row>
    <row r="661" spans="1:41">
      <c r="A661" s="579"/>
      <c r="B661" s="581"/>
      <c r="C661" s="583"/>
      <c r="D661" s="648"/>
      <c r="E661" s="589"/>
      <c r="F661" s="72" t="s">
        <v>33</v>
      </c>
      <c r="G661" s="13"/>
      <c r="H661" s="11">
        <f t="shared" si="644"/>
        <v>0</v>
      </c>
      <c r="I661" s="12"/>
      <c r="J661" s="13"/>
      <c r="K661" s="11">
        <f t="shared" si="645"/>
        <v>0</v>
      </c>
      <c r="L661" s="12"/>
      <c r="M661" s="13"/>
      <c r="N661" s="11">
        <f t="shared" si="646"/>
        <v>0</v>
      </c>
      <c r="O661" s="12"/>
      <c r="P661" s="13"/>
      <c r="Q661" s="11">
        <f t="shared" si="647"/>
        <v>0</v>
      </c>
      <c r="R661" s="12"/>
      <c r="S661" s="13"/>
      <c r="T661" s="11">
        <f t="shared" si="648"/>
        <v>0</v>
      </c>
      <c r="U661" s="12"/>
      <c r="V661" s="13"/>
      <c r="W661" s="11">
        <f t="shared" si="649"/>
        <v>0</v>
      </c>
      <c r="X661" s="12"/>
      <c r="Y661" s="13"/>
      <c r="Z661" s="11">
        <f t="shared" si="650"/>
        <v>0</v>
      </c>
      <c r="AA661" s="12"/>
      <c r="AB661" s="351">
        <v>800000</v>
      </c>
      <c r="AC661" s="11">
        <f t="shared" si="651"/>
        <v>800000</v>
      </c>
      <c r="AD661" s="12"/>
      <c r="AE661" s="13"/>
      <c r="AF661" s="11">
        <f t="shared" si="652"/>
        <v>0</v>
      </c>
      <c r="AG661" s="12"/>
      <c r="AH661" s="13"/>
      <c r="AI661" s="11">
        <f t="shared" si="653"/>
        <v>0</v>
      </c>
      <c r="AJ661" s="12"/>
      <c r="AK661" s="13"/>
      <c r="AL661" s="11">
        <f t="shared" si="654"/>
        <v>0</v>
      </c>
      <c r="AM661" s="12"/>
      <c r="AN661" s="3"/>
      <c r="AO661" s="7" t="s">
        <v>34</v>
      </c>
    </row>
    <row r="662" spans="1:41">
      <c r="A662" s="579"/>
      <c r="B662" s="581"/>
      <c r="C662" s="583"/>
      <c r="D662" s="648"/>
      <c r="E662" s="589"/>
      <c r="F662" s="72" t="s">
        <v>35</v>
      </c>
      <c r="G662" s="13"/>
      <c r="H662" s="11">
        <f t="shared" si="644"/>
        <v>0</v>
      </c>
      <c r="I662" s="12"/>
      <c r="J662" s="13"/>
      <c r="K662" s="11">
        <f t="shared" si="645"/>
        <v>0</v>
      </c>
      <c r="L662" s="12"/>
      <c r="M662" s="13"/>
      <c r="N662" s="11">
        <f t="shared" si="646"/>
        <v>0</v>
      </c>
      <c r="O662" s="12"/>
      <c r="P662" s="13"/>
      <c r="Q662" s="11">
        <f t="shared" si="647"/>
        <v>0</v>
      </c>
      <c r="R662" s="12"/>
      <c r="S662" s="13"/>
      <c r="T662" s="11">
        <f t="shared" si="648"/>
        <v>0</v>
      </c>
      <c r="U662" s="12"/>
      <c r="V662" s="13"/>
      <c r="W662" s="11">
        <f t="shared" si="649"/>
        <v>0</v>
      </c>
      <c r="X662" s="12"/>
      <c r="Y662" s="13"/>
      <c r="Z662" s="11">
        <f t="shared" si="650"/>
        <v>0</v>
      </c>
      <c r="AA662" s="12"/>
      <c r="AB662" s="13"/>
      <c r="AC662" s="11">
        <f t="shared" si="651"/>
        <v>0</v>
      </c>
      <c r="AD662" s="12"/>
      <c r="AE662" s="351">
        <v>664000</v>
      </c>
      <c r="AF662" s="11">
        <f t="shared" si="652"/>
        <v>664000</v>
      </c>
      <c r="AG662" s="12"/>
      <c r="AH662" s="13"/>
      <c r="AI662" s="11">
        <f t="shared" si="653"/>
        <v>0</v>
      </c>
      <c r="AJ662" s="12"/>
      <c r="AK662" s="13"/>
      <c r="AL662" s="11">
        <f t="shared" si="654"/>
        <v>0</v>
      </c>
      <c r="AM662" s="12"/>
      <c r="AN662" s="3"/>
      <c r="AO662" s="117">
        <f>SUM(Z657:Z667,AC657:AC667,AF657:AF667,AI657:AI667,AL657:AL667,AN657:AN667)</f>
        <v>9552000</v>
      </c>
    </row>
    <row r="663" spans="1:41">
      <c r="A663" s="579"/>
      <c r="B663" s="581"/>
      <c r="C663" s="583"/>
      <c r="D663" s="648"/>
      <c r="E663" s="589"/>
      <c r="F663" s="72" t="s">
        <v>36</v>
      </c>
      <c r="G663" s="13"/>
      <c r="H663" s="11">
        <f t="shared" si="644"/>
        <v>0</v>
      </c>
      <c r="I663" s="12"/>
      <c r="J663" s="13"/>
      <c r="K663" s="11">
        <f t="shared" si="645"/>
        <v>0</v>
      </c>
      <c r="L663" s="12"/>
      <c r="M663" s="13"/>
      <c r="N663" s="11">
        <f t="shared" si="646"/>
        <v>0</v>
      </c>
      <c r="O663" s="12"/>
      <c r="P663" s="13"/>
      <c r="Q663" s="11">
        <f t="shared" si="647"/>
        <v>0</v>
      </c>
      <c r="R663" s="12"/>
      <c r="S663" s="13"/>
      <c r="T663" s="11">
        <f t="shared" si="648"/>
        <v>0</v>
      </c>
      <c r="U663" s="12"/>
      <c r="V663" s="13"/>
      <c r="W663" s="11">
        <f t="shared" si="649"/>
        <v>0</v>
      </c>
      <c r="X663" s="12"/>
      <c r="Y663" s="13"/>
      <c r="Z663" s="11">
        <f t="shared" si="650"/>
        <v>0</v>
      </c>
      <c r="AA663" s="12"/>
      <c r="AB663" s="13"/>
      <c r="AC663" s="11">
        <f t="shared" si="651"/>
        <v>0</v>
      </c>
      <c r="AD663" s="12"/>
      <c r="AE663" s="13"/>
      <c r="AF663" s="11">
        <f t="shared" si="652"/>
        <v>0</v>
      </c>
      <c r="AG663" s="12"/>
      <c r="AH663" s="351">
        <v>2080000</v>
      </c>
      <c r="AI663" s="11">
        <f t="shared" si="653"/>
        <v>2080000</v>
      </c>
      <c r="AJ663" s="12"/>
      <c r="AK663" s="13"/>
      <c r="AL663" s="11">
        <f t="shared" si="654"/>
        <v>0</v>
      </c>
      <c r="AM663" s="12"/>
      <c r="AN663" s="3"/>
      <c r="AO663" s="7" t="s">
        <v>37</v>
      </c>
    </row>
    <row r="664" spans="1:41">
      <c r="A664" s="579"/>
      <c r="B664" s="581"/>
      <c r="C664" s="583"/>
      <c r="D664" s="648"/>
      <c r="E664" s="589"/>
      <c r="F664" s="72" t="s">
        <v>38</v>
      </c>
      <c r="G664" s="13"/>
      <c r="H664" s="11">
        <f t="shared" si="644"/>
        <v>0</v>
      </c>
      <c r="I664" s="12"/>
      <c r="J664" s="13"/>
      <c r="K664" s="11">
        <f t="shared" si="645"/>
        <v>0</v>
      </c>
      <c r="L664" s="12"/>
      <c r="M664" s="13"/>
      <c r="N664" s="11">
        <f t="shared" si="646"/>
        <v>0</v>
      </c>
      <c r="O664" s="12"/>
      <c r="P664" s="13"/>
      <c r="Q664" s="11">
        <f t="shared" si="647"/>
        <v>0</v>
      </c>
      <c r="R664" s="12"/>
      <c r="S664" s="13"/>
      <c r="T664" s="11">
        <f t="shared" si="648"/>
        <v>0</v>
      </c>
      <c r="U664" s="12"/>
      <c r="V664" s="13"/>
      <c r="W664" s="11">
        <f t="shared" si="649"/>
        <v>0</v>
      </c>
      <c r="X664" s="12"/>
      <c r="Y664" s="13"/>
      <c r="Z664" s="11">
        <f t="shared" si="650"/>
        <v>0</v>
      </c>
      <c r="AA664" s="12"/>
      <c r="AB664" s="13"/>
      <c r="AC664" s="11">
        <f t="shared" si="651"/>
        <v>0</v>
      </c>
      <c r="AD664" s="12"/>
      <c r="AE664" s="13"/>
      <c r="AF664" s="11">
        <f t="shared" si="652"/>
        <v>0</v>
      </c>
      <c r="AG664" s="12"/>
      <c r="AH664" s="13"/>
      <c r="AI664" s="11">
        <f t="shared" si="653"/>
        <v>0</v>
      </c>
      <c r="AJ664" s="12"/>
      <c r="AK664" s="351">
        <v>6008000</v>
      </c>
      <c r="AL664" s="11">
        <f t="shared" si="654"/>
        <v>6008000</v>
      </c>
      <c r="AM664" s="12"/>
      <c r="AN664" s="3"/>
      <c r="AO664" s="117">
        <f>SUM(AA657:AA667,AD657:AD667,AG657:AG667,AJ657:AJ667,AM657:AM667,AN657:AN667)</f>
        <v>0</v>
      </c>
    </row>
    <row r="665" spans="1:41">
      <c r="A665" s="579"/>
      <c r="B665" s="581"/>
      <c r="C665" s="583"/>
      <c r="D665" s="648"/>
      <c r="E665" s="589"/>
      <c r="F665" s="72" t="s">
        <v>39</v>
      </c>
      <c r="G665" s="13"/>
      <c r="H665" s="11">
        <f t="shared" si="644"/>
        <v>0</v>
      </c>
      <c r="I665" s="12"/>
      <c r="J665" s="13"/>
      <c r="K665" s="11">
        <f t="shared" si="645"/>
        <v>0</v>
      </c>
      <c r="L665" s="12"/>
      <c r="M665" s="13"/>
      <c r="N665" s="11">
        <f t="shared" si="646"/>
        <v>0</v>
      </c>
      <c r="O665" s="12"/>
      <c r="P665" s="13"/>
      <c r="Q665" s="11">
        <f t="shared" si="647"/>
        <v>0</v>
      </c>
      <c r="R665" s="12"/>
      <c r="S665" s="13"/>
      <c r="T665" s="11">
        <f t="shared" si="648"/>
        <v>0</v>
      </c>
      <c r="U665" s="12"/>
      <c r="V665" s="13"/>
      <c r="W665" s="11">
        <f t="shared" si="649"/>
        <v>0</v>
      </c>
      <c r="X665" s="12"/>
      <c r="Y665" s="13"/>
      <c r="Z665" s="11">
        <f t="shared" si="650"/>
        <v>0</v>
      </c>
      <c r="AA665" s="12"/>
      <c r="AB665" s="13"/>
      <c r="AC665" s="11">
        <f t="shared" si="651"/>
        <v>0</v>
      </c>
      <c r="AD665" s="12"/>
      <c r="AE665" s="13"/>
      <c r="AF665" s="11">
        <f t="shared" si="652"/>
        <v>0</v>
      </c>
      <c r="AG665" s="12"/>
      <c r="AH665" s="13"/>
      <c r="AI665" s="11">
        <f t="shared" si="653"/>
        <v>0</v>
      </c>
      <c r="AJ665" s="12"/>
      <c r="AK665" s="13"/>
      <c r="AL665" s="11">
        <f t="shared" si="654"/>
        <v>0</v>
      </c>
      <c r="AM665" s="12"/>
      <c r="AN665" s="3"/>
      <c r="AO665" s="7" t="s">
        <v>40</v>
      </c>
    </row>
    <row r="666" spans="1:41">
      <c r="A666" s="579"/>
      <c r="B666" s="581"/>
      <c r="C666" s="583"/>
      <c r="D666" s="648"/>
      <c r="E666" s="589"/>
      <c r="F666" s="72" t="s">
        <v>41</v>
      </c>
      <c r="G666" s="13"/>
      <c r="H666" s="11">
        <f t="shared" si="644"/>
        <v>0</v>
      </c>
      <c r="I666" s="12"/>
      <c r="J666" s="13"/>
      <c r="K666" s="11">
        <f t="shared" si="645"/>
        <v>0</v>
      </c>
      <c r="L666" s="12"/>
      <c r="M666" s="13"/>
      <c r="N666" s="11">
        <f t="shared" si="646"/>
        <v>0</v>
      </c>
      <c r="O666" s="12"/>
      <c r="P666" s="13"/>
      <c r="Q666" s="11">
        <f t="shared" si="647"/>
        <v>0</v>
      </c>
      <c r="R666" s="12"/>
      <c r="S666" s="13"/>
      <c r="T666" s="11">
        <f t="shared" si="648"/>
        <v>0</v>
      </c>
      <c r="U666" s="12"/>
      <c r="V666" s="13"/>
      <c r="W666" s="11">
        <f t="shared" si="649"/>
        <v>0</v>
      </c>
      <c r="X666" s="12"/>
      <c r="Y666" s="13"/>
      <c r="Z666" s="11">
        <f t="shared" si="650"/>
        <v>0</v>
      </c>
      <c r="AA666" s="12"/>
      <c r="AB666" s="13"/>
      <c r="AC666" s="11">
        <f t="shared" si="651"/>
        <v>0</v>
      </c>
      <c r="AD666" s="12"/>
      <c r="AE666" s="13"/>
      <c r="AF666" s="11">
        <f t="shared" si="652"/>
        <v>0</v>
      </c>
      <c r="AG666" s="12"/>
      <c r="AH666" s="13"/>
      <c r="AI666" s="11">
        <f t="shared" si="653"/>
        <v>0</v>
      </c>
      <c r="AJ666" s="12"/>
      <c r="AK666" s="13"/>
      <c r="AL666" s="11">
        <f t="shared" si="654"/>
        <v>0</v>
      </c>
      <c r="AM666" s="12"/>
      <c r="AN666" s="3"/>
      <c r="AO666" s="118">
        <f>AO664/AO660</f>
        <v>0</v>
      </c>
    </row>
    <row r="667" spans="1:41" ht="15.75" customHeight="1">
      <c r="A667" s="580"/>
      <c r="B667" s="582"/>
      <c r="C667" s="584"/>
      <c r="D667" s="649"/>
      <c r="E667" s="590"/>
      <c r="F667" s="73" t="s">
        <v>42</v>
      </c>
      <c r="G667" s="15"/>
      <c r="H667" s="16">
        <f t="shared" si="644"/>
        <v>0</v>
      </c>
      <c r="I667" s="17"/>
      <c r="J667" s="15"/>
      <c r="K667" s="16">
        <f t="shared" si="645"/>
        <v>0</v>
      </c>
      <c r="L667" s="17"/>
      <c r="M667" s="15"/>
      <c r="N667" s="16">
        <f t="shared" si="646"/>
        <v>0</v>
      </c>
      <c r="O667" s="17"/>
      <c r="P667" s="15"/>
      <c r="Q667" s="16">
        <f t="shared" si="647"/>
        <v>0</v>
      </c>
      <c r="R667" s="17"/>
      <c r="S667" s="15"/>
      <c r="T667" s="16">
        <f t="shared" si="648"/>
        <v>0</v>
      </c>
      <c r="U667" s="17"/>
      <c r="V667" s="15"/>
      <c r="W667" s="16">
        <f t="shared" si="649"/>
        <v>0</v>
      </c>
      <c r="X667" s="17"/>
      <c r="Y667" s="15"/>
      <c r="Z667" s="16">
        <f t="shared" si="650"/>
        <v>0</v>
      </c>
      <c r="AA667" s="17"/>
      <c r="AB667" s="15"/>
      <c r="AC667" s="16">
        <f t="shared" si="651"/>
        <v>0</v>
      </c>
      <c r="AD667" s="17"/>
      <c r="AE667" s="15"/>
      <c r="AF667" s="16">
        <f t="shared" si="652"/>
        <v>0</v>
      </c>
      <c r="AG667" s="17"/>
      <c r="AH667" s="15"/>
      <c r="AI667" s="16">
        <f t="shared" si="653"/>
        <v>0</v>
      </c>
      <c r="AJ667" s="17"/>
      <c r="AK667" s="15"/>
      <c r="AL667" s="16">
        <f t="shared" si="654"/>
        <v>0</v>
      </c>
      <c r="AM667" s="17"/>
      <c r="AN667" s="8"/>
      <c r="AO667" s="127"/>
    </row>
    <row r="668" spans="1:41" ht="15" customHeight="1">
      <c r="A668" s="460" t="s">
        <v>21</v>
      </c>
      <c r="B668" s="484" t="s">
        <v>17</v>
      </c>
      <c r="C668" s="484" t="s">
        <v>18</v>
      </c>
      <c r="D668" s="484" t="s">
        <v>139</v>
      </c>
      <c r="E668" s="484" t="s">
        <v>20</v>
      </c>
      <c r="F668" s="556" t="s">
        <v>22</v>
      </c>
      <c r="G668" s="477" t="s">
        <v>23</v>
      </c>
      <c r="H668" s="460" t="s">
        <v>24</v>
      </c>
      <c r="I668" s="476" t="s">
        <v>25</v>
      </c>
      <c r="J668" s="477" t="s">
        <v>23</v>
      </c>
      <c r="K668" s="460" t="s">
        <v>24</v>
      </c>
      <c r="L668" s="476" t="s">
        <v>25</v>
      </c>
      <c r="M668" s="477" t="s">
        <v>23</v>
      </c>
      <c r="N668" s="460" t="s">
        <v>24</v>
      </c>
      <c r="O668" s="476" t="s">
        <v>25</v>
      </c>
      <c r="P668" s="477" t="s">
        <v>23</v>
      </c>
      <c r="Q668" s="460" t="s">
        <v>24</v>
      </c>
      <c r="R668" s="476" t="s">
        <v>25</v>
      </c>
      <c r="S668" s="477" t="s">
        <v>23</v>
      </c>
      <c r="T668" s="460" t="s">
        <v>24</v>
      </c>
      <c r="U668" s="476" t="s">
        <v>25</v>
      </c>
      <c r="V668" s="477" t="s">
        <v>23</v>
      </c>
      <c r="W668" s="460" t="s">
        <v>24</v>
      </c>
      <c r="X668" s="476" t="s">
        <v>25</v>
      </c>
      <c r="Y668" s="477" t="s">
        <v>23</v>
      </c>
      <c r="Z668" s="460" t="s">
        <v>24</v>
      </c>
      <c r="AA668" s="476" t="s">
        <v>25</v>
      </c>
      <c r="AB668" s="477" t="s">
        <v>23</v>
      </c>
      <c r="AC668" s="460" t="s">
        <v>24</v>
      </c>
      <c r="AD668" s="476" t="s">
        <v>25</v>
      </c>
      <c r="AE668" s="477" t="s">
        <v>23</v>
      </c>
      <c r="AF668" s="460" t="s">
        <v>24</v>
      </c>
      <c r="AG668" s="476" t="s">
        <v>25</v>
      </c>
      <c r="AH668" s="477" t="s">
        <v>23</v>
      </c>
      <c r="AI668" s="460" t="s">
        <v>24</v>
      </c>
      <c r="AJ668" s="476" t="s">
        <v>25</v>
      </c>
      <c r="AK668" s="477" t="s">
        <v>23</v>
      </c>
      <c r="AL668" s="460" t="s">
        <v>24</v>
      </c>
      <c r="AM668" s="476" t="s">
        <v>25</v>
      </c>
      <c r="AN668" s="466" t="s">
        <v>23</v>
      </c>
      <c r="AO668" s="453" t="s">
        <v>26</v>
      </c>
    </row>
    <row r="669" spans="1:41">
      <c r="A669" s="452"/>
      <c r="B669" s="450"/>
      <c r="C669" s="450"/>
      <c r="D669" s="450"/>
      <c r="E669" s="450"/>
      <c r="F669" s="557"/>
      <c r="G669" s="576"/>
      <c r="H669" s="452"/>
      <c r="I669" s="577"/>
      <c r="J669" s="576"/>
      <c r="K669" s="452"/>
      <c r="L669" s="577"/>
      <c r="M669" s="576"/>
      <c r="N669" s="452"/>
      <c r="O669" s="577"/>
      <c r="P669" s="576"/>
      <c r="Q669" s="452"/>
      <c r="R669" s="577"/>
      <c r="S669" s="576"/>
      <c r="T669" s="452"/>
      <c r="U669" s="577"/>
      <c r="V669" s="576"/>
      <c r="W669" s="452"/>
      <c r="X669" s="577"/>
      <c r="Y669" s="576"/>
      <c r="Z669" s="452"/>
      <c r="AA669" s="577"/>
      <c r="AB669" s="576"/>
      <c r="AC669" s="452"/>
      <c r="AD669" s="577"/>
      <c r="AE669" s="576"/>
      <c r="AF669" s="452"/>
      <c r="AG669" s="577"/>
      <c r="AH669" s="576"/>
      <c r="AI669" s="452"/>
      <c r="AJ669" s="577"/>
      <c r="AK669" s="576"/>
      <c r="AL669" s="452"/>
      <c r="AM669" s="577"/>
      <c r="AN669" s="575"/>
      <c r="AO669" s="540"/>
    </row>
    <row r="670" spans="1:41" ht="15" customHeight="1">
      <c r="A670" s="578" t="s">
        <v>140</v>
      </c>
      <c r="B670" s="566" t="s">
        <v>336</v>
      </c>
      <c r="C670" s="567">
        <v>3126</v>
      </c>
      <c r="D670" s="568"/>
      <c r="E670" s="588"/>
      <c r="F670" s="70" t="s">
        <v>30</v>
      </c>
      <c r="G670" s="13"/>
      <c r="H670" s="9">
        <f t="shared" ref="H670:H678" si="655">G670-I670</f>
        <v>0</v>
      </c>
      <c r="I670" s="10"/>
      <c r="J670" s="13"/>
      <c r="K670" s="9">
        <f t="shared" ref="K670:K678" si="656">J670-L670</f>
        <v>0</v>
      </c>
      <c r="L670" s="10"/>
      <c r="M670" s="13"/>
      <c r="N670" s="9">
        <f t="shared" ref="N670:N678" si="657">M670-O670</f>
        <v>0</v>
      </c>
      <c r="O670" s="10"/>
      <c r="P670" s="13"/>
      <c r="Q670" s="9">
        <f t="shared" ref="Q670:Q678" si="658">P670-R670</f>
        <v>0</v>
      </c>
      <c r="R670" s="10"/>
      <c r="S670" s="13"/>
      <c r="T670" s="9">
        <f t="shared" ref="T670:T678" si="659">S670-U670</f>
        <v>0</v>
      </c>
      <c r="U670" s="10"/>
      <c r="V670" s="13"/>
      <c r="W670" s="9">
        <f t="shared" ref="W670:W678" si="660">V670-X670</f>
        <v>0</v>
      </c>
      <c r="X670" s="10"/>
      <c r="Y670" s="13"/>
      <c r="Z670" s="9">
        <f t="shared" ref="Z670:Z678" si="661">Y670-AA670</f>
        <v>0</v>
      </c>
      <c r="AA670" s="10"/>
      <c r="AB670" s="13"/>
      <c r="AC670" s="9">
        <f t="shared" ref="AC670:AC678" si="662">AB670-AD670</f>
        <v>0</v>
      </c>
      <c r="AD670" s="10"/>
      <c r="AE670" s="13"/>
      <c r="AF670" s="9">
        <f t="shared" ref="AF670:AF678" si="663">AE670-AG670</f>
        <v>0</v>
      </c>
      <c r="AG670" s="10"/>
      <c r="AH670" s="13"/>
      <c r="AI670" s="9">
        <f t="shared" ref="AI670:AI678" si="664">AH670-AJ670</f>
        <v>0</v>
      </c>
      <c r="AJ670" s="10"/>
      <c r="AK670" s="13"/>
      <c r="AL670" s="9">
        <f t="shared" ref="AL670:AL678" si="665">AK670-AM670</f>
        <v>0</v>
      </c>
      <c r="AM670" s="10"/>
      <c r="AN670" s="22"/>
      <c r="AO670" s="4" t="s">
        <v>31</v>
      </c>
    </row>
    <row r="671" spans="1:41">
      <c r="A671" s="579"/>
      <c r="B671" s="581"/>
      <c r="C671" s="583"/>
      <c r="D671" s="648"/>
      <c r="E671" s="589"/>
      <c r="F671" s="72" t="s">
        <v>32</v>
      </c>
      <c r="G671" s="13"/>
      <c r="H671" s="11">
        <f t="shared" si="655"/>
        <v>0</v>
      </c>
      <c r="I671" s="12"/>
      <c r="J671" s="13"/>
      <c r="K671" s="11">
        <f t="shared" si="656"/>
        <v>0</v>
      </c>
      <c r="L671" s="12"/>
      <c r="M671" s="13"/>
      <c r="N671" s="11">
        <f t="shared" si="657"/>
        <v>0</v>
      </c>
      <c r="O671" s="12"/>
      <c r="P671" s="13"/>
      <c r="Q671" s="11">
        <f t="shared" si="658"/>
        <v>0</v>
      </c>
      <c r="R671" s="12"/>
      <c r="S671" s="13"/>
      <c r="T671" s="11">
        <f t="shared" si="659"/>
        <v>0</v>
      </c>
      <c r="U671" s="12"/>
      <c r="V671" s="13"/>
      <c r="W671" s="11">
        <f t="shared" si="660"/>
        <v>0</v>
      </c>
      <c r="X671" s="12"/>
      <c r="Y671" s="13"/>
      <c r="Z671" s="11">
        <f t="shared" si="661"/>
        <v>0</v>
      </c>
      <c r="AA671" s="12"/>
      <c r="AB671" s="13"/>
      <c r="AC671" s="11">
        <f t="shared" si="662"/>
        <v>0</v>
      </c>
      <c r="AD671" s="12"/>
      <c r="AE671" s="13"/>
      <c r="AF671" s="11">
        <f t="shared" si="663"/>
        <v>0</v>
      </c>
      <c r="AG671" s="12"/>
      <c r="AH671" s="13"/>
      <c r="AI671" s="11">
        <f t="shared" si="664"/>
        <v>0</v>
      </c>
      <c r="AJ671" s="12"/>
      <c r="AK671" s="13"/>
      <c r="AL671" s="11">
        <f t="shared" si="665"/>
        <v>0</v>
      </c>
      <c r="AM671" s="12"/>
      <c r="AN671" s="3"/>
      <c r="AO671" s="117">
        <f>SUM(Y668:Y678,AB668:AB678,AE668:AE678,AH668:AH678,AK668:AK678,AN668:AN678)</f>
        <v>1123000</v>
      </c>
    </row>
    <row r="672" spans="1:41">
      <c r="A672" s="579"/>
      <c r="B672" s="581"/>
      <c r="C672" s="583"/>
      <c r="D672" s="648"/>
      <c r="E672" s="589"/>
      <c r="F672" s="72" t="s">
        <v>33</v>
      </c>
      <c r="G672" s="13"/>
      <c r="H672" s="11">
        <f t="shared" si="655"/>
        <v>0</v>
      </c>
      <c r="I672" s="12"/>
      <c r="J672" s="13"/>
      <c r="K672" s="11">
        <f t="shared" si="656"/>
        <v>0</v>
      </c>
      <c r="L672" s="12"/>
      <c r="M672" s="13"/>
      <c r="N672" s="11">
        <f t="shared" si="657"/>
        <v>0</v>
      </c>
      <c r="O672" s="12"/>
      <c r="P672" s="13"/>
      <c r="Q672" s="11">
        <f t="shared" si="658"/>
        <v>0</v>
      </c>
      <c r="R672" s="12"/>
      <c r="S672" s="13"/>
      <c r="T672" s="11">
        <f t="shared" si="659"/>
        <v>0</v>
      </c>
      <c r="U672" s="12"/>
      <c r="V672" s="13"/>
      <c r="W672" s="11">
        <f t="shared" si="660"/>
        <v>0</v>
      </c>
      <c r="X672" s="12"/>
      <c r="Y672" s="13"/>
      <c r="Z672" s="11">
        <f t="shared" si="661"/>
        <v>0</v>
      </c>
      <c r="AA672" s="12"/>
      <c r="AB672" s="13"/>
      <c r="AC672" s="11">
        <f t="shared" si="662"/>
        <v>0</v>
      </c>
      <c r="AD672" s="12"/>
      <c r="AE672" s="13"/>
      <c r="AF672" s="11">
        <f t="shared" si="663"/>
        <v>0</v>
      </c>
      <c r="AG672" s="12"/>
      <c r="AH672" s="13"/>
      <c r="AI672" s="11">
        <f t="shared" si="664"/>
        <v>0</v>
      </c>
      <c r="AJ672" s="12"/>
      <c r="AK672" s="13"/>
      <c r="AL672" s="11">
        <f t="shared" si="665"/>
        <v>0</v>
      </c>
      <c r="AM672" s="12"/>
      <c r="AN672" s="3"/>
      <c r="AO672" s="7" t="s">
        <v>34</v>
      </c>
    </row>
    <row r="673" spans="1:41">
      <c r="A673" s="579"/>
      <c r="B673" s="581"/>
      <c r="C673" s="583"/>
      <c r="D673" s="648"/>
      <c r="E673" s="589"/>
      <c r="F673" s="72" t="s">
        <v>35</v>
      </c>
      <c r="G673" s="13"/>
      <c r="H673" s="11">
        <f t="shared" si="655"/>
        <v>0</v>
      </c>
      <c r="I673" s="12"/>
      <c r="J673" s="13"/>
      <c r="K673" s="11">
        <f t="shared" si="656"/>
        <v>0</v>
      </c>
      <c r="L673" s="12"/>
      <c r="M673" s="13"/>
      <c r="N673" s="11">
        <f t="shared" si="657"/>
        <v>0</v>
      </c>
      <c r="O673" s="12"/>
      <c r="P673" s="13"/>
      <c r="Q673" s="11">
        <f t="shared" si="658"/>
        <v>0</v>
      </c>
      <c r="R673" s="12"/>
      <c r="S673" s="13"/>
      <c r="T673" s="11">
        <f t="shared" si="659"/>
        <v>0</v>
      </c>
      <c r="U673" s="12"/>
      <c r="V673" s="13"/>
      <c r="W673" s="11">
        <f t="shared" si="660"/>
        <v>0</v>
      </c>
      <c r="X673" s="12"/>
      <c r="Y673" s="13"/>
      <c r="Z673" s="11">
        <f t="shared" si="661"/>
        <v>0</v>
      </c>
      <c r="AA673" s="12"/>
      <c r="AB673" s="13"/>
      <c r="AC673" s="11">
        <f t="shared" si="662"/>
        <v>0</v>
      </c>
      <c r="AD673" s="12"/>
      <c r="AE673" s="13"/>
      <c r="AF673" s="11">
        <f t="shared" si="663"/>
        <v>0</v>
      </c>
      <c r="AG673" s="12"/>
      <c r="AH673" s="13"/>
      <c r="AI673" s="11">
        <f t="shared" si="664"/>
        <v>0</v>
      </c>
      <c r="AJ673" s="12"/>
      <c r="AK673" s="13"/>
      <c r="AL673" s="11">
        <f t="shared" si="665"/>
        <v>0</v>
      </c>
      <c r="AM673" s="12"/>
      <c r="AN673" s="3"/>
      <c r="AO673" s="117">
        <f>SUM(Z668:Z678,AC668:AC678,AF668:AF678,AI668:AI678,AL668:AL678,AN668:AN678)</f>
        <v>1123000</v>
      </c>
    </row>
    <row r="674" spans="1:41">
      <c r="A674" s="579"/>
      <c r="B674" s="581"/>
      <c r="C674" s="583"/>
      <c r="D674" s="648"/>
      <c r="E674" s="589"/>
      <c r="F674" s="72" t="s">
        <v>36</v>
      </c>
      <c r="G674" s="13"/>
      <c r="H674" s="11">
        <f t="shared" si="655"/>
        <v>0</v>
      </c>
      <c r="I674" s="12"/>
      <c r="J674" s="13"/>
      <c r="K674" s="11">
        <f t="shared" si="656"/>
        <v>0</v>
      </c>
      <c r="L674" s="12"/>
      <c r="M674" s="13"/>
      <c r="N674" s="11">
        <f t="shared" si="657"/>
        <v>0</v>
      </c>
      <c r="O674" s="12"/>
      <c r="P674" s="13"/>
      <c r="Q674" s="11">
        <f t="shared" si="658"/>
        <v>0</v>
      </c>
      <c r="R674" s="12"/>
      <c r="S674" s="13"/>
      <c r="T674" s="11">
        <f t="shared" si="659"/>
        <v>0</v>
      </c>
      <c r="U674" s="12"/>
      <c r="V674" s="13"/>
      <c r="W674" s="11">
        <f t="shared" si="660"/>
        <v>0</v>
      </c>
      <c r="X674" s="12"/>
      <c r="Y674" s="13"/>
      <c r="Z674" s="11">
        <f t="shared" si="661"/>
        <v>0</v>
      </c>
      <c r="AA674" s="12"/>
      <c r="AB674" s="13"/>
      <c r="AC674" s="11">
        <f t="shared" si="662"/>
        <v>0</v>
      </c>
      <c r="AD674" s="12"/>
      <c r="AE674" s="13"/>
      <c r="AF674" s="11">
        <f t="shared" si="663"/>
        <v>0</v>
      </c>
      <c r="AG674" s="12"/>
      <c r="AH674" s="13"/>
      <c r="AI674" s="11">
        <f t="shared" si="664"/>
        <v>0</v>
      </c>
      <c r="AJ674" s="12"/>
      <c r="AK674" s="13"/>
      <c r="AL674" s="11">
        <f t="shared" si="665"/>
        <v>0</v>
      </c>
      <c r="AM674" s="12"/>
      <c r="AN674" s="3"/>
      <c r="AO674" s="7" t="s">
        <v>37</v>
      </c>
    </row>
    <row r="675" spans="1:41">
      <c r="A675" s="579"/>
      <c r="B675" s="581"/>
      <c r="C675" s="583"/>
      <c r="D675" s="648"/>
      <c r="E675" s="589"/>
      <c r="F675" s="72" t="s">
        <v>38</v>
      </c>
      <c r="G675" s="13"/>
      <c r="H675" s="11">
        <f t="shared" si="655"/>
        <v>0</v>
      </c>
      <c r="I675" s="12"/>
      <c r="J675" s="13"/>
      <c r="K675" s="11">
        <f t="shared" si="656"/>
        <v>0</v>
      </c>
      <c r="L675" s="12"/>
      <c r="M675" s="13"/>
      <c r="N675" s="11">
        <f t="shared" si="657"/>
        <v>0</v>
      </c>
      <c r="O675" s="12"/>
      <c r="P675" s="13"/>
      <c r="Q675" s="11">
        <f t="shared" si="658"/>
        <v>0</v>
      </c>
      <c r="R675" s="12"/>
      <c r="S675" s="13"/>
      <c r="T675" s="11">
        <f t="shared" si="659"/>
        <v>0</v>
      </c>
      <c r="U675" s="12"/>
      <c r="V675" s="13"/>
      <c r="W675" s="11">
        <f t="shared" si="660"/>
        <v>0</v>
      </c>
      <c r="X675" s="12"/>
      <c r="Y675" s="13"/>
      <c r="Z675" s="11">
        <f t="shared" si="661"/>
        <v>0</v>
      </c>
      <c r="AA675" s="12"/>
      <c r="AB675" s="13"/>
      <c r="AC675" s="11">
        <f t="shared" si="662"/>
        <v>0</v>
      </c>
      <c r="AD675" s="12"/>
      <c r="AE675" s="13"/>
      <c r="AF675" s="11">
        <f t="shared" si="663"/>
        <v>0</v>
      </c>
      <c r="AG675" s="12"/>
      <c r="AH675" s="351">
        <v>1123000</v>
      </c>
      <c r="AI675" s="11">
        <f t="shared" si="664"/>
        <v>1123000</v>
      </c>
      <c r="AJ675" s="12"/>
      <c r="AK675" s="13"/>
      <c r="AL675" s="11">
        <f t="shared" si="665"/>
        <v>0</v>
      </c>
      <c r="AM675" s="12"/>
      <c r="AN675" s="3"/>
      <c r="AO675" s="117">
        <f>SUM(AA668:AA678,AD668:AD678,AG668:AG678,AJ668:AJ678,AM668:AM678,AN668:AN678)</f>
        <v>0</v>
      </c>
    </row>
    <row r="676" spans="1:41">
      <c r="A676" s="579"/>
      <c r="B676" s="581"/>
      <c r="C676" s="583"/>
      <c r="D676" s="648"/>
      <c r="E676" s="589"/>
      <c r="F676" s="72" t="s">
        <v>39</v>
      </c>
      <c r="G676" s="13"/>
      <c r="H676" s="11">
        <f t="shared" si="655"/>
        <v>0</v>
      </c>
      <c r="I676" s="12"/>
      <c r="J676" s="13"/>
      <c r="K676" s="11">
        <f t="shared" si="656"/>
        <v>0</v>
      </c>
      <c r="L676" s="12"/>
      <c r="M676" s="13"/>
      <c r="N676" s="11">
        <f t="shared" si="657"/>
        <v>0</v>
      </c>
      <c r="O676" s="12"/>
      <c r="P676" s="13"/>
      <c r="Q676" s="11">
        <f t="shared" si="658"/>
        <v>0</v>
      </c>
      <c r="R676" s="12"/>
      <c r="S676" s="13"/>
      <c r="T676" s="11">
        <f t="shared" si="659"/>
        <v>0</v>
      </c>
      <c r="U676" s="12"/>
      <c r="V676" s="13"/>
      <c r="W676" s="11">
        <f t="shared" si="660"/>
        <v>0</v>
      </c>
      <c r="X676" s="12"/>
      <c r="Y676" s="13"/>
      <c r="Z676" s="11">
        <f t="shared" si="661"/>
        <v>0</v>
      </c>
      <c r="AA676" s="12"/>
      <c r="AB676" s="13"/>
      <c r="AC676" s="11">
        <f t="shared" si="662"/>
        <v>0</v>
      </c>
      <c r="AD676" s="12"/>
      <c r="AE676" s="13"/>
      <c r="AF676" s="11">
        <f t="shared" si="663"/>
        <v>0</v>
      </c>
      <c r="AG676" s="12"/>
      <c r="AH676" s="13"/>
      <c r="AI676" s="11">
        <f t="shared" si="664"/>
        <v>0</v>
      </c>
      <c r="AJ676" s="12"/>
      <c r="AK676" s="13"/>
      <c r="AL676" s="11">
        <f t="shared" si="665"/>
        <v>0</v>
      </c>
      <c r="AM676" s="12"/>
      <c r="AN676" s="3"/>
      <c r="AO676" s="7" t="s">
        <v>40</v>
      </c>
    </row>
    <row r="677" spans="1:41">
      <c r="A677" s="579"/>
      <c r="B677" s="581"/>
      <c r="C677" s="583"/>
      <c r="D677" s="648"/>
      <c r="E677" s="589"/>
      <c r="F677" s="72" t="s">
        <v>41</v>
      </c>
      <c r="G677" s="13"/>
      <c r="H677" s="11">
        <f t="shared" si="655"/>
        <v>0</v>
      </c>
      <c r="I677" s="12"/>
      <c r="J677" s="13"/>
      <c r="K677" s="11">
        <f t="shared" si="656"/>
        <v>0</v>
      </c>
      <c r="L677" s="12"/>
      <c r="M677" s="13"/>
      <c r="N677" s="11">
        <f t="shared" si="657"/>
        <v>0</v>
      </c>
      <c r="O677" s="12"/>
      <c r="P677" s="13"/>
      <c r="Q677" s="11">
        <f t="shared" si="658"/>
        <v>0</v>
      </c>
      <c r="R677" s="12"/>
      <c r="S677" s="13"/>
      <c r="T677" s="11">
        <f t="shared" si="659"/>
        <v>0</v>
      </c>
      <c r="U677" s="12"/>
      <c r="V677" s="13"/>
      <c r="W677" s="11">
        <f t="shared" si="660"/>
        <v>0</v>
      </c>
      <c r="X677" s="12"/>
      <c r="Y677" s="13"/>
      <c r="Z677" s="11">
        <f t="shared" si="661"/>
        <v>0</v>
      </c>
      <c r="AA677" s="12"/>
      <c r="AB677" s="13"/>
      <c r="AC677" s="11">
        <f t="shared" si="662"/>
        <v>0</v>
      </c>
      <c r="AD677" s="12"/>
      <c r="AE677" s="13"/>
      <c r="AF677" s="11">
        <f t="shared" si="663"/>
        <v>0</v>
      </c>
      <c r="AG677" s="12"/>
      <c r="AH677" s="13"/>
      <c r="AI677" s="11">
        <f t="shared" si="664"/>
        <v>0</v>
      </c>
      <c r="AJ677" s="12"/>
      <c r="AK677" s="13"/>
      <c r="AL677" s="11">
        <f t="shared" si="665"/>
        <v>0</v>
      </c>
      <c r="AM677" s="12"/>
      <c r="AN677" s="3"/>
      <c r="AO677" s="118">
        <f>AO675/AO671</f>
        <v>0</v>
      </c>
    </row>
    <row r="678" spans="1:41" ht="15.75" customHeight="1">
      <c r="A678" s="580"/>
      <c r="B678" s="582"/>
      <c r="C678" s="584"/>
      <c r="D678" s="649"/>
      <c r="E678" s="590"/>
      <c r="F678" s="73" t="s">
        <v>42</v>
      </c>
      <c r="G678" s="15"/>
      <c r="H678" s="16">
        <f t="shared" si="655"/>
        <v>0</v>
      </c>
      <c r="I678" s="17"/>
      <c r="J678" s="15"/>
      <c r="K678" s="16">
        <f t="shared" si="656"/>
        <v>0</v>
      </c>
      <c r="L678" s="17"/>
      <c r="M678" s="15"/>
      <c r="N678" s="16">
        <f t="shared" si="657"/>
        <v>0</v>
      </c>
      <c r="O678" s="17"/>
      <c r="P678" s="15"/>
      <c r="Q678" s="16">
        <f t="shared" si="658"/>
        <v>0</v>
      </c>
      <c r="R678" s="17"/>
      <c r="S678" s="15"/>
      <c r="T678" s="16">
        <f t="shared" si="659"/>
        <v>0</v>
      </c>
      <c r="U678" s="17"/>
      <c r="V678" s="15"/>
      <c r="W678" s="16">
        <f t="shared" si="660"/>
        <v>0</v>
      </c>
      <c r="X678" s="17"/>
      <c r="Y678" s="15"/>
      <c r="Z678" s="16">
        <f t="shared" si="661"/>
        <v>0</v>
      </c>
      <c r="AA678" s="17"/>
      <c r="AB678" s="15"/>
      <c r="AC678" s="16">
        <f t="shared" si="662"/>
        <v>0</v>
      </c>
      <c r="AD678" s="17"/>
      <c r="AE678" s="15"/>
      <c r="AF678" s="16">
        <f t="shared" si="663"/>
        <v>0</v>
      </c>
      <c r="AG678" s="17"/>
      <c r="AH678" s="15"/>
      <c r="AI678" s="16">
        <f t="shared" si="664"/>
        <v>0</v>
      </c>
      <c r="AJ678" s="17"/>
      <c r="AK678" s="15"/>
      <c r="AL678" s="16">
        <f t="shared" si="665"/>
        <v>0</v>
      </c>
      <c r="AM678" s="17"/>
      <c r="AN678" s="8"/>
      <c r="AO678" s="127"/>
    </row>
    <row r="679" spans="1:41" ht="15" customHeight="1">
      <c r="A679" s="460" t="s">
        <v>21</v>
      </c>
      <c r="B679" s="484" t="s">
        <v>17</v>
      </c>
      <c r="C679" s="484" t="s">
        <v>18</v>
      </c>
      <c r="D679" s="484" t="s">
        <v>139</v>
      </c>
      <c r="E679" s="484" t="s">
        <v>20</v>
      </c>
      <c r="F679" s="556" t="s">
        <v>22</v>
      </c>
      <c r="G679" s="477" t="s">
        <v>23</v>
      </c>
      <c r="H679" s="460" t="s">
        <v>24</v>
      </c>
      <c r="I679" s="476" t="s">
        <v>25</v>
      </c>
      <c r="J679" s="477" t="s">
        <v>23</v>
      </c>
      <c r="K679" s="460" t="s">
        <v>24</v>
      </c>
      <c r="L679" s="476" t="s">
        <v>25</v>
      </c>
      <c r="M679" s="477" t="s">
        <v>23</v>
      </c>
      <c r="N679" s="460" t="s">
        <v>24</v>
      </c>
      <c r="O679" s="476" t="s">
        <v>25</v>
      </c>
      <c r="P679" s="477" t="s">
        <v>23</v>
      </c>
      <c r="Q679" s="460" t="s">
        <v>24</v>
      </c>
      <c r="R679" s="476" t="s">
        <v>25</v>
      </c>
      <c r="S679" s="477" t="s">
        <v>23</v>
      </c>
      <c r="T679" s="460" t="s">
        <v>24</v>
      </c>
      <c r="U679" s="476" t="s">
        <v>25</v>
      </c>
      <c r="V679" s="477" t="s">
        <v>23</v>
      </c>
      <c r="W679" s="460" t="s">
        <v>24</v>
      </c>
      <c r="X679" s="476" t="s">
        <v>25</v>
      </c>
      <c r="Y679" s="477" t="s">
        <v>23</v>
      </c>
      <c r="Z679" s="460" t="s">
        <v>24</v>
      </c>
      <c r="AA679" s="476" t="s">
        <v>25</v>
      </c>
      <c r="AB679" s="477" t="s">
        <v>23</v>
      </c>
      <c r="AC679" s="460" t="s">
        <v>24</v>
      </c>
      <c r="AD679" s="476" t="s">
        <v>25</v>
      </c>
      <c r="AE679" s="477" t="s">
        <v>23</v>
      </c>
      <c r="AF679" s="460" t="s">
        <v>24</v>
      </c>
      <c r="AG679" s="476" t="s">
        <v>25</v>
      </c>
      <c r="AH679" s="477" t="s">
        <v>23</v>
      </c>
      <c r="AI679" s="460" t="s">
        <v>24</v>
      </c>
      <c r="AJ679" s="476" t="s">
        <v>25</v>
      </c>
      <c r="AK679" s="477" t="s">
        <v>23</v>
      </c>
      <c r="AL679" s="460" t="s">
        <v>24</v>
      </c>
      <c r="AM679" s="476" t="s">
        <v>25</v>
      </c>
      <c r="AN679" s="466" t="s">
        <v>23</v>
      </c>
      <c r="AO679" s="453" t="s">
        <v>26</v>
      </c>
    </row>
    <row r="680" spans="1:41">
      <c r="A680" s="452"/>
      <c r="B680" s="450"/>
      <c r="C680" s="450"/>
      <c r="D680" s="450"/>
      <c r="E680" s="450"/>
      <c r="F680" s="557"/>
      <c r="G680" s="576"/>
      <c r="H680" s="452"/>
      <c r="I680" s="577"/>
      <c r="J680" s="576"/>
      <c r="K680" s="452"/>
      <c r="L680" s="577"/>
      <c r="M680" s="576"/>
      <c r="N680" s="452"/>
      <c r="O680" s="577"/>
      <c r="P680" s="576"/>
      <c r="Q680" s="452"/>
      <c r="R680" s="577"/>
      <c r="S680" s="576"/>
      <c r="T680" s="452"/>
      <c r="U680" s="577"/>
      <c r="V680" s="576"/>
      <c r="W680" s="452"/>
      <c r="X680" s="577"/>
      <c r="Y680" s="576"/>
      <c r="Z680" s="452"/>
      <c r="AA680" s="577"/>
      <c r="AB680" s="576"/>
      <c r="AC680" s="452"/>
      <c r="AD680" s="577"/>
      <c r="AE680" s="576"/>
      <c r="AF680" s="452"/>
      <c r="AG680" s="577"/>
      <c r="AH680" s="576"/>
      <c r="AI680" s="452"/>
      <c r="AJ680" s="577"/>
      <c r="AK680" s="576"/>
      <c r="AL680" s="452"/>
      <c r="AM680" s="577"/>
      <c r="AN680" s="575"/>
      <c r="AO680" s="540"/>
    </row>
    <row r="681" spans="1:41" ht="15" customHeight="1">
      <c r="A681" s="578" t="s">
        <v>330</v>
      </c>
      <c r="B681" s="566" t="s">
        <v>337</v>
      </c>
      <c r="C681" s="567">
        <v>2114</v>
      </c>
      <c r="D681" s="568"/>
      <c r="E681" s="588"/>
      <c r="F681" s="70" t="s">
        <v>30</v>
      </c>
      <c r="G681" s="13"/>
      <c r="H681" s="9">
        <f t="shared" ref="H681:H689" si="666">G681-I681</f>
        <v>0</v>
      </c>
      <c r="I681" s="10"/>
      <c r="J681" s="13"/>
      <c r="K681" s="9">
        <f t="shared" ref="K681:K689" si="667">J681-L681</f>
        <v>0</v>
      </c>
      <c r="L681" s="10"/>
      <c r="M681" s="13"/>
      <c r="N681" s="9">
        <f t="shared" ref="N681:N689" si="668">M681-O681</f>
        <v>0</v>
      </c>
      <c r="O681" s="10"/>
      <c r="P681" s="13"/>
      <c r="Q681" s="9">
        <f t="shared" ref="Q681:Q689" si="669">P681-R681</f>
        <v>0</v>
      </c>
      <c r="R681" s="10"/>
      <c r="S681" s="13"/>
      <c r="T681" s="9">
        <f t="shared" ref="T681:T689" si="670">S681-U681</f>
        <v>0</v>
      </c>
      <c r="U681" s="10"/>
      <c r="V681" s="13"/>
      <c r="W681" s="9">
        <f t="shared" ref="W681:W689" si="671">V681-X681</f>
        <v>0</v>
      </c>
      <c r="X681" s="10"/>
      <c r="Y681" s="13"/>
      <c r="Z681" s="9">
        <f t="shared" ref="Z681:Z689" si="672">Y681-AA681</f>
        <v>0</v>
      </c>
      <c r="AA681" s="10"/>
      <c r="AB681" s="13"/>
      <c r="AC681" s="9">
        <f t="shared" ref="AC681:AC689" si="673">AB681-AD681</f>
        <v>0</v>
      </c>
      <c r="AD681" s="10"/>
      <c r="AE681" s="13"/>
      <c r="AF681" s="9">
        <f t="shared" ref="AF681:AF689" si="674">AE681-AG681</f>
        <v>0</v>
      </c>
      <c r="AG681" s="10"/>
      <c r="AH681" s="13"/>
      <c r="AI681" s="9">
        <f t="shared" ref="AI681:AI689" si="675">AH681-AJ681</f>
        <v>0</v>
      </c>
      <c r="AJ681" s="10"/>
      <c r="AK681" s="13"/>
      <c r="AL681" s="9">
        <f t="shared" ref="AL681:AL689" si="676">AK681-AM681</f>
        <v>0</v>
      </c>
      <c r="AM681" s="10"/>
      <c r="AN681" s="22"/>
      <c r="AO681" s="4" t="s">
        <v>31</v>
      </c>
    </row>
    <row r="682" spans="1:41">
      <c r="A682" s="579"/>
      <c r="B682" s="581"/>
      <c r="C682" s="583"/>
      <c r="D682" s="648"/>
      <c r="E682" s="589"/>
      <c r="F682" s="72" t="s">
        <v>32</v>
      </c>
      <c r="G682" s="13"/>
      <c r="H682" s="11">
        <f t="shared" si="666"/>
        <v>0</v>
      </c>
      <c r="I682" s="12"/>
      <c r="J682" s="13"/>
      <c r="K682" s="11">
        <f t="shared" si="667"/>
        <v>0</v>
      </c>
      <c r="L682" s="12"/>
      <c r="M682" s="13"/>
      <c r="N682" s="11">
        <f t="shared" si="668"/>
        <v>0</v>
      </c>
      <c r="O682" s="12"/>
      <c r="P682" s="13"/>
      <c r="Q682" s="11">
        <f t="shared" si="669"/>
        <v>0</v>
      </c>
      <c r="R682" s="12"/>
      <c r="S682" s="13"/>
      <c r="T682" s="11">
        <f t="shared" si="670"/>
        <v>0</v>
      </c>
      <c r="U682" s="12"/>
      <c r="V682" s="13"/>
      <c r="W682" s="11">
        <f t="shared" si="671"/>
        <v>0</v>
      </c>
      <c r="X682" s="12"/>
      <c r="Y682" s="13"/>
      <c r="Z682" s="11">
        <f t="shared" si="672"/>
        <v>0</v>
      </c>
      <c r="AA682" s="12"/>
      <c r="AB682" s="13"/>
      <c r="AC682" s="11">
        <f t="shared" si="673"/>
        <v>0</v>
      </c>
      <c r="AD682" s="12"/>
      <c r="AE682" s="13"/>
      <c r="AF682" s="11">
        <f t="shared" si="674"/>
        <v>0</v>
      </c>
      <c r="AG682" s="12"/>
      <c r="AH682" s="13"/>
      <c r="AI682" s="11">
        <f t="shared" si="675"/>
        <v>0</v>
      </c>
      <c r="AJ682" s="12"/>
      <c r="AK682" s="13"/>
      <c r="AL682" s="11">
        <f t="shared" si="676"/>
        <v>0</v>
      </c>
      <c r="AM682" s="12"/>
      <c r="AN682" s="3"/>
      <c r="AO682" s="117">
        <f>SUM(Y679:Y689,AB679:AB689,AE679:AE689,AH679:AH689,AK679:AK689,AN679:AN689)</f>
        <v>2180000</v>
      </c>
    </row>
    <row r="683" spans="1:41">
      <c r="A683" s="579"/>
      <c r="B683" s="581"/>
      <c r="C683" s="583"/>
      <c r="D683" s="648"/>
      <c r="E683" s="589"/>
      <c r="F683" s="72" t="s">
        <v>33</v>
      </c>
      <c r="G683" s="13"/>
      <c r="H683" s="11">
        <f t="shared" si="666"/>
        <v>0</v>
      </c>
      <c r="I683" s="12"/>
      <c r="J683" s="13"/>
      <c r="K683" s="11">
        <f t="shared" si="667"/>
        <v>0</v>
      </c>
      <c r="L683" s="12"/>
      <c r="M683" s="13"/>
      <c r="N683" s="11">
        <f t="shared" si="668"/>
        <v>0</v>
      </c>
      <c r="O683" s="12"/>
      <c r="P683" s="13"/>
      <c r="Q683" s="11">
        <f t="shared" si="669"/>
        <v>0</v>
      </c>
      <c r="R683" s="12"/>
      <c r="S683" s="13"/>
      <c r="T683" s="11">
        <f t="shared" si="670"/>
        <v>0</v>
      </c>
      <c r="U683" s="12"/>
      <c r="V683" s="13"/>
      <c r="W683" s="11">
        <f t="shared" si="671"/>
        <v>0</v>
      </c>
      <c r="X683" s="12"/>
      <c r="Y683" s="13"/>
      <c r="Z683" s="11">
        <f t="shared" si="672"/>
        <v>0</v>
      </c>
      <c r="AA683" s="12"/>
      <c r="AB683" s="351">
        <v>280000</v>
      </c>
      <c r="AC683" s="11">
        <f t="shared" si="673"/>
        <v>280000</v>
      </c>
      <c r="AD683" s="12"/>
      <c r="AE683" s="13"/>
      <c r="AF683" s="11">
        <f t="shared" si="674"/>
        <v>0</v>
      </c>
      <c r="AG683" s="12"/>
      <c r="AH683" s="13"/>
      <c r="AI683" s="11">
        <f t="shared" si="675"/>
        <v>0</v>
      </c>
      <c r="AJ683" s="12"/>
      <c r="AK683" s="13"/>
      <c r="AL683" s="11">
        <f t="shared" si="676"/>
        <v>0</v>
      </c>
      <c r="AM683" s="12"/>
      <c r="AN683" s="3"/>
      <c r="AO683" s="7" t="s">
        <v>34</v>
      </c>
    </row>
    <row r="684" spans="1:41">
      <c r="A684" s="579"/>
      <c r="B684" s="581"/>
      <c r="C684" s="583"/>
      <c r="D684" s="648"/>
      <c r="E684" s="589"/>
      <c r="F684" s="72" t="s">
        <v>35</v>
      </c>
      <c r="G684" s="13"/>
      <c r="H684" s="11">
        <f t="shared" si="666"/>
        <v>0</v>
      </c>
      <c r="I684" s="12"/>
      <c r="J684" s="13"/>
      <c r="K684" s="11">
        <f t="shared" si="667"/>
        <v>0</v>
      </c>
      <c r="L684" s="12"/>
      <c r="M684" s="13"/>
      <c r="N684" s="11">
        <f t="shared" si="668"/>
        <v>0</v>
      </c>
      <c r="O684" s="12"/>
      <c r="P684" s="13"/>
      <c r="Q684" s="11">
        <f t="shared" si="669"/>
        <v>0</v>
      </c>
      <c r="R684" s="12"/>
      <c r="S684" s="13"/>
      <c r="T684" s="11">
        <f t="shared" si="670"/>
        <v>0</v>
      </c>
      <c r="U684" s="12"/>
      <c r="V684" s="13"/>
      <c r="W684" s="11">
        <f t="shared" si="671"/>
        <v>0</v>
      </c>
      <c r="X684" s="12"/>
      <c r="Y684" s="13"/>
      <c r="Z684" s="11">
        <f t="shared" si="672"/>
        <v>0</v>
      </c>
      <c r="AA684" s="12"/>
      <c r="AB684" s="13"/>
      <c r="AC684" s="11">
        <f t="shared" si="673"/>
        <v>0</v>
      </c>
      <c r="AD684" s="12"/>
      <c r="AE684" s="351">
        <v>44000</v>
      </c>
      <c r="AF684" s="11">
        <f t="shared" si="674"/>
        <v>44000</v>
      </c>
      <c r="AG684" s="12"/>
      <c r="AH684" s="13"/>
      <c r="AI684" s="11">
        <f t="shared" si="675"/>
        <v>0</v>
      </c>
      <c r="AJ684" s="12"/>
      <c r="AK684" s="13"/>
      <c r="AL684" s="11">
        <f t="shared" si="676"/>
        <v>0</v>
      </c>
      <c r="AM684" s="12"/>
      <c r="AN684" s="3"/>
      <c r="AO684" s="117">
        <f>SUM(Z679:Z689,AC679:AC689,AF679:AF689,AI679:AI689,AL679:AL689,AN679:AN689)</f>
        <v>2180000</v>
      </c>
    </row>
    <row r="685" spans="1:41">
      <c r="A685" s="579"/>
      <c r="B685" s="581"/>
      <c r="C685" s="583"/>
      <c r="D685" s="648"/>
      <c r="E685" s="589"/>
      <c r="F685" s="72" t="s">
        <v>36</v>
      </c>
      <c r="G685" s="13"/>
      <c r="H685" s="11">
        <f t="shared" si="666"/>
        <v>0</v>
      </c>
      <c r="I685" s="12"/>
      <c r="J685" s="13"/>
      <c r="K685" s="11">
        <f t="shared" si="667"/>
        <v>0</v>
      </c>
      <c r="L685" s="12"/>
      <c r="M685" s="13"/>
      <c r="N685" s="11">
        <f t="shared" si="668"/>
        <v>0</v>
      </c>
      <c r="O685" s="12"/>
      <c r="P685" s="13"/>
      <c r="Q685" s="11">
        <f t="shared" si="669"/>
        <v>0</v>
      </c>
      <c r="R685" s="12"/>
      <c r="S685" s="13"/>
      <c r="T685" s="11">
        <f t="shared" si="670"/>
        <v>0</v>
      </c>
      <c r="U685" s="12"/>
      <c r="V685" s="13"/>
      <c r="W685" s="11">
        <f t="shared" si="671"/>
        <v>0</v>
      </c>
      <c r="X685" s="12"/>
      <c r="Y685" s="13"/>
      <c r="Z685" s="11">
        <f t="shared" si="672"/>
        <v>0</v>
      </c>
      <c r="AA685" s="12"/>
      <c r="AB685" s="13"/>
      <c r="AC685" s="11">
        <f t="shared" si="673"/>
        <v>0</v>
      </c>
      <c r="AD685" s="12"/>
      <c r="AE685" s="13"/>
      <c r="AF685" s="11">
        <f t="shared" si="674"/>
        <v>0</v>
      </c>
      <c r="AG685" s="12"/>
      <c r="AH685" s="351">
        <v>128000</v>
      </c>
      <c r="AI685" s="11">
        <f t="shared" si="675"/>
        <v>128000</v>
      </c>
      <c r="AJ685" s="12"/>
      <c r="AK685" s="13"/>
      <c r="AL685" s="11">
        <f t="shared" si="676"/>
        <v>0</v>
      </c>
      <c r="AM685" s="12"/>
      <c r="AN685" s="3"/>
      <c r="AO685" s="7" t="s">
        <v>37</v>
      </c>
    </row>
    <row r="686" spans="1:41">
      <c r="A686" s="579"/>
      <c r="B686" s="581"/>
      <c r="C686" s="583"/>
      <c r="D686" s="648"/>
      <c r="E686" s="589"/>
      <c r="F686" s="72" t="s">
        <v>38</v>
      </c>
      <c r="G686" s="13"/>
      <c r="H686" s="11">
        <f t="shared" si="666"/>
        <v>0</v>
      </c>
      <c r="I686" s="12"/>
      <c r="J686" s="13"/>
      <c r="K686" s="11">
        <f t="shared" si="667"/>
        <v>0</v>
      </c>
      <c r="L686" s="12"/>
      <c r="M686" s="13"/>
      <c r="N686" s="11">
        <f t="shared" si="668"/>
        <v>0</v>
      </c>
      <c r="O686" s="12"/>
      <c r="P686" s="13"/>
      <c r="Q686" s="11">
        <f t="shared" si="669"/>
        <v>0</v>
      </c>
      <c r="R686" s="12"/>
      <c r="S686" s="13"/>
      <c r="T686" s="11">
        <f t="shared" si="670"/>
        <v>0</v>
      </c>
      <c r="U686" s="12"/>
      <c r="V686" s="13"/>
      <c r="W686" s="11">
        <f t="shared" si="671"/>
        <v>0</v>
      </c>
      <c r="X686" s="12"/>
      <c r="Y686" s="13"/>
      <c r="Z686" s="11">
        <f t="shared" si="672"/>
        <v>0</v>
      </c>
      <c r="AA686" s="12"/>
      <c r="AB686" s="13"/>
      <c r="AC686" s="11">
        <f t="shared" si="673"/>
        <v>0</v>
      </c>
      <c r="AD686" s="12"/>
      <c r="AE686" s="13"/>
      <c r="AF686" s="11">
        <f t="shared" si="674"/>
        <v>0</v>
      </c>
      <c r="AG686" s="12"/>
      <c r="AH686" s="13"/>
      <c r="AI686" s="11">
        <f t="shared" si="675"/>
        <v>0</v>
      </c>
      <c r="AJ686" s="12"/>
      <c r="AK686" s="351">
        <v>1728000</v>
      </c>
      <c r="AL686" s="11">
        <f t="shared" si="676"/>
        <v>1728000</v>
      </c>
      <c r="AM686" s="12"/>
      <c r="AN686" s="3"/>
      <c r="AO686" s="117">
        <f>SUM(AA679:AA689,AD679:AD689,AG679:AG689,AJ679:AJ689,AM679:AM689,AN679:AN689)</f>
        <v>0</v>
      </c>
    </row>
    <row r="687" spans="1:41">
      <c r="A687" s="579"/>
      <c r="B687" s="581"/>
      <c r="C687" s="583"/>
      <c r="D687" s="648"/>
      <c r="E687" s="589"/>
      <c r="F687" s="72" t="s">
        <v>39</v>
      </c>
      <c r="G687" s="13"/>
      <c r="H687" s="11">
        <f t="shared" si="666"/>
        <v>0</v>
      </c>
      <c r="I687" s="12"/>
      <c r="J687" s="13"/>
      <c r="K687" s="11">
        <f t="shared" si="667"/>
        <v>0</v>
      </c>
      <c r="L687" s="12"/>
      <c r="M687" s="13"/>
      <c r="N687" s="11">
        <f t="shared" si="668"/>
        <v>0</v>
      </c>
      <c r="O687" s="12"/>
      <c r="P687" s="13"/>
      <c r="Q687" s="11">
        <f t="shared" si="669"/>
        <v>0</v>
      </c>
      <c r="R687" s="12"/>
      <c r="S687" s="13"/>
      <c r="T687" s="11">
        <f t="shared" si="670"/>
        <v>0</v>
      </c>
      <c r="U687" s="12"/>
      <c r="V687" s="13"/>
      <c r="W687" s="11">
        <f t="shared" si="671"/>
        <v>0</v>
      </c>
      <c r="X687" s="12"/>
      <c r="Y687" s="13"/>
      <c r="Z687" s="11">
        <f t="shared" si="672"/>
        <v>0</v>
      </c>
      <c r="AA687" s="12"/>
      <c r="AB687" s="13"/>
      <c r="AC687" s="11">
        <f t="shared" si="673"/>
        <v>0</v>
      </c>
      <c r="AD687" s="12"/>
      <c r="AE687" s="13"/>
      <c r="AF687" s="11">
        <f t="shared" si="674"/>
        <v>0</v>
      </c>
      <c r="AG687" s="12"/>
      <c r="AH687" s="13"/>
      <c r="AI687" s="11">
        <f t="shared" si="675"/>
        <v>0</v>
      </c>
      <c r="AJ687" s="12"/>
      <c r="AK687" s="13"/>
      <c r="AL687" s="11">
        <f t="shared" si="676"/>
        <v>0</v>
      </c>
      <c r="AM687" s="12"/>
      <c r="AN687" s="3"/>
      <c r="AO687" s="7" t="s">
        <v>40</v>
      </c>
    </row>
    <row r="688" spans="1:41">
      <c r="A688" s="579"/>
      <c r="B688" s="581"/>
      <c r="C688" s="583"/>
      <c r="D688" s="648"/>
      <c r="E688" s="589"/>
      <c r="F688" s="72" t="s">
        <v>41</v>
      </c>
      <c r="G688" s="13"/>
      <c r="H688" s="11">
        <f t="shared" si="666"/>
        <v>0</v>
      </c>
      <c r="I688" s="12"/>
      <c r="J688" s="13"/>
      <c r="K688" s="11">
        <f t="shared" si="667"/>
        <v>0</v>
      </c>
      <c r="L688" s="12"/>
      <c r="M688" s="13"/>
      <c r="N688" s="11">
        <f t="shared" si="668"/>
        <v>0</v>
      </c>
      <c r="O688" s="12"/>
      <c r="P688" s="13"/>
      <c r="Q688" s="11">
        <f t="shared" si="669"/>
        <v>0</v>
      </c>
      <c r="R688" s="12"/>
      <c r="S688" s="13"/>
      <c r="T688" s="11">
        <f t="shared" si="670"/>
        <v>0</v>
      </c>
      <c r="U688" s="12"/>
      <c r="V688" s="13"/>
      <c r="W688" s="11">
        <f t="shared" si="671"/>
        <v>0</v>
      </c>
      <c r="X688" s="12"/>
      <c r="Y688" s="13"/>
      <c r="Z688" s="11">
        <f t="shared" si="672"/>
        <v>0</v>
      </c>
      <c r="AA688" s="12"/>
      <c r="AB688" s="13"/>
      <c r="AC688" s="11">
        <f t="shared" si="673"/>
        <v>0</v>
      </c>
      <c r="AD688" s="12"/>
      <c r="AE688" s="13"/>
      <c r="AF688" s="11">
        <f t="shared" si="674"/>
        <v>0</v>
      </c>
      <c r="AG688" s="12"/>
      <c r="AH688" s="13"/>
      <c r="AI688" s="11">
        <f t="shared" si="675"/>
        <v>0</v>
      </c>
      <c r="AJ688" s="12"/>
      <c r="AK688" s="13"/>
      <c r="AL688" s="11">
        <f t="shared" si="676"/>
        <v>0</v>
      </c>
      <c r="AM688" s="12"/>
      <c r="AN688" s="3"/>
      <c r="AO688" s="118">
        <f>AO686/AO682</f>
        <v>0</v>
      </c>
    </row>
    <row r="689" spans="1:41" ht="15.75" customHeight="1">
      <c r="A689" s="580"/>
      <c r="B689" s="582"/>
      <c r="C689" s="584"/>
      <c r="D689" s="649"/>
      <c r="E689" s="590"/>
      <c r="F689" s="73" t="s">
        <v>42</v>
      </c>
      <c r="G689" s="15"/>
      <c r="H689" s="16">
        <f t="shared" si="666"/>
        <v>0</v>
      </c>
      <c r="I689" s="17"/>
      <c r="J689" s="15"/>
      <c r="K689" s="16">
        <f t="shared" si="667"/>
        <v>0</v>
      </c>
      <c r="L689" s="17"/>
      <c r="M689" s="15"/>
      <c r="N689" s="16">
        <f t="shared" si="668"/>
        <v>0</v>
      </c>
      <c r="O689" s="17"/>
      <c r="P689" s="15"/>
      <c r="Q689" s="16">
        <f t="shared" si="669"/>
        <v>0</v>
      </c>
      <c r="R689" s="17"/>
      <c r="S689" s="15"/>
      <c r="T689" s="16">
        <f t="shared" si="670"/>
        <v>0</v>
      </c>
      <c r="U689" s="17"/>
      <c r="V689" s="15"/>
      <c r="W689" s="16">
        <f t="shared" si="671"/>
        <v>0</v>
      </c>
      <c r="X689" s="17"/>
      <c r="Y689" s="15"/>
      <c r="Z689" s="16">
        <f t="shared" si="672"/>
        <v>0</v>
      </c>
      <c r="AA689" s="17"/>
      <c r="AB689" s="15"/>
      <c r="AC689" s="16">
        <f t="shared" si="673"/>
        <v>0</v>
      </c>
      <c r="AD689" s="17"/>
      <c r="AE689" s="15"/>
      <c r="AF689" s="16">
        <f t="shared" si="674"/>
        <v>0</v>
      </c>
      <c r="AG689" s="17"/>
      <c r="AH689" s="15"/>
      <c r="AI689" s="16">
        <f t="shared" si="675"/>
        <v>0</v>
      </c>
      <c r="AJ689" s="17"/>
      <c r="AK689" s="15"/>
      <c r="AL689" s="16">
        <f t="shared" si="676"/>
        <v>0</v>
      </c>
      <c r="AM689" s="17"/>
      <c r="AN689" s="8"/>
      <c r="AO689" s="127"/>
    </row>
    <row r="690" spans="1:41" ht="15" customHeight="1">
      <c r="A690" s="460" t="s">
        <v>21</v>
      </c>
      <c r="B690" s="484" t="s">
        <v>17</v>
      </c>
      <c r="C690" s="484" t="s">
        <v>18</v>
      </c>
      <c r="D690" s="484" t="s">
        <v>139</v>
      </c>
      <c r="E690" s="484" t="s">
        <v>20</v>
      </c>
      <c r="F690" s="556" t="s">
        <v>22</v>
      </c>
      <c r="G690" s="477" t="s">
        <v>23</v>
      </c>
      <c r="H690" s="460" t="s">
        <v>24</v>
      </c>
      <c r="I690" s="476" t="s">
        <v>25</v>
      </c>
      <c r="J690" s="477" t="s">
        <v>23</v>
      </c>
      <c r="K690" s="460" t="s">
        <v>24</v>
      </c>
      <c r="L690" s="476" t="s">
        <v>25</v>
      </c>
      <c r="M690" s="477" t="s">
        <v>23</v>
      </c>
      <c r="N690" s="460" t="s">
        <v>24</v>
      </c>
      <c r="O690" s="476" t="s">
        <v>25</v>
      </c>
      <c r="P690" s="477" t="s">
        <v>23</v>
      </c>
      <c r="Q690" s="460" t="s">
        <v>24</v>
      </c>
      <c r="R690" s="476" t="s">
        <v>25</v>
      </c>
      <c r="S690" s="477" t="s">
        <v>23</v>
      </c>
      <c r="T690" s="460" t="s">
        <v>24</v>
      </c>
      <c r="U690" s="476" t="s">
        <v>25</v>
      </c>
      <c r="V690" s="477" t="s">
        <v>23</v>
      </c>
      <c r="W690" s="460" t="s">
        <v>24</v>
      </c>
      <c r="X690" s="476" t="s">
        <v>25</v>
      </c>
      <c r="Y690" s="477" t="s">
        <v>23</v>
      </c>
      <c r="Z690" s="460" t="s">
        <v>24</v>
      </c>
      <c r="AA690" s="476" t="s">
        <v>25</v>
      </c>
      <c r="AB690" s="477" t="s">
        <v>23</v>
      </c>
      <c r="AC690" s="460" t="s">
        <v>24</v>
      </c>
      <c r="AD690" s="476" t="s">
        <v>25</v>
      </c>
      <c r="AE690" s="477" t="s">
        <v>23</v>
      </c>
      <c r="AF690" s="460" t="s">
        <v>24</v>
      </c>
      <c r="AG690" s="476" t="s">
        <v>25</v>
      </c>
      <c r="AH690" s="477" t="s">
        <v>23</v>
      </c>
      <c r="AI690" s="460" t="s">
        <v>24</v>
      </c>
      <c r="AJ690" s="476" t="s">
        <v>25</v>
      </c>
      <c r="AK690" s="477" t="s">
        <v>23</v>
      </c>
      <c r="AL690" s="460" t="s">
        <v>24</v>
      </c>
      <c r="AM690" s="476" t="s">
        <v>25</v>
      </c>
      <c r="AN690" s="466" t="s">
        <v>23</v>
      </c>
      <c r="AO690" s="453" t="s">
        <v>26</v>
      </c>
    </row>
    <row r="691" spans="1:41">
      <c r="A691" s="452"/>
      <c r="B691" s="450"/>
      <c r="C691" s="450"/>
      <c r="D691" s="450"/>
      <c r="E691" s="450"/>
      <c r="F691" s="557"/>
      <c r="G691" s="576"/>
      <c r="H691" s="452"/>
      <c r="I691" s="577"/>
      <c r="J691" s="576"/>
      <c r="K691" s="452"/>
      <c r="L691" s="577"/>
      <c r="M691" s="576"/>
      <c r="N691" s="452"/>
      <c r="O691" s="577"/>
      <c r="P691" s="576"/>
      <c r="Q691" s="452"/>
      <c r="R691" s="577"/>
      <c r="S691" s="576"/>
      <c r="T691" s="452"/>
      <c r="U691" s="577"/>
      <c r="V691" s="576"/>
      <c r="W691" s="452"/>
      <c r="X691" s="577"/>
      <c r="Y691" s="576"/>
      <c r="Z691" s="452"/>
      <c r="AA691" s="577"/>
      <c r="AB691" s="576"/>
      <c r="AC691" s="452"/>
      <c r="AD691" s="577"/>
      <c r="AE691" s="576"/>
      <c r="AF691" s="452"/>
      <c r="AG691" s="577"/>
      <c r="AH691" s="576"/>
      <c r="AI691" s="452"/>
      <c r="AJ691" s="577"/>
      <c r="AK691" s="576"/>
      <c r="AL691" s="452"/>
      <c r="AM691" s="577"/>
      <c r="AN691" s="575"/>
      <c r="AO691" s="540"/>
    </row>
    <row r="692" spans="1:41" ht="15" customHeight="1">
      <c r="A692" s="578" t="s">
        <v>144</v>
      </c>
      <c r="B692" s="566" t="s">
        <v>338</v>
      </c>
      <c r="C692" s="567">
        <v>3111</v>
      </c>
      <c r="D692" s="568"/>
      <c r="E692" s="588" t="s">
        <v>339</v>
      </c>
      <c r="F692" s="70" t="s">
        <v>30</v>
      </c>
      <c r="G692" s="13"/>
      <c r="H692" s="9">
        <f t="shared" ref="H692:H700" si="677">G692-I692</f>
        <v>0</v>
      </c>
      <c r="I692" s="10"/>
      <c r="J692" s="13"/>
      <c r="K692" s="9">
        <f t="shared" ref="K692:K700" si="678">J692-L692</f>
        <v>0</v>
      </c>
      <c r="L692" s="10"/>
      <c r="M692" s="13"/>
      <c r="N692" s="9">
        <f t="shared" ref="N692:N700" si="679">M692-O692</f>
        <v>0</v>
      </c>
      <c r="O692" s="10"/>
      <c r="P692" s="13"/>
      <c r="Q692" s="9">
        <f t="shared" ref="Q692:Q700" si="680">P692-R692</f>
        <v>0</v>
      </c>
      <c r="R692" s="10"/>
      <c r="S692" s="13"/>
      <c r="T692" s="9">
        <f t="shared" ref="T692:T700" si="681">S692-U692</f>
        <v>0</v>
      </c>
      <c r="U692" s="10"/>
      <c r="V692" s="13"/>
      <c r="W692" s="9">
        <f t="shared" ref="W692:W700" si="682">V692-X692</f>
        <v>0</v>
      </c>
      <c r="X692" s="10"/>
      <c r="Y692" s="13"/>
      <c r="Z692" s="9">
        <f t="shared" ref="Z692:Z700" si="683">Y692-AA692</f>
        <v>0</v>
      </c>
      <c r="AA692" s="10"/>
      <c r="AB692" s="13"/>
      <c r="AC692" s="9">
        <f t="shared" ref="AC692:AC700" si="684">AB692-AD692</f>
        <v>0</v>
      </c>
      <c r="AD692" s="10"/>
      <c r="AE692" s="13"/>
      <c r="AF692" s="9">
        <f t="shared" ref="AF692:AF700" si="685">AE692-AG692</f>
        <v>0</v>
      </c>
      <c r="AG692" s="10"/>
      <c r="AH692" s="13"/>
      <c r="AI692" s="9">
        <f t="shared" ref="AI692:AI700" si="686">AH692-AJ692</f>
        <v>0</v>
      </c>
      <c r="AJ692" s="10"/>
      <c r="AK692" s="13"/>
      <c r="AL692" s="9">
        <f t="shared" ref="AL692:AL700" si="687">AK692-AM692</f>
        <v>0</v>
      </c>
      <c r="AM692" s="10"/>
      <c r="AN692" s="22"/>
      <c r="AO692" s="4" t="s">
        <v>31</v>
      </c>
    </row>
    <row r="693" spans="1:41">
      <c r="A693" s="579"/>
      <c r="B693" s="581"/>
      <c r="C693" s="583"/>
      <c r="D693" s="648"/>
      <c r="E693" s="589"/>
      <c r="F693" s="72" t="s">
        <v>32</v>
      </c>
      <c r="G693" s="13"/>
      <c r="H693" s="11">
        <f t="shared" si="677"/>
        <v>0</v>
      </c>
      <c r="I693" s="12"/>
      <c r="J693" s="13"/>
      <c r="K693" s="11">
        <f t="shared" si="678"/>
        <v>0</v>
      </c>
      <c r="L693" s="12"/>
      <c r="M693" s="13"/>
      <c r="N693" s="11">
        <f t="shared" si="679"/>
        <v>0</v>
      </c>
      <c r="O693" s="12"/>
      <c r="P693" s="13"/>
      <c r="Q693" s="11">
        <f t="shared" si="680"/>
        <v>0</v>
      </c>
      <c r="R693" s="12"/>
      <c r="S693" s="13"/>
      <c r="T693" s="11">
        <f t="shared" si="681"/>
        <v>0</v>
      </c>
      <c r="U693" s="12"/>
      <c r="V693" s="13"/>
      <c r="W693" s="11">
        <f t="shared" si="682"/>
        <v>0</v>
      </c>
      <c r="X693" s="12"/>
      <c r="Y693" s="13"/>
      <c r="Z693" s="11">
        <f t="shared" si="683"/>
        <v>0</v>
      </c>
      <c r="AA693" s="12"/>
      <c r="AB693" s="13"/>
      <c r="AC693" s="11">
        <f t="shared" si="684"/>
        <v>0</v>
      </c>
      <c r="AD693" s="12"/>
      <c r="AE693" s="13"/>
      <c r="AF693" s="11">
        <f t="shared" si="685"/>
        <v>0</v>
      </c>
      <c r="AG693" s="12"/>
      <c r="AH693" s="13"/>
      <c r="AI693" s="11">
        <f t="shared" si="686"/>
        <v>0</v>
      </c>
      <c r="AJ693" s="12"/>
      <c r="AK693" s="13"/>
      <c r="AL693" s="11">
        <f t="shared" si="687"/>
        <v>0</v>
      </c>
      <c r="AM693" s="12"/>
      <c r="AN693" s="3"/>
      <c r="AO693" s="117">
        <f>SUM(Y690:Y700,AB690:AB700,AE690:AE700,AH690:AH700,AK690:AK700,AN690:AN700)</f>
        <v>1012000</v>
      </c>
    </row>
    <row r="694" spans="1:41">
      <c r="A694" s="579"/>
      <c r="B694" s="581"/>
      <c r="C694" s="583"/>
      <c r="D694" s="648"/>
      <c r="E694" s="589"/>
      <c r="F694" s="72" t="s">
        <v>33</v>
      </c>
      <c r="G694" s="13"/>
      <c r="H694" s="11">
        <f t="shared" si="677"/>
        <v>0</v>
      </c>
      <c r="I694" s="12"/>
      <c r="J694" s="13"/>
      <c r="K694" s="11">
        <f t="shared" si="678"/>
        <v>0</v>
      </c>
      <c r="L694" s="12"/>
      <c r="M694" s="13"/>
      <c r="N694" s="11">
        <f t="shared" si="679"/>
        <v>0</v>
      </c>
      <c r="O694" s="12"/>
      <c r="P694" s="13"/>
      <c r="Q694" s="11">
        <f t="shared" si="680"/>
        <v>0</v>
      </c>
      <c r="R694" s="12"/>
      <c r="S694" s="13"/>
      <c r="T694" s="11">
        <f t="shared" si="681"/>
        <v>0</v>
      </c>
      <c r="U694" s="12"/>
      <c r="V694" s="13"/>
      <c r="W694" s="11">
        <f t="shared" si="682"/>
        <v>0</v>
      </c>
      <c r="X694" s="12"/>
      <c r="Y694" s="13"/>
      <c r="Z694" s="11">
        <f t="shared" si="683"/>
        <v>0</v>
      </c>
      <c r="AA694" s="12"/>
      <c r="AB694" s="351">
        <v>352000</v>
      </c>
      <c r="AC694" s="11">
        <f t="shared" si="684"/>
        <v>352000</v>
      </c>
      <c r="AD694" s="12"/>
      <c r="AE694" s="13"/>
      <c r="AF694" s="11">
        <f t="shared" si="685"/>
        <v>0</v>
      </c>
      <c r="AG694" s="12"/>
      <c r="AH694" s="13"/>
      <c r="AI694" s="11">
        <f t="shared" si="686"/>
        <v>0</v>
      </c>
      <c r="AJ694" s="12"/>
      <c r="AK694" s="13"/>
      <c r="AL694" s="11">
        <f t="shared" si="687"/>
        <v>0</v>
      </c>
      <c r="AM694" s="12"/>
      <c r="AN694" s="3"/>
      <c r="AO694" s="7" t="s">
        <v>34</v>
      </c>
    </row>
    <row r="695" spans="1:41">
      <c r="A695" s="579"/>
      <c r="B695" s="581"/>
      <c r="C695" s="583"/>
      <c r="D695" s="648"/>
      <c r="E695" s="589"/>
      <c r="F695" s="72" t="s">
        <v>35</v>
      </c>
      <c r="G695" s="13"/>
      <c r="H695" s="11">
        <f t="shared" si="677"/>
        <v>0</v>
      </c>
      <c r="I695" s="12"/>
      <c r="J695" s="13"/>
      <c r="K695" s="11">
        <f t="shared" si="678"/>
        <v>0</v>
      </c>
      <c r="L695" s="12"/>
      <c r="M695" s="13"/>
      <c r="N695" s="11">
        <f t="shared" si="679"/>
        <v>0</v>
      </c>
      <c r="O695" s="12"/>
      <c r="P695" s="13"/>
      <c r="Q695" s="11">
        <f t="shared" si="680"/>
        <v>0</v>
      </c>
      <c r="R695" s="12"/>
      <c r="S695" s="13"/>
      <c r="T695" s="11">
        <f t="shared" si="681"/>
        <v>0</v>
      </c>
      <c r="U695" s="12"/>
      <c r="V695" s="13"/>
      <c r="W695" s="11">
        <f t="shared" si="682"/>
        <v>0</v>
      </c>
      <c r="X695" s="12"/>
      <c r="Y695" s="13"/>
      <c r="Z695" s="11">
        <f t="shared" si="683"/>
        <v>0</v>
      </c>
      <c r="AA695" s="12"/>
      <c r="AB695" s="13"/>
      <c r="AC695" s="11">
        <f t="shared" si="684"/>
        <v>0</v>
      </c>
      <c r="AD695" s="12"/>
      <c r="AE695" s="13"/>
      <c r="AF695" s="11">
        <f t="shared" si="685"/>
        <v>0</v>
      </c>
      <c r="AG695" s="12"/>
      <c r="AH695" s="13"/>
      <c r="AI695" s="11">
        <f t="shared" si="686"/>
        <v>0</v>
      </c>
      <c r="AJ695" s="12"/>
      <c r="AK695" s="13"/>
      <c r="AL695" s="11">
        <f t="shared" si="687"/>
        <v>0</v>
      </c>
      <c r="AM695" s="12"/>
      <c r="AN695" s="3"/>
      <c r="AO695" s="117">
        <f>SUM(Z690:Z700,AC690:AC700,AF690:AF700,AI690:AI700,AL690:AL700,AN690:AN700)</f>
        <v>1012000</v>
      </c>
    </row>
    <row r="696" spans="1:41">
      <c r="A696" s="579"/>
      <c r="B696" s="581"/>
      <c r="C696" s="583"/>
      <c r="D696" s="648"/>
      <c r="E696" s="589"/>
      <c r="F696" s="72" t="s">
        <v>36</v>
      </c>
      <c r="G696" s="13"/>
      <c r="H696" s="11">
        <f t="shared" si="677"/>
        <v>0</v>
      </c>
      <c r="I696" s="12"/>
      <c r="J696" s="13"/>
      <c r="K696" s="11">
        <f t="shared" si="678"/>
        <v>0</v>
      </c>
      <c r="L696" s="12"/>
      <c r="M696" s="13"/>
      <c r="N696" s="11">
        <f t="shared" si="679"/>
        <v>0</v>
      </c>
      <c r="O696" s="12"/>
      <c r="P696" s="13"/>
      <c r="Q696" s="11">
        <f t="shared" si="680"/>
        <v>0</v>
      </c>
      <c r="R696" s="12"/>
      <c r="S696" s="13"/>
      <c r="T696" s="11">
        <f t="shared" si="681"/>
        <v>0</v>
      </c>
      <c r="U696" s="12"/>
      <c r="V696" s="13"/>
      <c r="W696" s="11">
        <f t="shared" si="682"/>
        <v>0</v>
      </c>
      <c r="X696" s="12"/>
      <c r="Y696" s="13"/>
      <c r="Z696" s="11">
        <f t="shared" si="683"/>
        <v>0</v>
      </c>
      <c r="AA696" s="12"/>
      <c r="AB696" s="13"/>
      <c r="AC696" s="11">
        <f t="shared" si="684"/>
        <v>0</v>
      </c>
      <c r="AD696" s="12"/>
      <c r="AE696" s="13"/>
      <c r="AF696" s="11">
        <f t="shared" si="685"/>
        <v>0</v>
      </c>
      <c r="AG696" s="12"/>
      <c r="AH696" s="13"/>
      <c r="AI696" s="11">
        <f t="shared" si="686"/>
        <v>0</v>
      </c>
      <c r="AJ696" s="12"/>
      <c r="AK696" s="13"/>
      <c r="AL696" s="11">
        <f t="shared" si="687"/>
        <v>0</v>
      </c>
      <c r="AM696" s="12"/>
      <c r="AN696" s="3"/>
      <c r="AO696" s="7" t="s">
        <v>37</v>
      </c>
    </row>
    <row r="697" spans="1:41">
      <c r="A697" s="579"/>
      <c r="B697" s="581"/>
      <c r="C697" s="583"/>
      <c r="D697" s="648"/>
      <c r="E697" s="589"/>
      <c r="F697" s="72" t="s">
        <v>38</v>
      </c>
      <c r="G697" s="13"/>
      <c r="H697" s="11">
        <f t="shared" si="677"/>
        <v>0</v>
      </c>
      <c r="I697" s="12"/>
      <c r="J697" s="13"/>
      <c r="K697" s="11">
        <f t="shared" si="678"/>
        <v>0</v>
      </c>
      <c r="L697" s="12"/>
      <c r="M697" s="13"/>
      <c r="N697" s="11">
        <f t="shared" si="679"/>
        <v>0</v>
      </c>
      <c r="O697" s="12"/>
      <c r="P697" s="13"/>
      <c r="Q697" s="11">
        <f t="shared" si="680"/>
        <v>0</v>
      </c>
      <c r="R697" s="12"/>
      <c r="S697" s="13"/>
      <c r="T697" s="11">
        <f t="shared" si="681"/>
        <v>0</v>
      </c>
      <c r="U697" s="12"/>
      <c r="V697" s="13"/>
      <c r="W697" s="11">
        <f t="shared" si="682"/>
        <v>0</v>
      </c>
      <c r="X697" s="12"/>
      <c r="Y697" s="13"/>
      <c r="Z697" s="11">
        <f t="shared" si="683"/>
        <v>0</v>
      </c>
      <c r="AA697" s="12"/>
      <c r="AB697" s="13"/>
      <c r="AC697" s="11">
        <f t="shared" si="684"/>
        <v>0</v>
      </c>
      <c r="AD697" s="12"/>
      <c r="AE697" s="13"/>
      <c r="AF697" s="11">
        <f t="shared" si="685"/>
        <v>0</v>
      </c>
      <c r="AG697" s="12"/>
      <c r="AH697" s="351">
        <v>660000</v>
      </c>
      <c r="AI697" s="11">
        <f t="shared" si="686"/>
        <v>660000</v>
      </c>
      <c r="AJ697" s="12"/>
      <c r="AK697" s="13"/>
      <c r="AL697" s="11">
        <f t="shared" si="687"/>
        <v>0</v>
      </c>
      <c r="AM697" s="12"/>
      <c r="AN697" s="3"/>
      <c r="AO697" s="117">
        <f>SUM(AA690:AA700,AD690:AD700,AG690:AG700,AJ690:AJ700,AM690:AM700,AN690:AN700)</f>
        <v>0</v>
      </c>
    </row>
    <row r="698" spans="1:41">
      <c r="A698" s="579"/>
      <c r="B698" s="581"/>
      <c r="C698" s="583"/>
      <c r="D698" s="648"/>
      <c r="E698" s="589"/>
      <c r="F698" s="72" t="s">
        <v>39</v>
      </c>
      <c r="G698" s="13"/>
      <c r="H698" s="11">
        <f t="shared" si="677"/>
        <v>0</v>
      </c>
      <c r="I698" s="12"/>
      <c r="J698" s="13"/>
      <c r="K698" s="11">
        <f t="shared" si="678"/>
        <v>0</v>
      </c>
      <c r="L698" s="12"/>
      <c r="M698" s="13"/>
      <c r="N698" s="11">
        <f t="shared" si="679"/>
        <v>0</v>
      </c>
      <c r="O698" s="12"/>
      <c r="P698" s="13"/>
      <c r="Q698" s="11">
        <f t="shared" si="680"/>
        <v>0</v>
      </c>
      <c r="R698" s="12"/>
      <c r="S698" s="13"/>
      <c r="T698" s="11">
        <f t="shared" si="681"/>
        <v>0</v>
      </c>
      <c r="U698" s="12"/>
      <c r="V698" s="13"/>
      <c r="W698" s="11">
        <f t="shared" si="682"/>
        <v>0</v>
      </c>
      <c r="X698" s="12"/>
      <c r="Y698" s="13"/>
      <c r="Z698" s="11">
        <f t="shared" si="683"/>
        <v>0</v>
      </c>
      <c r="AA698" s="12"/>
      <c r="AB698" s="13"/>
      <c r="AC698" s="11">
        <f t="shared" si="684"/>
        <v>0</v>
      </c>
      <c r="AD698" s="12"/>
      <c r="AE698" s="13"/>
      <c r="AF698" s="11">
        <f t="shared" si="685"/>
        <v>0</v>
      </c>
      <c r="AG698" s="12"/>
      <c r="AH698" s="13"/>
      <c r="AI698" s="11">
        <f t="shared" si="686"/>
        <v>0</v>
      </c>
      <c r="AJ698" s="12"/>
      <c r="AK698" s="13"/>
      <c r="AL698" s="11">
        <f t="shared" si="687"/>
        <v>0</v>
      </c>
      <c r="AM698" s="12"/>
      <c r="AN698" s="3"/>
      <c r="AO698" s="7" t="s">
        <v>40</v>
      </c>
    </row>
    <row r="699" spans="1:41">
      <c r="A699" s="579"/>
      <c r="B699" s="581"/>
      <c r="C699" s="583"/>
      <c r="D699" s="648"/>
      <c r="E699" s="589"/>
      <c r="F699" s="72" t="s">
        <v>41</v>
      </c>
      <c r="G699" s="13"/>
      <c r="H699" s="11">
        <f t="shared" si="677"/>
        <v>0</v>
      </c>
      <c r="I699" s="12"/>
      <c r="J699" s="13"/>
      <c r="K699" s="11">
        <f t="shared" si="678"/>
        <v>0</v>
      </c>
      <c r="L699" s="12"/>
      <c r="M699" s="13"/>
      <c r="N699" s="11">
        <f t="shared" si="679"/>
        <v>0</v>
      </c>
      <c r="O699" s="12"/>
      <c r="P699" s="13"/>
      <c r="Q699" s="11">
        <f t="shared" si="680"/>
        <v>0</v>
      </c>
      <c r="R699" s="12"/>
      <c r="S699" s="13"/>
      <c r="T699" s="11">
        <f t="shared" si="681"/>
        <v>0</v>
      </c>
      <c r="U699" s="12"/>
      <c r="V699" s="13"/>
      <c r="W699" s="11">
        <f t="shared" si="682"/>
        <v>0</v>
      </c>
      <c r="X699" s="12"/>
      <c r="Y699" s="13"/>
      <c r="Z699" s="11">
        <f t="shared" si="683"/>
        <v>0</v>
      </c>
      <c r="AA699" s="12"/>
      <c r="AB699" s="13"/>
      <c r="AC699" s="11">
        <f t="shared" si="684"/>
        <v>0</v>
      </c>
      <c r="AD699" s="12"/>
      <c r="AE699" s="13"/>
      <c r="AF699" s="11">
        <f t="shared" si="685"/>
        <v>0</v>
      </c>
      <c r="AG699" s="12"/>
      <c r="AH699" s="13"/>
      <c r="AI699" s="11">
        <f t="shared" si="686"/>
        <v>0</v>
      </c>
      <c r="AJ699" s="12"/>
      <c r="AK699" s="13"/>
      <c r="AL699" s="11">
        <f t="shared" si="687"/>
        <v>0</v>
      </c>
      <c r="AM699" s="12"/>
      <c r="AN699" s="3"/>
      <c r="AO699" s="118">
        <f>AO697/AO693</f>
        <v>0</v>
      </c>
    </row>
    <row r="700" spans="1:41" ht="15.75" customHeight="1">
      <c r="A700" s="580"/>
      <c r="B700" s="582"/>
      <c r="C700" s="584"/>
      <c r="D700" s="649"/>
      <c r="E700" s="590"/>
      <c r="F700" s="73" t="s">
        <v>42</v>
      </c>
      <c r="G700" s="15"/>
      <c r="H700" s="16">
        <f t="shared" si="677"/>
        <v>0</v>
      </c>
      <c r="I700" s="17"/>
      <c r="J700" s="15"/>
      <c r="K700" s="16">
        <f t="shared" si="678"/>
        <v>0</v>
      </c>
      <c r="L700" s="17"/>
      <c r="M700" s="15"/>
      <c r="N700" s="16">
        <f t="shared" si="679"/>
        <v>0</v>
      </c>
      <c r="O700" s="17"/>
      <c r="P700" s="15"/>
      <c r="Q700" s="16">
        <f t="shared" si="680"/>
        <v>0</v>
      </c>
      <c r="R700" s="17"/>
      <c r="S700" s="15"/>
      <c r="T700" s="16">
        <f t="shared" si="681"/>
        <v>0</v>
      </c>
      <c r="U700" s="17"/>
      <c r="V700" s="15"/>
      <c r="W700" s="16">
        <f t="shared" si="682"/>
        <v>0</v>
      </c>
      <c r="X700" s="17"/>
      <c r="Y700" s="15"/>
      <c r="Z700" s="16">
        <f t="shared" si="683"/>
        <v>0</v>
      </c>
      <c r="AA700" s="17"/>
      <c r="AB700" s="15"/>
      <c r="AC700" s="16">
        <f t="shared" si="684"/>
        <v>0</v>
      </c>
      <c r="AD700" s="17"/>
      <c r="AE700" s="15"/>
      <c r="AF700" s="16">
        <f t="shared" si="685"/>
        <v>0</v>
      </c>
      <c r="AG700" s="17"/>
      <c r="AH700" s="15"/>
      <c r="AI700" s="16">
        <f t="shared" si="686"/>
        <v>0</v>
      </c>
      <c r="AJ700" s="17"/>
      <c r="AK700" s="15"/>
      <c r="AL700" s="16">
        <f t="shared" si="687"/>
        <v>0</v>
      </c>
      <c r="AM700" s="17"/>
      <c r="AN700" s="8"/>
      <c r="AO700" s="127"/>
    </row>
    <row r="701" spans="1:41" ht="15" customHeight="1">
      <c r="A701" s="460" t="s">
        <v>21</v>
      </c>
      <c r="B701" s="484" t="s">
        <v>17</v>
      </c>
      <c r="C701" s="484" t="s">
        <v>18</v>
      </c>
      <c r="D701" s="484" t="s">
        <v>139</v>
      </c>
      <c r="E701" s="484" t="s">
        <v>20</v>
      </c>
      <c r="F701" s="556" t="s">
        <v>22</v>
      </c>
      <c r="G701" s="477" t="s">
        <v>23</v>
      </c>
      <c r="H701" s="460" t="s">
        <v>24</v>
      </c>
      <c r="I701" s="476" t="s">
        <v>25</v>
      </c>
      <c r="J701" s="477" t="s">
        <v>23</v>
      </c>
      <c r="K701" s="460" t="s">
        <v>24</v>
      </c>
      <c r="L701" s="476" t="s">
        <v>25</v>
      </c>
      <c r="M701" s="477" t="s">
        <v>23</v>
      </c>
      <c r="N701" s="460" t="s">
        <v>24</v>
      </c>
      <c r="O701" s="476" t="s">
        <v>25</v>
      </c>
      <c r="P701" s="477" t="s">
        <v>23</v>
      </c>
      <c r="Q701" s="460" t="s">
        <v>24</v>
      </c>
      <c r="R701" s="476" t="s">
        <v>25</v>
      </c>
      <c r="S701" s="477" t="s">
        <v>23</v>
      </c>
      <c r="T701" s="460" t="s">
        <v>24</v>
      </c>
      <c r="U701" s="476" t="s">
        <v>25</v>
      </c>
      <c r="V701" s="477" t="s">
        <v>23</v>
      </c>
      <c r="W701" s="460" t="s">
        <v>24</v>
      </c>
      <c r="X701" s="476" t="s">
        <v>25</v>
      </c>
      <c r="Y701" s="477" t="s">
        <v>23</v>
      </c>
      <c r="Z701" s="460" t="s">
        <v>24</v>
      </c>
      <c r="AA701" s="476" t="s">
        <v>25</v>
      </c>
      <c r="AB701" s="477" t="s">
        <v>23</v>
      </c>
      <c r="AC701" s="460" t="s">
        <v>24</v>
      </c>
      <c r="AD701" s="476" t="s">
        <v>25</v>
      </c>
      <c r="AE701" s="477" t="s">
        <v>23</v>
      </c>
      <c r="AF701" s="460" t="s">
        <v>24</v>
      </c>
      <c r="AG701" s="476" t="s">
        <v>25</v>
      </c>
      <c r="AH701" s="477" t="s">
        <v>23</v>
      </c>
      <c r="AI701" s="460" t="s">
        <v>24</v>
      </c>
      <c r="AJ701" s="476" t="s">
        <v>25</v>
      </c>
      <c r="AK701" s="477" t="s">
        <v>23</v>
      </c>
      <c r="AL701" s="460" t="s">
        <v>24</v>
      </c>
      <c r="AM701" s="476" t="s">
        <v>25</v>
      </c>
      <c r="AN701" s="466" t="s">
        <v>23</v>
      </c>
      <c r="AO701" s="453" t="s">
        <v>26</v>
      </c>
    </row>
    <row r="702" spans="1:41">
      <c r="A702" s="452"/>
      <c r="B702" s="450"/>
      <c r="C702" s="450"/>
      <c r="D702" s="450"/>
      <c r="E702" s="450"/>
      <c r="F702" s="557"/>
      <c r="G702" s="576"/>
      <c r="H702" s="452"/>
      <c r="I702" s="577"/>
      <c r="J702" s="576"/>
      <c r="K702" s="452"/>
      <c r="L702" s="577"/>
      <c r="M702" s="576"/>
      <c r="N702" s="452"/>
      <c r="O702" s="577"/>
      <c r="P702" s="576"/>
      <c r="Q702" s="452"/>
      <c r="R702" s="577"/>
      <c r="S702" s="576"/>
      <c r="T702" s="452"/>
      <c r="U702" s="577"/>
      <c r="V702" s="576"/>
      <c r="W702" s="452"/>
      <c r="X702" s="577"/>
      <c r="Y702" s="576"/>
      <c r="Z702" s="452"/>
      <c r="AA702" s="577"/>
      <c r="AB702" s="576"/>
      <c r="AC702" s="452"/>
      <c r="AD702" s="577"/>
      <c r="AE702" s="576"/>
      <c r="AF702" s="452"/>
      <c r="AG702" s="577"/>
      <c r="AH702" s="576"/>
      <c r="AI702" s="452"/>
      <c r="AJ702" s="577"/>
      <c r="AK702" s="576"/>
      <c r="AL702" s="452"/>
      <c r="AM702" s="577"/>
      <c r="AN702" s="575"/>
      <c r="AO702" s="540"/>
    </row>
    <row r="703" spans="1:41" ht="15" customHeight="1">
      <c r="A703" s="578" t="s">
        <v>140</v>
      </c>
      <c r="B703" s="566" t="s">
        <v>340</v>
      </c>
      <c r="C703" s="567">
        <v>381</v>
      </c>
      <c r="D703" s="568"/>
      <c r="E703" s="588"/>
      <c r="F703" s="70" t="s">
        <v>30</v>
      </c>
      <c r="G703" s="13"/>
      <c r="H703" s="9">
        <f t="shared" ref="H703:H711" si="688">G703-I703</f>
        <v>0</v>
      </c>
      <c r="I703" s="10"/>
      <c r="J703" s="13"/>
      <c r="K703" s="9">
        <f t="shared" ref="K703:K711" si="689">J703-L703</f>
        <v>0</v>
      </c>
      <c r="L703" s="10"/>
      <c r="M703" s="13"/>
      <c r="N703" s="9">
        <f t="shared" ref="N703:N711" si="690">M703-O703</f>
        <v>0</v>
      </c>
      <c r="O703" s="10"/>
      <c r="P703" s="13"/>
      <c r="Q703" s="9">
        <f t="shared" ref="Q703:Q711" si="691">P703-R703</f>
        <v>0</v>
      </c>
      <c r="R703" s="10"/>
      <c r="S703" s="13"/>
      <c r="T703" s="9">
        <f t="shared" ref="T703:T711" si="692">S703-U703</f>
        <v>0</v>
      </c>
      <c r="U703" s="10"/>
      <c r="V703" s="13"/>
      <c r="W703" s="9">
        <f t="shared" ref="W703:W711" si="693">V703-X703</f>
        <v>0</v>
      </c>
      <c r="X703" s="10"/>
      <c r="Y703" s="13"/>
      <c r="Z703" s="9">
        <f t="shared" ref="Z703:Z711" si="694">Y703-AA703</f>
        <v>0</v>
      </c>
      <c r="AA703" s="10"/>
      <c r="AB703" s="13"/>
      <c r="AC703" s="9">
        <f t="shared" ref="AC703:AC711" si="695">AB703-AD703</f>
        <v>0</v>
      </c>
      <c r="AD703" s="10"/>
      <c r="AE703" s="13"/>
      <c r="AF703" s="9">
        <f t="shared" ref="AF703:AF711" si="696">AE703-AG703</f>
        <v>0</v>
      </c>
      <c r="AG703" s="10"/>
      <c r="AH703" s="13"/>
      <c r="AI703" s="9">
        <f t="shared" ref="AI703:AI711" si="697">AH703-AJ703</f>
        <v>0</v>
      </c>
      <c r="AJ703" s="10"/>
      <c r="AK703" s="13"/>
      <c r="AL703" s="9">
        <f t="shared" ref="AL703:AL711" si="698">AK703-AM703</f>
        <v>0</v>
      </c>
      <c r="AM703" s="10"/>
      <c r="AN703" s="22"/>
      <c r="AO703" s="4" t="s">
        <v>31</v>
      </c>
    </row>
    <row r="704" spans="1:41">
      <c r="A704" s="579"/>
      <c r="B704" s="581"/>
      <c r="C704" s="583"/>
      <c r="D704" s="648"/>
      <c r="E704" s="589"/>
      <c r="F704" s="72" t="s">
        <v>32</v>
      </c>
      <c r="G704" s="13"/>
      <c r="H704" s="11">
        <f t="shared" si="688"/>
        <v>0</v>
      </c>
      <c r="I704" s="12"/>
      <c r="J704" s="13"/>
      <c r="K704" s="11">
        <f t="shared" si="689"/>
        <v>0</v>
      </c>
      <c r="L704" s="12"/>
      <c r="M704" s="13"/>
      <c r="N704" s="11">
        <f t="shared" si="690"/>
        <v>0</v>
      </c>
      <c r="O704" s="12"/>
      <c r="P704" s="13"/>
      <c r="Q704" s="11">
        <f t="shared" si="691"/>
        <v>0</v>
      </c>
      <c r="R704" s="12"/>
      <c r="S704" s="13"/>
      <c r="T704" s="11">
        <f t="shared" si="692"/>
        <v>0</v>
      </c>
      <c r="U704" s="12"/>
      <c r="V704" s="13"/>
      <c r="W704" s="11">
        <f t="shared" si="693"/>
        <v>0</v>
      </c>
      <c r="X704" s="12"/>
      <c r="Y704" s="13"/>
      <c r="Z704" s="11">
        <f t="shared" si="694"/>
        <v>0</v>
      </c>
      <c r="AA704" s="12"/>
      <c r="AB704" s="13"/>
      <c r="AC704" s="11">
        <f t="shared" si="695"/>
        <v>0</v>
      </c>
      <c r="AD704" s="12"/>
      <c r="AE704" s="13"/>
      <c r="AF704" s="11">
        <f t="shared" si="696"/>
        <v>0</v>
      </c>
      <c r="AG704" s="12"/>
      <c r="AH704" s="13"/>
      <c r="AI704" s="11">
        <f t="shared" si="697"/>
        <v>0</v>
      </c>
      <c r="AJ704" s="12"/>
      <c r="AK704" s="13"/>
      <c r="AL704" s="11">
        <f t="shared" si="698"/>
        <v>0</v>
      </c>
      <c r="AM704" s="12"/>
      <c r="AN704" s="3"/>
      <c r="AO704" s="117">
        <f>SUM(Y701:Y711,AB701:AB711,AE701:AE711,AH701:AH711,AK701:AK711,AN701:AN711)</f>
        <v>6005000</v>
      </c>
    </row>
    <row r="705" spans="1:41">
      <c r="A705" s="579"/>
      <c r="B705" s="581"/>
      <c r="C705" s="583"/>
      <c r="D705" s="648"/>
      <c r="E705" s="589"/>
      <c r="F705" s="72" t="s">
        <v>33</v>
      </c>
      <c r="G705" s="13"/>
      <c r="H705" s="11">
        <f t="shared" si="688"/>
        <v>0</v>
      </c>
      <c r="I705" s="12"/>
      <c r="J705" s="13"/>
      <c r="K705" s="11">
        <f t="shared" si="689"/>
        <v>0</v>
      </c>
      <c r="L705" s="12"/>
      <c r="M705" s="13"/>
      <c r="N705" s="11">
        <f t="shared" si="690"/>
        <v>0</v>
      </c>
      <c r="O705" s="12"/>
      <c r="P705" s="13"/>
      <c r="Q705" s="11">
        <f t="shared" si="691"/>
        <v>0</v>
      </c>
      <c r="R705" s="12"/>
      <c r="S705" s="13"/>
      <c r="T705" s="11">
        <f t="shared" si="692"/>
        <v>0</v>
      </c>
      <c r="U705" s="12"/>
      <c r="V705" s="13"/>
      <c r="W705" s="11">
        <f t="shared" si="693"/>
        <v>0</v>
      </c>
      <c r="X705" s="12"/>
      <c r="Y705" s="13"/>
      <c r="Z705" s="11">
        <f t="shared" si="694"/>
        <v>0</v>
      </c>
      <c r="AA705" s="12"/>
      <c r="AB705" s="13"/>
      <c r="AC705" s="11">
        <f t="shared" si="695"/>
        <v>0</v>
      </c>
      <c r="AD705" s="12"/>
      <c r="AE705" s="13"/>
      <c r="AF705" s="11">
        <f t="shared" si="696"/>
        <v>0</v>
      </c>
      <c r="AG705" s="12"/>
      <c r="AH705" s="13"/>
      <c r="AI705" s="11">
        <f t="shared" si="697"/>
        <v>0</v>
      </c>
      <c r="AJ705" s="12"/>
      <c r="AK705" s="13"/>
      <c r="AL705" s="11">
        <f t="shared" si="698"/>
        <v>0</v>
      </c>
      <c r="AM705" s="12"/>
      <c r="AN705" s="3"/>
      <c r="AO705" s="7" t="s">
        <v>34</v>
      </c>
    </row>
    <row r="706" spans="1:41">
      <c r="A706" s="579"/>
      <c r="B706" s="581"/>
      <c r="C706" s="583"/>
      <c r="D706" s="648"/>
      <c r="E706" s="589"/>
      <c r="F706" s="72" t="s">
        <v>35</v>
      </c>
      <c r="G706" s="13"/>
      <c r="H706" s="11">
        <f t="shared" si="688"/>
        <v>0</v>
      </c>
      <c r="I706" s="12"/>
      <c r="J706" s="13"/>
      <c r="K706" s="11">
        <f t="shared" si="689"/>
        <v>0</v>
      </c>
      <c r="L706" s="12"/>
      <c r="M706" s="13"/>
      <c r="N706" s="11">
        <f t="shared" si="690"/>
        <v>0</v>
      </c>
      <c r="O706" s="12"/>
      <c r="P706" s="13"/>
      <c r="Q706" s="11">
        <f t="shared" si="691"/>
        <v>0</v>
      </c>
      <c r="R706" s="12"/>
      <c r="S706" s="13"/>
      <c r="T706" s="11">
        <f t="shared" si="692"/>
        <v>0</v>
      </c>
      <c r="U706" s="12"/>
      <c r="V706" s="13"/>
      <c r="W706" s="11">
        <f t="shared" si="693"/>
        <v>0</v>
      </c>
      <c r="X706" s="12"/>
      <c r="Y706" s="13"/>
      <c r="Z706" s="11">
        <f t="shared" si="694"/>
        <v>0</v>
      </c>
      <c r="AA706" s="12"/>
      <c r="AB706" s="13"/>
      <c r="AC706" s="11">
        <f t="shared" si="695"/>
        <v>0</v>
      </c>
      <c r="AD706" s="12"/>
      <c r="AE706" s="13"/>
      <c r="AF706" s="11">
        <f t="shared" si="696"/>
        <v>0</v>
      </c>
      <c r="AG706" s="12"/>
      <c r="AH706" s="13"/>
      <c r="AI706" s="11">
        <f t="shared" si="697"/>
        <v>0</v>
      </c>
      <c r="AJ706" s="12"/>
      <c r="AK706" s="13"/>
      <c r="AL706" s="11">
        <f t="shared" si="698"/>
        <v>0</v>
      </c>
      <c r="AM706" s="12"/>
      <c r="AN706" s="3"/>
      <c r="AO706" s="117">
        <f>SUM(Z701:Z711,AC701:AC711,AF701:AF711,AI701:AI711,AL701:AL711,AN701:AN711)</f>
        <v>6005000</v>
      </c>
    </row>
    <row r="707" spans="1:41">
      <c r="A707" s="579"/>
      <c r="B707" s="581"/>
      <c r="C707" s="583"/>
      <c r="D707" s="648"/>
      <c r="E707" s="589"/>
      <c r="F707" s="72" t="s">
        <v>36</v>
      </c>
      <c r="G707" s="13"/>
      <c r="H707" s="11">
        <f t="shared" si="688"/>
        <v>0</v>
      </c>
      <c r="I707" s="12"/>
      <c r="J707" s="13"/>
      <c r="K707" s="11">
        <f t="shared" si="689"/>
        <v>0</v>
      </c>
      <c r="L707" s="12"/>
      <c r="M707" s="13"/>
      <c r="N707" s="11">
        <f t="shared" si="690"/>
        <v>0</v>
      </c>
      <c r="O707" s="12"/>
      <c r="P707" s="13"/>
      <c r="Q707" s="11">
        <f t="shared" si="691"/>
        <v>0</v>
      </c>
      <c r="R707" s="12"/>
      <c r="S707" s="13"/>
      <c r="T707" s="11">
        <f t="shared" si="692"/>
        <v>0</v>
      </c>
      <c r="U707" s="12"/>
      <c r="V707" s="13"/>
      <c r="W707" s="11">
        <f t="shared" si="693"/>
        <v>0</v>
      </c>
      <c r="X707" s="12"/>
      <c r="Y707" s="13"/>
      <c r="Z707" s="11">
        <f t="shared" si="694"/>
        <v>0</v>
      </c>
      <c r="AA707" s="12"/>
      <c r="AB707" s="13"/>
      <c r="AC707" s="11">
        <f t="shared" si="695"/>
        <v>0</v>
      </c>
      <c r="AD707" s="12"/>
      <c r="AE707" s="13"/>
      <c r="AF707" s="11">
        <f t="shared" si="696"/>
        <v>0</v>
      </c>
      <c r="AG707" s="12"/>
      <c r="AH707" s="13"/>
      <c r="AI707" s="11">
        <f t="shared" si="697"/>
        <v>0</v>
      </c>
      <c r="AJ707" s="12"/>
      <c r="AK707" s="13"/>
      <c r="AL707" s="11">
        <f t="shared" si="698"/>
        <v>0</v>
      </c>
      <c r="AM707" s="12"/>
      <c r="AN707" s="3"/>
      <c r="AO707" s="7" t="s">
        <v>37</v>
      </c>
    </row>
    <row r="708" spans="1:41">
      <c r="A708" s="579"/>
      <c r="B708" s="581"/>
      <c r="C708" s="583"/>
      <c r="D708" s="648"/>
      <c r="E708" s="589"/>
      <c r="F708" s="72" t="s">
        <v>38</v>
      </c>
      <c r="G708" s="13"/>
      <c r="H708" s="11">
        <f t="shared" si="688"/>
        <v>0</v>
      </c>
      <c r="I708" s="12"/>
      <c r="J708" s="13"/>
      <c r="K708" s="11">
        <f t="shared" si="689"/>
        <v>0</v>
      </c>
      <c r="L708" s="12"/>
      <c r="M708" s="13"/>
      <c r="N708" s="11">
        <f t="shared" si="690"/>
        <v>0</v>
      </c>
      <c r="O708" s="12"/>
      <c r="P708" s="13"/>
      <c r="Q708" s="11">
        <f t="shared" si="691"/>
        <v>0</v>
      </c>
      <c r="R708" s="12"/>
      <c r="S708" s="13"/>
      <c r="T708" s="11">
        <f t="shared" si="692"/>
        <v>0</v>
      </c>
      <c r="U708" s="12"/>
      <c r="V708" s="13"/>
      <c r="W708" s="11">
        <f t="shared" si="693"/>
        <v>0</v>
      </c>
      <c r="X708" s="12"/>
      <c r="Y708" s="13"/>
      <c r="Z708" s="11">
        <f t="shared" si="694"/>
        <v>0</v>
      </c>
      <c r="AA708" s="12"/>
      <c r="AB708" s="351">
        <v>6005000</v>
      </c>
      <c r="AC708" s="11">
        <f t="shared" si="695"/>
        <v>6005000</v>
      </c>
      <c r="AD708" s="12"/>
      <c r="AE708" s="13"/>
      <c r="AF708" s="11">
        <f t="shared" si="696"/>
        <v>0</v>
      </c>
      <c r="AG708" s="12"/>
      <c r="AH708" s="13"/>
      <c r="AI708" s="11">
        <f t="shared" si="697"/>
        <v>0</v>
      </c>
      <c r="AJ708" s="12"/>
      <c r="AK708" s="13"/>
      <c r="AL708" s="11">
        <f t="shared" si="698"/>
        <v>0</v>
      </c>
      <c r="AM708" s="12"/>
      <c r="AN708" s="3"/>
      <c r="AO708" s="117">
        <f>SUM(AA701:AA711,AD701:AD711,AG701:AG711,AJ701:AJ711,AM701:AM711,AN701:AN711)</f>
        <v>0</v>
      </c>
    </row>
    <row r="709" spans="1:41">
      <c r="A709" s="579"/>
      <c r="B709" s="581"/>
      <c r="C709" s="583"/>
      <c r="D709" s="648"/>
      <c r="E709" s="589"/>
      <c r="F709" s="72" t="s">
        <v>39</v>
      </c>
      <c r="G709" s="13"/>
      <c r="H709" s="11">
        <f t="shared" si="688"/>
        <v>0</v>
      </c>
      <c r="I709" s="12"/>
      <c r="J709" s="13"/>
      <c r="K709" s="11">
        <f t="shared" si="689"/>
        <v>0</v>
      </c>
      <c r="L709" s="12"/>
      <c r="M709" s="13"/>
      <c r="N709" s="11">
        <f t="shared" si="690"/>
        <v>0</v>
      </c>
      <c r="O709" s="12"/>
      <c r="P709" s="13"/>
      <c r="Q709" s="11">
        <f t="shared" si="691"/>
        <v>0</v>
      </c>
      <c r="R709" s="12"/>
      <c r="S709" s="13"/>
      <c r="T709" s="11">
        <f t="shared" si="692"/>
        <v>0</v>
      </c>
      <c r="U709" s="12"/>
      <c r="V709" s="13"/>
      <c r="W709" s="11">
        <f t="shared" si="693"/>
        <v>0</v>
      </c>
      <c r="X709" s="12"/>
      <c r="Y709" s="13"/>
      <c r="Z709" s="11">
        <f t="shared" si="694"/>
        <v>0</v>
      </c>
      <c r="AA709" s="12"/>
      <c r="AB709" s="13"/>
      <c r="AC709" s="11">
        <f t="shared" si="695"/>
        <v>0</v>
      </c>
      <c r="AD709" s="12"/>
      <c r="AE709" s="13"/>
      <c r="AF709" s="11">
        <f t="shared" si="696"/>
        <v>0</v>
      </c>
      <c r="AG709" s="12"/>
      <c r="AH709" s="13"/>
      <c r="AI709" s="11">
        <f t="shared" si="697"/>
        <v>0</v>
      </c>
      <c r="AJ709" s="12"/>
      <c r="AK709" s="13"/>
      <c r="AL709" s="11">
        <f t="shared" si="698"/>
        <v>0</v>
      </c>
      <c r="AM709" s="12"/>
      <c r="AN709" s="3"/>
      <c r="AO709" s="7" t="s">
        <v>40</v>
      </c>
    </row>
    <row r="710" spans="1:41">
      <c r="A710" s="579"/>
      <c r="B710" s="581"/>
      <c r="C710" s="583"/>
      <c r="D710" s="648"/>
      <c r="E710" s="589"/>
      <c r="F710" s="72" t="s">
        <v>41</v>
      </c>
      <c r="G710" s="13"/>
      <c r="H710" s="11">
        <f t="shared" si="688"/>
        <v>0</v>
      </c>
      <c r="I710" s="12"/>
      <c r="J710" s="13"/>
      <c r="K710" s="11">
        <f t="shared" si="689"/>
        <v>0</v>
      </c>
      <c r="L710" s="12"/>
      <c r="M710" s="13"/>
      <c r="N710" s="11">
        <f t="shared" si="690"/>
        <v>0</v>
      </c>
      <c r="O710" s="12"/>
      <c r="P710" s="13"/>
      <c r="Q710" s="11">
        <f t="shared" si="691"/>
        <v>0</v>
      </c>
      <c r="R710" s="12"/>
      <c r="S710" s="13"/>
      <c r="T710" s="11">
        <f t="shared" si="692"/>
        <v>0</v>
      </c>
      <c r="U710" s="12"/>
      <c r="V710" s="13"/>
      <c r="W710" s="11">
        <f t="shared" si="693"/>
        <v>0</v>
      </c>
      <c r="X710" s="12"/>
      <c r="Y710" s="13"/>
      <c r="Z710" s="11">
        <f t="shared" si="694"/>
        <v>0</v>
      </c>
      <c r="AA710" s="12"/>
      <c r="AB710" s="13"/>
      <c r="AC710" s="11">
        <f t="shared" si="695"/>
        <v>0</v>
      </c>
      <c r="AD710" s="12"/>
      <c r="AE710" s="13"/>
      <c r="AF710" s="11">
        <f t="shared" si="696"/>
        <v>0</v>
      </c>
      <c r="AG710" s="12"/>
      <c r="AH710" s="13"/>
      <c r="AI710" s="11">
        <f t="shared" si="697"/>
        <v>0</v>
      </c>
      <c r="AJ710" s="12"/>
      <c r="AK710" s="13"/>
      <c r="AL710" s="11">
        <f t="shared" si="698"/>
        <v>0</v>
      </c>
      <c r="AM710" s="12"/>
      <c r="AN710" s="3"/>
      <c r="AO710" s="118">
        <f>AO708/AO704</f>
        <v>0</v>
      </c>
    </row>
    <row r="711" spans="1:41" ht="15.75" customHeight="1">
      <c r="A711" s="580"/>
      <c r="B711" s="582"/>
      <c r="C711" s="584"/>
      <c r="D711" s="649"/>
      <c r="E711" s="590"/>
      <c r="F711" s="73" t="s">
        <v>42</v>
      </c>
      <c r="G711" s="15"/>
      <c r="H711" s="16">
        <f t="shared" si="688"/>
        <v>0</v>
      </c>
      <c r="I711" s="17"/>
      <c r="J711" s="15"/>
      <c r="K711" s="16">
        <f t="shared" si="689"/>
        <v>0</v>
      </c>
      <c r="L711" s="17"/>
      <c r="M711" s="15"/>
      <c r="N711" s="16">
        <f t="shared" si="690"/>
        <v>0</v>
      </c>
      <c r="O711" s="17"/>
      <c r="P711" s="15"/>
      <c r="Q711" s="16">
        <f t="shared" si="691"/>
        <v>0</v>
      </c>
      <c r="R711" s="17"/>
      <c r="S711" s="15"/>
      <c r="T711" s="16">
        <f t="shared" si="692"/>
        <v>0</v>
      </c>
      <c r="U711" s="17"/>
      <c r="V711" s="15"/>
      <c r="W711" s="16">
        <f t="shared" si="693"/>
        <v>0</v>
      </c>
      <c r="X711" s="17"/>
      <c r="Y711" s="15"/>
      <c r="Z711" s="16">
        <f t="shared" si="694"/>
        <v>0</v>
      </c>
      <c r="AA711" s="17"/>
      <c r="AB711" s="15"/>
      <c r="AC711" s="16">
        <f t="shared" si="695"/>
        <v>0</v>
      </c>
      <c r="AD711" s="17"/>
      <c r="AE711" s="15"/>
      <c r="AF711" s="16">
        <f t="shared" si="696"/>
        <v>0</v>
      </c>
      <c r="AG711" s="17"/>
      <c r="AH711" s="15"/>
      <c r="AI711" s="16">
        <f t="shared" si="697"/>
        <v>0</v>
      </c>
      <c r="AJ711" s="17"/>
      <c r="AK711" s="15"/>
      <c r="AL711" s="16">
        <f t="shared" si="698"/>
        <v>0</v>
      </c>
      <c r="AM711" s="17"/>
      <c r="AN711" s="8"/>
      <c r="AO711" s="127"/>
    </row>
    <row r="712" spans="1:41" ht="15" customHeight="1">
      <c r="A712" s="460" t="s">
        <v>21</v>
      </c>
      <c r="B712" s="484" t="s">
        <v>17</v>
      </c>
      <c r="C712" s="484" t="s">
        <v>18</v>
      </c>
      <c r="D712" s="484" t="s">
        <v>139</v>
      </c>
      <c r="E712" s="484" t="s">
        <v>20</v>
      </c>
      <c r="F712" s="556" t="s">
        <v>22</v>
      </c>
      <c r="G712" s="477" t="s">
        <v>23</v>
      </c>
      <c r="H712" s="460" t="s">
        <v>24</v>
      </c>
      <c r="I712" s="476" t="s">
        <v>25</v>
      </c>
      <c r="J712" s="477" t="s">
        <v>23</v>
      </c>
      <c r="K712" s="460" t="s">
        <v>24</v>
      </c>
      <c r="L712" s="476" t="s">
        <v>25</v>
      </c>
      <c r="M712" s="477" t="s">
        <v>23</v>
      </c>
      <c r="N712" s="460" t="s">
        <v>24</v>
      </c>
      <c r="O712" s="476" t="s">
        <v>25</v>
      </c>
      <c r="P712" s="477" t="s">
        <v>23</v>
      </c>
      <c r="Q712" s="460" t="s">
        <v>24</v>
      </c>
      <c r="R712" s="476" t="s">
        <v>25</v>
      </c>
      <c r="S712" s="477" t="s">
        <v>23</v>
      </c>
      <c r="T712" s="460" t="s">
        <v>24</v>
      </c>
      <c r="U712" s="476" t="s">
        <v>25</v>
      </c>
      <c r="V712" s="477" t="s">
        <v>23</v>
      </c>
      <c r="W712" s="460" t="s">
        <v>24</v>
      </c>
      <c r="X712" s="476" t="s">
        <v>25</v>
      </c>
      <c r="Y712" s="477" t="s">
        <v>23</v>
      </c>
      <c r="Z712" s="460" t="s">
        <v>24</v>
      </c>
      <c r="AA712" s="476" t="s">
        <v>25</v>
      </c>
      <c r="AB712" s="477" t="s">
        <v>23</v>
      </c>
      <c r="AC712" s="460" t="s">
        <v>24</v>
      </c>
      <c r="AD712" s="476" t="s">
        <v>25</v>
      </c>
      <c r="AE712" s="477" t="s">
        <v>23</v>
      </c>
      <c r="AF712" s="460" t="s">
        <v>24</v>
      </c>
      <c r="AG712" s="476" t="s">
        <v>25</v>
      </c>
      <c r="AH712" s="477" t="s">
        <v>23</v>
      </c>
      <c r="AI712" s="460" t="s">
        <v>24</v>
      </c>
      <c r="AJ712" s="476" t="s">
        <v>25</v>
      </c>
      <c r="AK712" s="477" t="s">
        <v>23</v>
      </c>
      <c r="AL712" s="460" t="s">
        <v>24</v>
      </c>
      <c r="AM712" s="476" t="s">
        <v>25</v>
      </c>
      <c r="AN712" s="466" t="s">
        <v>23</v>
      </c>
      <c r="AO712" s="453" t="s">
        <v>26</v>
      </c>
    </row>
    <row r="713" spans="1:41">
      <c r="A713" s="452"/>
      <c r="B713" s="450"/>
      <c r="C713" s="450"/>
      <c r="D713" s="450"/>
      <c r="E713" s="450"/>
      <c r="F713" s="557"/>
      <c r="G713" s="576"/>
      <c r="H713" s="452"/>
      <c r="I713" s="577"/>
      <c r="J713" s="576"/>
      <c r="K713" s="452"/>
      <c r="L713" s="577"/>
      <c r="M713" s="576"/>
      <c r="N713" s="452"/>
      <c r="O713" s="577"/>
      <c r="P713" s="576"/>
      <c r="Q713" s="452"/>
      <c r="R713" s="577"/>
      <c r="S713" s="576"/>
      <c r="T713" s="452"/>
      <c r="U713" s="577"/>
      <c r="V713" s="576"/>
      <c r="W713" s="452"/>
      <c r="X713" s="577"/>
      <c r="Y713" s="576"/>
      <c r="Z713" s="452"/>
      <c r="AA713" s="577"/>
      <c r="AB713" s="576"/>
      <c r="AC713" s="452"/>
      <c r="AD713" s="577"/>
      <c r="AE713" s="576"/>
      <c r="AF713" s="452"/>
      <c r="AG713" s="577"/>
      <c r="AH713" s="576"/>
      <c r="AI713" s="452"/>
      <c r="AJ713" s="577"/>
      <c r="AK713" s="576"/>
      <c r="AL713" s="452"/>
      <c r="AM713" s="577"/>
      <c r="AN713" s="575"/>
      <c r="AO713" s="540"/>
    </row>
    <row r="714" spans="1:41" ht="15" customHeight="1">
      <c r="A714" s="578" t="s">
        <v>144</v>
      </c>
      <c r="B714" s="566" t="s">
        <v>341</v>
      </c>
      <c r="C714" s="567">
        <v>3113</v>
      </c>
      <c r="D714" s="568"/>
      <c r="E714" s="588"/>
      <c r="F714" s="70" t="s">
        <v>30</v>
      </c>
      <c r="G714" s="13"/>
      <c r="H714" s="9">
        <f t="shared" ref="H714:H722" si="699">G714-I714</f>
        <v>0</v>
      </c>
      <c r="I714" s="10"/>
      <c r="J714" s="13"/>
      <c r="K714" s="9">
        <f t="shared" ref="K714:K722" si="700">J714-L714</f>
        <v>0</v>
      </c>
      <c r="L714" s="10"/>
      <c r="M714" s="13"/>
      <c r="N714" s="9">
        <f t="shared" ref="N714:N722" si="701">M714-O714</f>
        <v>0</v>
      </c>
      <c r="O714" s="10"/>
      <c r="P714" s="13"/>
      <c r="Q714" s="9">
        <f t="shared" ref="Q714:Q722" si="702">P714-R714</f>
        <v>0</v>
      </c>
      <c r="R714" s="10"/>
      <c r="S714" s="13"/>
      <c r="T714" s="9">
        <f t="shared" ref="T714:T722" si="703">S714-U714</f>
        <v>0</v>
      </c>
      <c r="U714" s="10"/>
      <c r="V714" s="13"/>
      <c r="W714" s="9">
        <f t="shared" ref="W714:W722" si="704">V714-X714</f>
        <v>0</v>
      </c>
      <c r="X714" s="10"/>
      <c r="Y714" s="351">
        <v>264000</v>
      </c>
      <c r="Z714" s="9">
        <f>Y714-AA714</f>
        <v>264000</v>
      </c>
      <c r="AA714" s="10"/>
      <c r="AB714" s="346"/>
      <c r="AC714" s="9">
        <f t="shared" ref="AC714:AC722" si="705">AB714-AD714</f>
        <v>0</v>
      </c>
      <c r="AD714" s="10"/>
      <c r="AE714" s="13"/>
      <c r="AF714" s="9">
        <f t="shared" ref="AF714:AF722" si="706">AE714-AG714</f>
        <v>0</v>
      </c>
      <c r="AG714" s="10"/>
      <c r="AH714" s="13"/>
      <c r="AI714" s="9">
        <f t="shared" ref="AI714:AI722" si="707">AH714-AJ714</f>
        <v>0</v>
      </c>
      <c r="AJ714" s="10"/>
      <c r="AK714" s="13"/>
      <c r="AL714" s="9">
        <f t="shared" ref="AL714:AL722" si="708">AK714-AM714</f>
        <v>0</v>
      </c>
      <c r="AM714" s="10"/>
      <c r="AN714" s="22"/>
      <c r="AO714" s="4" t="s">
        <v>31</v>
      </c>
    </row>
    <row r="715" spans="1:41">
      <c r="A715" s="579"/>
      <c r="B715" s="581"/>
      <c r="C715" s="583"/>
      <c r="D715" s="648"/>
      <c r="E715" s="589"/>
      <c r="F715" s="72" t="s">
        <v>32</v>
      </c>
      <c r="G715" s="13"/>
      <c r="H715" s="11">
        <f t="shared" si="699"/>
        <v>0</v>
      </c>
      <c r="I715" s="12"/>
      <c r="J715" s="13"/>
      <c r="K715" s="11">
        <f t="shared" si="700"/>
        <v>0</v>
      </c>
      <c r="L715" s="12"/>
      <c r="M715" s="13"/>
      <c r="N715" s="11">
        <f t="shared" si="701"/>
        <v>0</v>
      </c>
      <c r="O715" s="12"/>
      <c r="P715" s="13"/>
      <c r="Q715" s="11">
        <f t="shared" si="702"/>
        <v>0</v>
      </c>
      <c r="R715" s="12"/>
      <c r="S715" s="13"/>
      <c r="T715" s="11">
        <f t="shared" si="703"/>
        <v>0</v>
      </c>
      <c r="U715" s="12"/>
      <c r="V715" s="13"/>
      <c r="W715" s="11">
        <f t="shared" si="704"/>
        <v>0</v>
      </c>
      <c r="X715" s="12"/>
      <c r="Y715" s="13"/>
      <c r="Z715" s="11">
        <f t="shared" ref="Z715:Z722" si="709">Y715-AA715</f>
        <v>0</v>
      </c>
      <c r="AA715" s="12"/>
      <c r="AB715" s="13"/>
      <c r="AC715" s="11">
        <f t="shared" si="705"/>
        <v>0</v>
      </c>
      <c r="AD715" s="12"/>
      <c r="AE715" s="13"/>
      <c r="AF715" s="11">
        <f t="shared" si="706"/>
        <v>0</v>
      </c>
      <c r="AG715" s="12"/>
      <c r="AH715" s="13"/>
      <c r="AI715" s="11">
        <f t="shared" si="707"/>
        <v>0</v>
      </c>
      <c r="AJ715" s="12"/>
      <c r="AK715" s="13"/>
      <c r="AL715" s="11">
        <f t="shared" si="708"/>
        <v>0</v>
      </c>
      <c r="AM715" s="12"/>
      <c r="AN715" s="3"/>
      <c r="AO715" s="117">
        <f>SUM(Y712:Y722,AB712:AB722,AE712:AE722,AH712:AH722,AK712:AK722,AN712:AN722)</f>
        <v>6464000</v>
      </c>
    </row>
    <row r="716" spans="1:41">
      <c r="A716" s="579"/>
      <c r="B716" s="581"/>
      <c r="C716" s="583"/>
      <c r="D716" s="648"/>
      <c r="E716" s="589"/>
      <c r="F716" s="72" t="s">
        <v>33</v>
      </c>
      <c r="G716" s="13"/>
      <c r="H716" s="11">
        <f t="shared" si="699"/>
        <v>0</v>
      </c>
      <c r="I716" s="12"/>
      <c r="J716" s="13"/>
      <c r="K716" s="11">
        <f t="shared" si="700"/>
        <v>0</v>
      </c>
      <c r="L716" s="12"/>
      <c r="M716" s="13"/>
      <c r="N716" s="11">
        <f t="shared" si="701"/>
        <v>0</v>
      </c>
      <c r="O716" s="12"/>
      <c r="P716" s="13"/>
      <c r="Q716" s="11">
        <f t="shared" si="702"/>
        <v>0</v>
      </c>
      <c r="R716" s="12"/>
      <c r="S716" s="13"/>
      <c r="T716" s="11">
        <f t="shared" si="703"/>
        <v>0</v>
      </c>
      <c r="U716" s="12"/>
      <c r="V716" s="13"/>
      <c r="W716" s="11">
        <f t="shared" si="704"/>
        <v>0</v>
      </c>
      <c r="X716" s="12"/>
      <c r="Y716" s="13"/>
      <c r="Z716" s="11">
        <f t="shared" si="709"/>
        <v>0</v>
      </c>
      <c r="AA716" s="12"/>
      <c r="AB716" s="351">
        <v>440000</v>
      </c>
      <c r="AC716" s="11">
        <f>AB716-AD716</f>
        <v>440000</v>
      </c>
      <c r="AD716" s="12"/>
      <c r="AE716" s="346"/>
      <c r="AF716" s="11">
        <f t="shared" si="706"/>
        <v>0</v>
      </c>
      <c r="AG716" s="12"/>
      <c r="AH716" s="13"/>
      <c r="AI716" s="11">
        <f t="shared" si="707"/>
        <v>0</v>
      </c>
      <c r="AJ716" s="12"/>
      <c r="AK716" s="13"/>
      <c r="AL716" s="11">
        <f t="shared" si="708"/>
        <v>0</v>
      </c>
      <c r="AM716" s="12"/>
      <c r="AN716" s="3"/>
      <c r="AO716" s="7" t="s">
        <v>34</v>
      </c>
    </row>
    <row r="717" spans="1:41">
      <c r="A717" s="579"/>
      <c r="B717" s="581"/>
      <c r="C717" s="583"/>
      <c r="D717" s="648"/>
      <c r="E717" s="589"/>
      <c r="F717" s="72" t="s">
        <v>35</v>
      </c>
      <c r="G717" s="13"/>
      <c r="H717" s="11">
        <f t="shared" si="699"/>
        <v>0</v>
      </c>
      <c r="I717" s="12"/>
      <c r="J717" s="13"/>
      <c r="K717" s="11">
        <f t="shared" si="700"/>
        <v>0</v>
      </c>
      <c r="L717" s="12"/>
      <c r="M717" s="13"/>
      <c r="N717" s="11">
        <f t="shared" si="701"/>
        <v>0</v>
      </c>
      <c r="O717" s="12"/>
      <c r="P717" s="13"/>
      <c r="Q717" s="11">
        <f t="shared" si="702"/>
        <v>0</v>
      </c>
      <c r="R717" s="12"/>
      <c r="S717" s="13"/>
      <c r="T717" s="11">
        <f t="shared" si="703"/>
        <v>0</v>
      </c>
      <c r="U717" s="12"/>
      <c r="V717" s="13"/>
      <c r="W717" s="11">
        <f t="shared" si="704"/>
        <v>0</v>
      </c>
      <c r="X717" s="12"/>
      <c r="Y717" s="13"/>
      <c r="Z717" s="11">
        <f t="shared" si="709"/>
        <v>0</v>
      </c>
      <c r="AA717" s="12"/>
      <c r="AB717" s="13"/>
      <c r="AC717" s="11">
        <f t="shared" si="705"/>
        <v>0</v>
      </c>
      <c r="AD717" s="12"/>
      <c r="AE717" s="351">
        <v>880000</v>
      </c>
      <c r="AF717" s="11">
        <f>AE717-AG717</f>
        <v>880000</v>
      </c>
      <c r="AG717" s="12"/>
      <c r="AH717" s="346"/>
      <c r="AI717" s="11">
        <f t="shared" si="707"/>
        <v>0</v>
      </c>
      <c r="AJ717" s="12"/>
      <c r="AK717" s="13"/>
      <c r="AL717" s="11">
        <f t="shared" si="708"/>
        <v>0</v>
      </c>
      <c r="AM717" s="12"/>
      <c r="AN717" s="3"/>
      <c r="AO717" s="117">
        <f>SUM(Z712:Z722,AC712:AC722,AF712:AF722,AI712:AI722,AL712:AL722,AN712:AN722)</f>
        <v>6464000</v>
      </c>
    </row>
    <row r="718" spans="1:41">
      <c r="A718" s="579"/>
      <c r="B718" s="581"/>
      <c r="C718" s="583"/>
      <c r="D718" s="648"/>
      <c r="E718" s="589"/>
      <c r="F718" s="72" t="s">
        <v>36</v>
      </c>
      <c r="G718" s="13"/>
      <c r="H718" s="11">
        <f t="shared" si="699"/>
        <v>0</v>
      </c>
      <c r="I718" s="12"/>
      <c r="J718" s="13"/>
      <c r="K718" s="11">
        <f t="shared" si="700"/>
        <v>0</v>
      </c>
      <c r="L718" s="12"/>
      <c r="M718" s="13"/>
      <c r="N718" s="11">
        <f t="shared" si="701"/>
        <v>0</v>
      </c>
      <c r="O718" s="12"/>
      <c r="P718" s="13"/>
      <c r="Q718" s="11">
        <f t="shared" si="702"/>
        <v>0</v>
      </c>
      <c r="R718" s="12"/>
      <c r="S718" s="13"/>
      <c r="T718" s="11">
        <f t="shared" si="703"/>
        <v>0</v>
      </c>
      <c r="U718" s="12"/>
      <c r="V718" s="13"/>
      <c r="W718" s="11">
        <f t="shared" si="704"/>
        <v>0</v>
      </c>
      <c r="X718" s="12"/>
      <c r="Y718" s="13"/>
      <c r="Z718" s="11">
        <f t="shared" si="709"/>
        <v>0</v>
      </c>
      <c r="AA718" s="12"/>
      <c r="AB718" s="13"/>
      <c r="AC718" s="11">
        <f t="shared" si="705"/>
        <v>0</v>
      </c>
      <c r="AD718" s="12"/>
      <c r="AE718" s="13"/>
      <c r="AF718" s="11">
        <f t="shared" si="706"/>
        <v>0</v>
      </c>
      <c r="AG718" s="12"/>
      <c r="AH718" s="351">
        <v>440000</v>
      </c>
      <c r="AI718" s="11">
        <f>AH718-AJ718</f>
        <v>440000</v>
      </c>
      <c r="AJ718" s="12"/>
      <c r="AK718" s="346"/>
      <c r="AL718" s="11">
        <f t="shared" si="708"/>
        <v>0</v>
      </c>
      <c r="AM718" s="12"/>
      <c r="AN718" s="3"/>
      <c r="AO718" s="7" t="s">
        <v>37</v>
      </c>
    </row>
    <row r="719" spans="1:41">
      <c r="A719" s="579"/>
      <c r="B719" s="581"/>
      <c r="C719" s="583"/>
      <c r="D719" s="648"/>
      <c r="E719" s="589"/>
      <c r="F719" s="72" t="s">
        <v>38</v>
      </c>
      <c r="G719" s="13"/>
      <c r="H719" s="11">
        <f t="shared" si="699"/>
        <v>0</v>
      </c>
      <c r="I719" s="12"/>
      <c r="J719" s="13"/>
      <c r="K719" s="11">
        <f t="shared" si="700"/>
        <v>0</v>
      </c>
      <c r="L719" s="12"/>
      <c r="M719" s="13"/>
      <c r="N719" s="11">
        <f t="shared" si="701"/>
        <v>0</v>
      </c>
      <c r="O719" s="12"/>
      <c r="P719" s="13"/>
      <c r="Q719" s="11">
        <f t="shared" si="702"/>
        <v>0</v>
      </c>
      <c r="R719" s="12"/>
      <c r="S719" s="13"/>
      <c r="T719" s="11">
        <f t="shared" si="703"/>
        <v>0</v>
      </c>
      <c r="U719" s="12"/>
      <c r="V719" s="13"/>
      <c r="W719" s="11">
        <f t="shared" si="704"/>
        <v>0</v>
      </c>
      <c r="X719" s="12"/>
      <c r="Y719" s="13"/>
      <c r="Z719" s="11">
        <f t="shared" si="709"/>
        <v>0</v>
      </c>
      <c r="AA719" s="12"/>
      <c r="AB719" s="13"/>
      <c r="AC719" s="11">
        <f t="shared" si="705"/>
        <v>0</v>
      </c>
      <c r="AD719" s="12"/>
      <c r="AE719" s="13"/>
      <c r="AF719" s="11">
        <f t="shared" si="706"/>
        <v>0</v>
      </c>
      <c r="AG719" s="12"/>
      <c r="AH719" s="13"/>
      <c r="AI719" s="11">
        <f t="shared" si="707"/>
        <v>0</v>
      </c>
      <c r="AJ719" s="12"/>
      <c r="AK719" s="351">
        <v>4440000</v>
      </c>
      <c r="AL719" s="11">
        <f t="shared" si="708"/>
        <v>4440000</v>
      </c>
      <c r="AM719" s="12"/>
      <c r="AN719" s="3"/>
      <c r="AO719" s="117">
        <f>SUM(AA712:AA722,AD712:AD722,AG712:AG722,AJ712:AJ722,AM712:AM722,AN712:AN722)</f>
        <v>0</v>
      </c>
    </row>
    <row r="720" spans="1:41">
      <c r="A720" s="579"/>
      <c r="B720" s="581"/>
      <c r="C720" s="583"/>
      <c r="D720" s="648"/>
      <c r="E720" s="589"/>
      <c r="F720" s="72" t="s">
        <v>39</v>
      </c>
      <c r="G720" s="13"/>
      <c r="H720" s="11">
        <f t="shared" si="699"/>
        <v>0</v>
      </c>
      <c r="I720" s="12"/>
      <c r="J720" s="13"/>
      <c r="K720" s="11">
        <f t="shared" si="700"/>
        <v>0</v>
      </c>
      <c r="L720" s="12"/>
      <c r="M720" s="13"/>
      <c r="N720" s="11">
        <f t="shared" si="701"/>
        <v>0</v>
      </c>
      <c r="O720" s="12"/>
      <c r="P720" s="13"/>
      <c r="Q720" s="11">
        <f t="shared" si="702"/>
        <v>0</v>
      </c>
      <c r="R720" s="12"/>
      <c r="S720" s="13"/>
      <c r="T720" s="11">
        <f t="shared" si="703"/>
        <v>0</v>
      </c>
      <c r="U720" s="12"/>
      <c r="V720" s="13"/>
      <c r="W720" s="11">
        <f t="shared" si="704"/>
        <v>0</v>
      </c>
      <c r="X720" s="12"/>
      <c r="Y720" s="13"/>
      <c r="Z720" s="11">
        <f t="shared" si="709"/>
        <v>0</v>
      </c>
      <c r="AA720" s="12"/>
      <c r="AB720" s="13"/>
      <c r="AC720" s="11">
        <f t="shared" si="705"/>
        <v>0</v>
      </c>
      <c r="AD720" s="12"/>
      <c r="AE720" s="13"/>
      <c r="AF720" s="11">
        <f t="shared" si="706"/>
        <v>0</v>
      </c>
      <c r="AG720" s="12"/>
      <c r="AH720" s="13"/>
      <c r="AI720" s="11">
        <f t="shared" si="707"/>
        <v>0</v>
      </c>
      <c r="AJ720" s="12"/>
      <c r="AK720" s="13"/>
      <c r="AL720" s="11">
        <f t="shared" si="708"/>
        <v>0</v>
      </c>
      <c r="AM720" s="12"/>
      <c r="AN720" s="3"/>
      <c r="AO720" s="7" t="s">
        <v>40</v>
      </c>
    </row>
    <row r="721" spans="1:41">
      <c r="A721" s="579"/>
      <c r="B721" s="581"/>
      <c r="C721" s="583"/>
      <c r="D721" s="648"/>
      <c r="E721" s="589"/>
      <c r="F721" s="72" t="s">
        <v>41</v>
      </c>
      <c r="G721" s="13"/>
      <c r="H721" s="11">
        <f t="shared" si="699"/>
        <v>0</v>
      </c>
      <c r="I721" s="12"/>
      <c r="J721" s="13"/>
      <c r="K721" s="11">
        <f t="shared" si="700"/>
        <v>0</v>
      </c>
      <c r="L721" s="12"/>
      <c r="M721" s="13"/>
      <c r="N721" s="11">
        <f t="shared" si="701"/>
        <v>0</v>
      </c>
      <c r="O721" s="12"/>
      <c r="P721" s="13"/>
      <c r="Q721" s="11">
        <f t="shared" si="702"/>
        <v>0</v>
      </c>
      <c r="R721" s="12"/>
      <c r="S721" s="13"/>
      <c r="T721" s="11">
        <f t="shared" si="703"/>
        <v>0</v>
      </c>
      <c r="U721" s="12"/>
      <c r="V721" s="13"/>
      <c r="W721" s="11">
        <f t="shared" si="704"/>
        <v>0</v>
      </c>
      <c r="X721" s="12"/>
      <c r="Y721" s="13"/>
      <c r="Z721" s="11">
        <f t="shared" si="709"/>
        <v>0</v>
      </c>
      <c r="AA721" s="12"/>
      <c r="AB721" s="13"/>
      <c r="AC721" s="11">
        <f t="shared" si="705"/>
        <v>0</v>
      </c>
      <c r="AD721" s="12"/>
      <c r="AE721" s="13"/>
      <c r="AF721" s="11">
        <f t="shared" si="706"/>
        <v>0</v>
      </c>
      <c r="AG721" s="12"/>
      <c r="AH721" s="13"/>
      <c r="AI721" s="11">
        <f t="shared" si="707"/>
        <v>0</v>
      </c>
      <c r="AJ721" s="12"/>
      <c r="AK721" s="13"/>
      <c r="AL721" s="11">
        <f t="shared" si="708"/>
        <v>0</v>
      </c>
      <c r="AM721" s="12"/>
      <c r="AN721" s="3"/>
      <c r="AO721" s="118">
        <f>AO719/AO715</f>
        <v>0</v>
      </c>
    </row>
    <row r="722" spans="1:41" ht="15.75" customHeight="1">
      <c r="A722" s="580"/>
      <c r="B722" s="582"/>
      <c r="C722" s="584"/>
      <c r="D722" s="649"/>
      <c r="E722" s="590"/>
      <c r="F722" s="73" t="s">
        <v>42</v>
      </c>
      <c r="G722" s="15"/>
      <c r="H722" s="16">
        <f t="shared" si="699"/>
        <v>0</v>
      </c>
      <c r="I722" s="17"/>
      <c r="J722" s="15"/>
      <c r="K722" s="16">
        <f t="shared" si="700"/>
        <v>0</v>
      </c>
      <c r="L722" s="17"/>
      <c r="M722" s="15"/>
      <c r="N722" s="16">
        <f t="shared" si="701"/>
        <v>0</v>
      </c>
      <c r="O722" s="17"/>
      <c r="P722" s="15"/>
      <c r="Q722" s="16">
        <f t="shared" si="702"/>
        <v>0</v>
      </c>
      <c r="R722" s="17"/>
      <c r="S722" s="15"/>
      <c r="T722" s="16">
        <f t="shared" si="703"/>
        <v>0</v>
      </c>
      <c r="U722" s="17"/>
      <c r="V722" s="15"/>
      <c r="W722" s="16">
        <f t="shared" si="704"/>
        <v>0</v>
      </c>
      <c r="X722" s="17"/>
      <c r="Y722" s="15"/>
      <c r="Z722" s="16">
        <f t="shared" si="709"/>
        <v>0</v>
      </c>
      <c r="AA722" s="17"/>
      <c r="AB722" s="15"/>
      <c r="AC722" s="16">
        <f t="shared" si="705"/>
        <v>0</v>
      </c>
      <c r="AD722" s="17"/>
      <c r="AE722" s="15"/>
      <c r="AF722" s="16">
        <f t="shared" si="706"/>
        <v>0</v>
      </c>
      <c r="AG722" s="17"/>
      <c r="AH722" s="15"/>
      <c r="AI722" s="16">
        <f t="shared" si="707"/>
        <v>0</v>
      </c>
      <c r="AJ722" s="17"/>
      <c r="AK722" s="15"/>
      <c r="AL722" s="16">
        <f t="shared" si="708"/>
        <v>0</v>
      </c>
      <c r="AM722" s="17"/>
      <c r="AN722" s="8"/>
      <c r="AO722" s="127"/>
    </row>
    <row r="723" spans="1:41" ht="15" customHeight="1">
      <c r="A723" s="460" t="s">
        <v>21</v>
      </c>
      <c r="B723" s="484" t="s">
        <v>17</v>
      </c>
      <c r="C723" s="484" t="s">
        <v>18</v>
      </c>
      <c r="D723" s="484" t="s">
        <v>139</v>
      </c>
      <c r="E723" s="484" t="s">
        <v>20</v>
      </c>
      <c r="F723" s="556" t="s">
        <v>22</v>
      </c>
      <c r="G723" s="477" t="s">
        <v>23</v>
      </c>
      <c r="H723" s="460" t="s">
        <v>24</v>
      </c>
      <c r="I723" s="476" t="s">
        <v>25</v>
      </c>
      <c r="J723" s="477" t="s">
        <v>23</v>
      </c>
      <c r="K723" s="460" t="s">
        <v>24</v>
      </c>
      <c r="L723" s="476" t="s">
        <v>25</v>
      </c>
      <c r="M723" s="477" t="s">
        <v>23</v>
      </c>
      <c r="N723" s="460" t="s">
        <v>24</v>
      </c>
      <c r="O723" s="476" t="s">
        <v>25</v>
      </c>
      <c r="P723" s="477" t="s">
        <v>23</v>
      </c>
      <c r="Q723" s="460" t="s">
        <v>24</v>
      </c>
      <c r="R723" s="476" t="s">
        <v>25</v>
      </c>
      <c r="S723" s="477" t="s">
        <v>23</v>
      </c>
      <c r="T723" s="460" t="s">
        <v>24</v>
      </c>
      <c r="U723" s="476" t="s">
        <v>25</v>
      </c>
      <c r="V723" s="477" t="s">
        <v>23</v>
      </c>
      <c r="W723" s="460" t="s">
        <v>24</v>
      </c>
      <c r="X723" s="476" t="s">
        <v>25</v>
      </c>
      <c r="Y723" s="477" t="s">
        <v>23</v>
      </c>
      <c r="Z723" s="460" t="s">
        <v>24</v>
      </c>
      <c r="AA723" s="476" t="s">
        <v>25</v>
      </c>
      <c r="AB723" s="477" t="s">
        <v>23</v>
      </c>
      <c r="AC723" s="460" t="s">
        <v>24</v>
      </c>
      <c r="AD723" s="476" t="s">
        <v>25</v>
      </c>
      <c r="AE723" s="477" t="s">
        <v>23</v>
      </c>
      <c r="AF723" s="460" t="s">
        <v>24</v>
      </c>
      <c r="AG723" s="476" t="s">
        <v>25</v>
      </c>
      <c r="AH723" s="477" t="s">
        <v>23</v>
      </c>
      <c r="AI723" s="460" t="s">
        <v>24</v>
      </c>
      <c r="AJ723" s="476" t="s">
        <v>25</v>
      </c>
      <c r="AK723" s="477" t="s">
        <v>23</v>
      </c>
      <c r="AL723" s="460" t="s">
        <v>24</v>
      </c>
      <c r="AM723" s="476" t="s">
        <v>25</v>
      </c>
      <c r="AN723" s="466" t="s">
        <v>23</v>
      </c>
      <c r="AO723" s="453" t="s">
        <v>26</v>
      </c>
    </row>
    <row r="724" spans="1:41">
      <c r="A724" s="452"/>
      <c r="B724" s="450"/>
      <c r="C724" s="450"/>
      <c r="D724" s="450"/>
      <c r="E724" s="450"/>
      <c r="F724" s="557"/>
      <c r="G724" s="576"/>
      <c r="H724" s="452"/>
      <c r="I724" s="577"/>
      <c r="J724" s="576"/>
      <c r="K724" s="452"/>
      <c r="L724" s="577"/>
      <c r="M724" s="576"/>
      <c r="N724" s="452"/>
      <c r="O724" s="577"/>
      <c r="P724" s="576"/>
      <c r="Q724" s="452"/>
      <c r="R724" s="577"/>
      <c r="S724" s="576"/>
      <c r="T724" s="452"/>
      <c r="U724" s="577"/>
      <c r="V724" s="576"/>
      <c r="W724" s="452"/>
      <c r="X724" s="577"/>
      <c r="Y724" s="576"/>
      <c r="Z724" s="452"/>
      <c r="AA724" s="577"/>
      <c r="AB724" s="576"/>
      <c r="AC724" s="452"/>
      <c r="AD724" s="577"/>
      <c r="AE724" s="576"/>
      <c r="AF724" s="452"/>
      <c r="AG724" s="577"/>
      <c r="AH724" s="576"/>
      <c r="AI724" s="452"/>
      <c r="AJ724" s="577"/>
      <c r="AK724" s="576"/>
      <c r="AL724" s="452"/>
      <c r="AM724" s="577"/>
      <c r="AN724" s="575"/>
      <c r="AO724" s="540"/>
    </row>
    <row r="725" spans="1:41" ht="15" customHeight="1">
      <c r="A725" s="578" t="s">
        <v>144</v>
      </c>
      <c r="B725" s="566" t="s">
        <v>342</v>
      </c>
      <c r="C725" s="567">
        <v>3110</v>
      </c>
      <c r="D725" s="568"/>
      <c r="E725" s="588"/>
      <c r="F725" s="70" t="s">
        <v>30</v>
      </c>
      <c r="G725" s="13"/>
      <c r="H725" s="9">
        <f t="shared" ref="H725:H733" si="710">G725-I725</f>
        <v>0</v>
      </c>
      <c r="I725" s="10"/>
      <c r="J725" s="13"/>
      <c r="K725" s="9">
        <f t="shared" ref="K725:K733" si="711">J725-L725</f>
        <v>0</v>
      </c>
      <c r="L725" s="10"/>
      <c r="M725" s="13"/>
      <c r="N725" s="9">
        <f t="shared" ref="N725:N733" si="712">M725-O725</f>
        <v>0</v>
      </c>
      <c r="O725" s="10"/>
      <c r="P725" s="13"/>
      <c r="Q725" s="9">
        <f t="shared" ref="Q725:Q733" si="713">P725-R725</f>
        <v>0</v>
      </c>
      <c r="R725" s="10"/>
      <c r="S725" s="13"/>
      <c r="T725" s="9">
        <f t="shared" ref="T725:T733" si="714">S725-U725</f>
        <v>0</v>
      </c>
      <c r="U725" s="10"/>
      <c r="V725" s="13"/>
      <c r="W725" s="9">
        <f t="shared" ref="W725:W733" si="715">V725-X725</f>
        <v>0</v>
      </c>
      <c r="X725" s="10"/>
      <c r="Y725" s="13"/>
      <c r="Z725" s="9">
        <f t="shared" ref="Z725:Z733" si="716">Y725-AA725</f>
        <v>0</v>
      </c>
      <c r="AA725" s="10"/>
      <c r="AB725" s="13"/>
      <c r="AC725" s="9">
        <f t="shared" ref="AC725:AC733" si="717">AB725-AD725</f>
        <v>0</v>
      </c>
      <c r="AD725" s="10"/>
      <c r="AE725" s="13"/>
      <c r="AF725" s="9">
        <f t="shared" ref="AF725:AF733" si="718">AE725-AG725</f>
        <v>0</v>
      </c>
      <c r="AG725" s="10"/>
      <c r="AH725" s="13"/>
      <c r="AI725" s="9">
        <f t="shared" ref="AI725:AI733" si="719">AH725-AJ725</f>
        <v>0</v>
      </c>
      <c r="AJ725" s="10"/>
      <c r="AK725" s="13"/>
      <c r="AL725" s="9">
        <f t="shared" ref="AL725:AL733" si="720">AK725-AM725</f>
        <v>0</v>
      </c>
      <c r="AM725" s="10"/>
      <c r="AN725" s="22"/>
      <c r="AO725" s="4" t="s">
        <v>31</v>
      </c>
    </row>
    <row r="726" spans="1:41">
      <c r="A726" s="579"/>
      <c r="B726" s="581"/>
      <c r="C726" s="583"/>
      <c r="D726" s="648"/>
      <c r="E726" s="589"/>
      <c r="F726" s="72" t="s">
        <v>32</v>
      </c>
      <c r="G726" s="13"/>
      <c r="H726" s="11">
        <f t="shared" si="710"/>
        <v>0</v>
      </c>
      <c r="I726" s="12"/>
      <c r="J726" s="13"/>
      <c r="K726" s="11">
        <f t="shared" si="711"/>
        <v>0</v>
      </c>
      <c r="L726" s="12"/>
      <c r="M726" s="13"/>
      <c r="N726" s="11">
        <f t="shared" si="712"/>
        <v>0</v>
      </c>
      <c r="O726" s="12"/>
      <c r="P726" s="13"/>
      <c r="Q726" s="11">
        <f t="shared" si="713"/>
        <v>0</v>
      </c>
      <c r="R726" s="12"/>
      <c r="S726" s="13"/>
      <c r="T726" s="11">
        <f t="shared" si="714"/>
        <v>0</v>
      </c>
      <c r="U726" s="12"/>
      <c r="V726" s="13"/>
      <c r="W726" s="11">
        <f t="shared" si="715"/>
        <v>0</v>
      </c>
      <c r="X726" s="12"/>
      <c r="Y726" s="13"/>
      <c r="Z726" s="11">
        <f t="shared" si="716"/>
        <v>0</v>
      </c>
      <c r="AA726" s="12"/>
      <c r="AB726" s="13"/>
      <c r="AC726" s="11">
        <f t="shared" si="717"/>
        <v>0</v>
      </c>
      <c r="AD726" s="12"/>
      <c r="AE726" s="13"/>
      <c r="AF726" s="11">
        <f t="shared" si="718"/>
        <v>0</v>
      </c>
      <c r="AG726" s="12"/>
      <c r="AH726" s="13"/>
      <c r="AI726" s="11">
        <f t="shared" si="719"/>
        <v>0</v>
      </c>
      <c r="AJ726" s="12"/>
      <c r="AK726" s="13"/>
      <c r="AL726" s="11">
        <f t="shared" si="720"/>
        <v>0</v>
      </c>
      <c r="AM726" s="12"/>
      <c r="AN726" s="3"/>
      <c r="AO726" s="117" t="e">
        <f>SUM(#REF!,#REF!,#REF!,#REF!,#REF!,#REF!,#REF!,AB725:AB733,AE725:AE733)</f>
        <v>#REF!</v>
      </c>
    </row>
    <row r="727" spans="1:41">
      <c r="A727" s="579"/>
      <c r="B727" s="581"/>
      <c r="C727" s="583"/>
      <c r="D727" s="648"/>
      <c r="E727" s="589"/>
      <c r="F727" s="72" t="s">
        <v>33</v>
      </c>
      <c r="G727" s="13"/>
      <c r="H727" s="11">
        <f t="shared" si="710"/>
        <v>0</v>
      </c>
      <c r="I727" s="12"/>
      <c r="J727" s="13"/>
      <c r="K727" s="11">
        <f t="shared" si="711"/>
        <v>0</v>
      </c>
      <c r="L727" s="12"/>
      <c r="M727" s="13"/>
      <c r="N727" s="11">
        <f t="shared" si="712"/>
        <v>0</v>
      </c>
      <c r="O727" s="12"/>
      <c r="P727" s="13"/>
      <c r="Q727" s="11">
        <f t="shared" si="713"/>
        <v>0</v>
      </c>
      <c r="R727" s="12"/>
      <c r="S727" s="13"/>
      <c r="T727" s="11">
        <f t="shared" si="714"/>
        <v>0</v>
      </c>
      <c r="U727" s="12"/>
      <c r="V727" s="13"/>
      <c r="W727" s="11">
        <f t="shared" si="715"/>
        <v>0</v>
      </c>
      <c r="X727" s="12"/>
      <c r="Y727" s="351">
        <v>132000</v>
      </c>
      <c r="Z727" s="11">
        <f t="shared" si="716"/>
        <v>132000</v>
      </c>
      <c r="AA727" s="12"/>
      <c r="AB727" s="13"/>
      <c r="AC727" s="11">
        <f t="shared" si="717"/>
        <v>0</v>
      </c>
      <c r="AD727" s="12"/>
      <c r="AE727" s="13"/>
      <c r="AF727" s="11">
        <f t="shared" si="718"/>
        <v>0</v>
      </c>
      <c r="AG727" s="12"/>
      <c r="AH727" s="13"/>
      <c r="AI727" s="11">
        <f t="shared" si="719"/>
        <v>0</v>
      </c>
      <c r="AJ727" s="12"/>
      <c r="AK727" s="13"/>
      <c r="AL727" s="11">
        <f t="shared" si="720"/>
        <v>0</v>
      </c>
      <c r="AM727" s="12"/>
      <c r="AN727" s="3"/>
      <c r="AO727" s="7" t="s">
        <v>34</v>
      </c>
    </row>
    <row r="728" spans="1:41">
      <c r="A728" s="579"/>
      <c r="B728" s="581"/>
      <c r="C728" s="583"/>
      <c r="D728" s="648"/>
      <c r="E728" s="589"/>
      <c r="F728" s="72" t="s">
        <v>35</v>
      </c>
      <c r="G728" s="13"/>
      <c r="H728" s="11">
        <f t="shared" si="710"/>
        <v>0</v>
      </c>
      <c r="I728" s="12"/>
      <c r="J728" s="13"/>
      <c r="K728" s="11">
        <f t="shared" si="711"/>
        <v>0</v>
      </c>
      <c r="L728" s="12"/>
      <c r="M728" s="13"/>
      <c r="N728" s="11">
        <f t="shared" si="712"/>
        <v>0</v>
      </c>
      <c r="O728" s="12"/>
      <c r="P728" s="13"/>
      <c r="Q728" s="11">
        <f t="shared" si="713"/>
        <v>0</v>
      </c>
      <c r="R728" s="12"/>
      <c r="S728" s="13"/>
      <c r="T728" s="11">
        <f t="shared" si="714"/>
        <v>0</v>
      </c>
      <c r="U728" s="12"/>
      <c r="V728" s="13"/>
      <c r="W728" s="11">
        <f t="shared" si="715"/>
        <v>0</v>
      </c>
      <c r="X728" s="12"/>
      <c r="Y728" s="13"/>
      <c r="Z728" s="11">
        <f t="shared" si="716"/>
        <v>0</v>
      </c>
      <c r="AA728" s="12"/>
      <c r="AB728" s="13"/>
      <c r="AC728" s="11">
        <f t="shared" si="717"/>
        <v>0</v>
      </c>
      <c r="AD728" s="12"/>
      <c r="AE728" s="13"/>
      <c r="AF728" s="11">
        <f t="shared" si="718"/>
        <v>0</v>
      </c>
      <c r="AG728" s="12"/>
      <c r="AH728" s="13"/>
      <c r="AI728" s="11">
        <f t="shared" si="719"/>
        <v>0</v>
      </c>
      <c r="AJ728" s="12"/>
      <c r="AK728" s="13"/>
      <c r="AL728" s="11">
        <f t="shared" si="720"/>
        <v>0</v>
      </c>
      <c r="AM728" s="12"/>
      <c r="AN728" s="3"/>
      <c r="AO728" s="117" t="e">
        <f>SUM(#REF!,#REF!,#REF!,#REF!,#REF!,#REF!,#REF!,AC725:AC733,#REF!,AF725:AF733)</f>
        <v>#REF!</v>
      </c>
    </row>
    <row r="729" spans="1:41">
      <c r="A729" s="579"/>
      <c r="B729" s="581"/>
      <c r="C729" s="583"/>
      <c r="D729" s="648"/>
      <c r="E729" s="589"/>
      <c r="F729" s="72" t="s">
        <v>36</v>
      </c>
      <c r="G729" s="13"/>
      <c r="H729" s="11">
        <f t="shared" si="710"/>
        <v>0</v>
      </c>
      <c r="I729" s="12"/>
      <c r="J729" s="13"/>
      <c r="K729" s="11">
        <f t="shared" si="711"/>
        <v>0</v>
      </c>
      <c r="L729" s="12"/>
      <c r="M729" s="13"/>
      <c r="N729" s="11">
        <f t="shared" si="712"/>
        <v>0</v>
      </c>
      <c r="O729" s="12"/>
      <c r="P729" s="13"/>
      <c r="Q729" s="11">
        <f t="shared" si="713"/>
        <v>0</v>
      </c>
      <c r="R729" s="12"/>
      <c r="S729" s="13"/>
      <c r="T729" s="11">
        <f t="shared" si="714"/>
        <v>0</v>
      </c>
      <c r="U729" s="12"/>
      <c r="V729" s="13"/>
      <c r="W729" s="11">
        <f t="shared" si="715"/>
        <v>0</v>
      </c>
      <c r="X729" s="12"/>
      <c r="Y729" s="13"/>
      <c r="Z729" s="11">
        <f t="shared" si="716"/>
        <v>0</v>
      </c>
      <c r="AA729" s="12"/>
      <c r="AB729" s="13"/>
      <c r="AC729" s="11">
        <f t="shared" si="717"/>
        <v>0</v>
      </c>
      <c r="AD729" s="12"/>
      <c r="AE729" s="13"/>
      <c r="AF729" s="11">
        <f t="shared" si="718"/>
        <v>0</v>
      </c>
      <c r="AG729" s="12"/>
      <c r="AH729" s="13"/>
      <c r="AI729" s="11">
        <f t="shared" si="719"/>
        <v>0</v>
      </c>
      <c r="AJ729" s="12"/>
      <c r="AK729" s="13"/>
      <c r="AL729" s="11">
        <f t="shared" si="720"/>
        <v>0</v>
      </c>
      <c r="AM729" s="12"/>
      <c r="AN729" s="3"/>
      <c r="AO729" s="7" t="s">
        <v>37</v>
      </c>
    </row>
    <row r="730" spans="1:41">
      <c r="A730" s="579"/>
      <c r="B730" s="581"/>
      <c r="C730" s="583"/>
      <c r="D730" s="648"/>
      <c r="E730" s="589"/>
      <c r="F730" s="72" t="s">
        <v>38</v>
      </c>
      <c r="G730" s="13"/>
      <c r="H730" s="11">
        <f t="shared" si="710"/>
        <v>0</v>
      </c>
      <c r="I730" s="12"/>
      <c r="J730" s="13"/>
      <c r="K730" s="11">
        <f t="shared" si="711"/>
        <v>0</v>
      </c>
      <c r="L730" s="12"/>
      <c r="M730" s="13"/>
      <c r="N730" s="11">
        <f t="shared" si="712"/>
        <v>0</v>
      </c>
      <c r="O730" s="12"/>
      <c r="P730" s="13"/>
      <c r="Q730" s="11">
        <f t="shared" si="713"/>
        <v>0</v>
      </c>
      <c r="R730" s="12"/>
      <c r="S730" s="13"/>
      <c r="T730" s="11">
        <f t="shared" si="714"/>
        <v>0</v>
      </c>
      <c r="U730" s="12"/>
      <c r="V730" s="13"/>
      <c r="W730" s="11">
        <f t="shared" si="715"/>
        <v>0</v>
      </c>
      <c r="X730" s="12"/>
      <c r="Y730" s="13"/>
      <c r="Z730" s="11">
        <f t="shared" si="716"/>
        <v>0</v>
      </c>
      <c r="AA730" s="12"/>
      <c r="AB730" s="351">
        <v>880000</v>
      </c>
      <c r="AC730" s="11">
        <f t="shared" si="717"/>
        <v>880000</v>
      </c>
      <c r="AD730" s="12"/>
      <c r="AE730" s="13"/>
      <c r="AF730" s="11">
        <f t="shared" si="718"/>
        <v>0</v>
      </c>
      <c r="AG730" s="12"/>
      <c r="AH730" s="13"/>
      <c r="AI730" s="11">
        <f t="shared" si="719"/>
        <v>0</v>
      </c>
      <c r="AJ730" s="12"/>
      <c r="AK730" s="13"/>
      <c r="AL730" s="11">
        <f t="shared" si="720"/>
        <v>0</v>
      </c>
      <c r="AM730" s="12"/>
      <c r="AN730" s="3"/>
      <c r="AO730" s="117" t="e">
        <f>SUM(#REF!,#REF!,#REF!,#REF!,#REF!,#REF!,#REF!,AD725:AD733,AG725:AG733)</f>
        <v>#REF!</v>
      </c>
    </row>
    <row r="731" spans="1:41">
      <c r="A731" s="579"/>
      <c r="B731" s="581"/>
      <c r="C731" s="583"/>
      <c r="D731" s="648"/>
      <c r="E731" s="589"/>
      <c r="F731" s="72" t="s">
        <v>39</v>
      </c>
      <c r="G731" s="13"/>
      <c r="H731" s="11">
        <f t="shared" si="710"/>
        <v>0</v>
      </c>
      <c r="I731" s="12"/>
      <c r="J731" s="13"/>
      <c r="K731" s="11">
        <f t="shared" si="711"/>
        <v>0</v>
      </c>
      <c r="L731" s="12"/>
      <c r="M731" s="13"/>
      <c r="N731" s="11">
        <f t="shared" si="712"/>
        <v>0</v>
      </c>
      <c r="O731" s="12"/>
      <c r="P731" s="13"/>
      <c r="Q731" s="11">
        <f t="shared" si="713"/>
        <v>0</v>
      </c>
      <c r="R731" s="12"/>
      <c r="S731" s="13"/>
      <c r="T731" s="11">
        <f t="shared" si="714"/>
        <v>0</v>
      </c>
      <c r="U731" s="12"/>
      <c r="V731" s="13"/>
      <c r="W731" s="11">
        <f t="shared" si="715"/>
        <v>0</v>
      </c>
      <c r="X731" s="12"/>
      <c r="Y731" s="13"/>
      <c r="Z731" s="11">
        <f t="shared" si="716"/>
        <v>0</v>
      </c>
      <c r="AA731" s="12"/>
      <c r="AB731" s="13"/>
      <c r="AC731" s="11">
        <f t="shared" si="717"/>
        <v>0</v>
      </c>
      <c r="AD731" s="12"/>
      <c r="AE731" s="13"/>
      <c r="AF731" s="11">
        <f t="shared" si="718"/>
        <v>0</v>
      </c>
      <c r="AG731" s="12"/>
      <c r="AH731" s="13"/>
      <c r="AI731" s="11">
        <f t="shared" si="719"/>
        <v>0</v>
      </c>
      <c r="AJ731" s="12"/>
      <c r="AK731" s="13"/>
      <c r="AL731" s="11">
        <f t="shared" si="720"/>
        <v>0</v>
      </c>
      <c r="AM731" s="12"/>
      <c r="AN731" s="3"/>
      <c r="AO731" s="7" t="s">
        <v>40</v>
      </c>
    </row>
    <row r="732" spans="1:41">
      <c r="A732" s="579"/>
      <c r="B732" s="581"/>
      <c r="C732" s="583"/>
      <c r="D732" s="648"/>
      <c r="E732" s="589"/>
      <c r="F732" s="72" t="s">
        <v>41</v>
      </c>
      <c r="G732" s="13"/>
      <c r="H732" s="11">
        <f t="shared" si="710"/>
        <v>0</v>
      </c>
      <c r="I732" s="12"/>
      <c r="J732" s="13"/>
      <c r="K732" s="11">
        <f t="shared" si="711"/>
        <v>0</v>
      </c>
      <c r="L732" s="12"/>
      <c r="M732" s="13"/>
      <c r="N732" s="11">
        <f t="shared" si="712"/>
        <v>0</v>
      </c>
      <c r="O732" s="12"/>
      <c r="P732" s="13"/>
      <c r="Q732" s="11">
        <f t="shared" si="713"/>
        <v>0</v>
      </c>
      <c r="R732" s="12"/>
      <c r="S732" s="13"/>
      <c r="T732" s="11">
        <f t="shared" si="714"/>
        <v>0</v>
      </c>
      <c r="U732" s="12"/>
      <c r="V732" s="13"/>
      <c r="W732" s="11">
        <f t="shared" si="715"/>
        <v>0</v>
      </c>
      <c r="X732" s="12"/>
      <c r="Y732" s="13"/>
      <c r="Z732" s="11">
        <f t="shared" si="716"/>
        <v>0</v>
      </c>
      <c r="AA732" s="12"/>
      <c r="AB732" s="13"/>
      <c r="AC732" s="11">
        <f t="shared" si="717"/>
        <v>0</v>
      </c>
      <c r="AD732" s="12"/>
      <c r="AE732" s="13"/>
      <c r="AF732" s="11">
        <f t="shared" si="718"/>
        <v>0</v>
      </c>
      <c r="AG732" s="12"/>
      <c r="AH732" s="13"/>
      <c r="AI732" s="11">
        <f t="shared" si="719"/>
        <v>0</v>
      </c>
      <c r="AJ732" s="12"/>
      <c r="AK732" s="13"/>
      <c r="AL732" s="11">
        <f t="shared" si="720"/>
        <v>0</v>
      </c>
      <c r="AM732" s="12"/>
      <c r="AN732" s="3"/>
      <c r="AO732" s="118" t="e">
        <f>AO730/AO726</f>
        <v>#REF!</v>
      </c>
    </row>
    <row r="733" spans="1:41" ht="15.75" customHeight="1">
      <c r="A733" s="580"/>
      <c r="B733" s="582"/>
      <c r="C733" s="584"/>
      <c r="D733" s="649"/>
      <c r="E733" s="590"/>
      <c r="F733" s="73" t="s">
        <v>42</v>
      </c>
      <c r="G733" s="15"/>
      <c r="H733" s="16">
        <f t="shared" si="710"/>
        <v>0</v>
      </c>
      <c r="I733" s="17"/>
      <c r="J733" s="15"/>
      <c r="K733" s="16">
        <f t="shared" si="711"/>
        <v>0</v>
      </c>
      <c r="L733" s="17"/>
      <c r="M733" s="15"/>
      <c r="N733" s="16">
        <f t="shared" si="712"/>
        <v>0</v>
      </c>
      <c r="O733" s="17"/>
      <c r="P733" s="15"/>
      <c r="Q733" s="16">
        <f t="shared" si="713"/>
        <v>0</v>
      </c>
      <c r="R733" s="17"/>
      <c r="S733" s="15"/>
      <c r="T733" s="16">
        <f t="shared" si="714"/>
        <v>0</v>
      </c>
      <c r="U733" s="17"/>
      <c r="V733" s="15"/>
      <c r="W733" s="16">
        <f t="shared" si="715"/>
        <v>0</v>
      </c>
      <c r="X733" s="17"/>
      <c r="Y733" s="15"/>
      <c r="Z733" s="16">
        <f t="shared" si="716"/>
        <v>0</v>
      </c>
      <c r="AA733" s="17"/>
      <c r="AB733" s="15"/>
      <c r="AC733" s="16">
        <f t="shared" si="717"/>
        <v>0</v>
      </c>
      <c r="AD733" s="17"/>
      <c r="AE733" s="15"/>
      <c r="AF733" s="16">
        <f t="shared" si="718"/>
        <v>0</v>
      </c>
      <c r="AG733" s="17"/>
      <c r="AH733" s="15"/>
      <c r="AI733" s="16">
        <f t="shared" si="719"/>
        <v>0</v>
      </c>
      <c r="AJ733" s="17"/>
      <c r="AK733" s="15"/>
      <c r="AL733" s="16">
        <f t="shared" si="720"/>
        <v>0</v>
      </c>
      <c r="AM733" s="17"/>
      <c r="AN733" s="8"/>
      <c r="AO733" s="127"/>
    </row>
    <row r="734" spans="1:41" ht="15" customHeight="1">
      <c r="A734" s="460" t="s">
        <v>21</v>
      </c>
      <c r="B734" s="484" t="s">
        <v>17</v>
      </c>
      <c r="C734" s="484" t="s">
        <v>18</v>
      </c>
      <c r="D734" s="484" t="s">
        <v>139</v>
      </c>
      <c r="E734" s="484" t="s">
        <v>20</v>
      </c>
      <c r="F734" s="556" t="s">
        <v>22</v>
      </c>
      <c r="G734" s="477" t="s">
        <v>23</v>
      </c>
      <c r="H734" s="460" t="s">
        <v>24</v>
      </c>
      <c r="I734" s="476" t="s">
        <v>25</v>
      </c>
      <c r="J734" s="477" t="s">
        <v>23</v>
      </c>
      <c r="K734" s="460" t="s">
        <v>24</v>
      </c>
      <c r="L734" s="476" t="s">
        <v>25</v>
      </c>
      <c r="M734" s="477" t="s">
        <v>23</v>
      </c>
      <c r="N734" s="460" t="s">
        <v>24</v>
      </c>
      <c r="O734" s="476" t="s">
        <v>25</v>
      </c>
      <c r="P734" s="477" t="s">
        <v>23</v>
      </c>
      <c r="Q734" s="460" t="s">
        <v>24</v>
      </c>
      <c r="R734" s="476" t="s">
        <v>25</v>
      </c>
      <c r="S734" s="477" t="s">
        <v>23</v>
      </c>
      <c r="T734" s="460" t="s">
        <v>24</v>
      </c>
      <c r="U734" s="476" t="s">
        <v>25</v>
      </c>
      <c r="V734" s="477" t="s">
        <v>23</v>
      </c>
      <c r="W734" s="460" t="s">
        <v>24</v>
      </c>
      <c r="X734" s="476" t="s">
        <v>25</v>
      </c>
      <c r="Y734" s="477" t="s">
        <v>23</v>
      </c>
      <c r="Z734" s="460" t="s">
        <v>24</v>
      </c>
      <c r="AA734" s="476" t="s">
        <v>25</v>
      </c>
      <c r="AB734" s="477" t="s">
        <v>23</v>
      </c>
      <c r="AC734" s="460" t="s">
        <v>24</v>
      </c>
      <c r="AD734" s="476" t="s">
        <v>25</v>
      </c>
      <c r="AE734" s="477" t="s">
        <v>23</v>
      </c>
      <c r="AF734" s="460" t="s">
        <v>24</v>
      </c>
      <c r="AG734" s="476" t="s">
        <v>25</v>
      </c>
      <c r="AH734" s="477" t="s">
        <v>23</v>
      </c>
      <c r="AI734" s="460" t="s">
        <v>24</v>
      </c>
      <c r="AJ734" s="476" t="s">
        <v>25</v>
      </c>
      <c r="AK734" s="477" t="s">
        <v>23</v>
      </c>
      <c r="AL734" s="460" t="s">
        <v>24</v>
      </c>
      <c r="AM734" s="476" t="s">
        <v>25</v>
      </c>
      <c r="AN734" s="466" t="s">
        <v>23</v>
      </c>
      <c r="AO734" s="453" t="s">
        <v>26</v>
      </c>
    </row>
    <row r="735" spans="1:41">
      <c r="A735" s="452"/>
      <c r="B735" s="450"/>
      <c r="C735" s="450"/>
      <c r="D735" s="450"/>
      <c r="E735" s="450"/>
      <c r="F735" s="557"/>
      <c r="G735" s="576"/>
      <c r="H735" s="452"/>
      <c r="I735" s="577"/>
      <c r="J735" s="576"/>
      <c r="K735" s="452"/>
      <c r="L735" s="577"/>
      <c r="M735" s="576"/>
      <c r="N735" s="452"/>
      <c r="O735" s="577"/>
      <c r="P735" s="576"/>
      <c r="Q735" s="452"/>
      <c r="R735" s="577"/>
      <c r="S735" s="576"/>
      <c r="T735" s="452"/>
      <c r="U735" s="577"/>
      <c r="V735" s="576"/>
      <c r="W735" s="452"/>
      <c r="X735" s="577"/>
      <c r="Y735" s="576"/>
      <c r="Z735" s="452"/>
      <c r="AA735" s="577"/>
      <c r="AB735" s="576"/>
      <c r="AC735" s="452"/>
      <c r="AD735" s="577"/>
      <c r="AE735" s="576"/>
      <c r="AF735" s="452"/>
      <c r="AG735" s="577"/>
      <c r="AH735" s="576"/>
      <c r="AI735" s="452"/>
      <c r="AJ735" s="577"/>
      <c r="AK735" s="576"/>
      <c r="AL735" s="452"/>
      <c r="AM735" s="577"/>
      <c r="AN735" s="575"/>
      <c r="AO735" s="540"/>
    </row>
    <row r="736" spans="1:41" ht="15" customHeight="1">
      <c r="A736" s="578" t="s">
        <v>140</v>
      </c>
      <c r="B736" s="566" t="s">
        <v>343</v>
      </c>
      <c r="C736" s="567">
        <v>3127</v>
      </c>
      <c r="D736" s="568"/>
      <c r="E736" s="588"/>
      <c r="F736" s="70" t="s">
        <v>30</v>
      </c>
      <c r="G736" s="13"/>
      <c r="H736" s="9">
        <f t="shared" ref="H736:H744" si="721">G736-I736</f>
        <v>0</v>
      </c>
      <c r="I736" s="10"/>
      <c r="J736" s="13"/>
      <c r="K736" s="9">
        <f t="shared" ref="K736:K744" si="722">J736-L736</f>
        <v>0</v>
      </c>
      <c r="L736" s="10"/>
      <c r="M736" s="13"/>
      <c r="N736" s="9">
        <f t="shared" ref="N736:N744" si="723">M736-O736</f>
        <v>0</v>
      </c>
      <c r="O736" s="10"/>
      <c r="P736" s="13"/>
      <c r="Q736" s="9">
        <f t="shared" ref="Q736:Q744" si="724">P736-R736</f>
        <v>0</v>
      </c>
      <c r="R736" s="10"/>
      <c r="S736" s="13"/>
      <c r="T736" s="9">
        <f t="shared" ref="T736:T744" si="725">S736-U736</f>
        <v>0</v>
      </c>
      <c r="U736" s="10"/>
      <c r="V736" s="13"/>
      <c r="W736" s="9">
        <f t="shared" ref="W736:W744" si="726">V736-X736</f>
        <v>0</v>
      </c>
      <c r="X736" s="10"/>
      <c r="Y736" s="13"/>
      <c r="Z736" s="9">
        <f t="shared" ref="Z736:Z744" si="727">Y736-AA736</f>
        <v>0</v>
      </c>
      <c r="AA736" s="10"/>
      <c r="AB736" s="13"/>
      <c r="AC736" s="9">
        <f t="shared" ref="AC736:AC744" si="728">AB736-AD736</f>
        <v>0</v>
      </c>
      <c r="AD736" s="10"/>
      <c r="AE736" s="13"/>
      <c r="AF736" s="9">
        <f t="shared" ref="AF736:AF744" si="729">AE736-AG736</f>
        <v>0</v>
      </c>
      <c r="AG736" s="10"/>
      <c r="AH736" s="13"/>
      <c r="AI736" s="9">
        <f t="shared" ref="AI736:AI744" si="730">AH736-AJ736</f>
        <v>0</v>
      </c>
      <c r="AJ736" s="10"/>
      <c r="AK736" s="13"/>
      <c r="AL736" s="9">
        <f t="shared" ref="AL736:AL744" si="731">AK736-AM736</f>
        <v>0</v>
      </c>
      <c r="AM736" s="10"/>
      <c r="AN736" s="22"/>
      <c r="AO736" s="4" t="s">
        <v>31</v>
      </c>
    </row>
    <row r="737" spans="1:41">
      <c r="A737" s="579"/>
      <c r="B737" s="581"/>
      <c r="C737" s="583"/>
      <c r="D737" s="648"/>
      <c r="E737" s="589"/>
      <c r="F737" s="72" t="s">
        <v>32</v>
      </c>
      <c r="G737" s="13"/>
      <c r="H737" s="11">
        <f t="shared" si="721"/>
        <v>0</v>
      </c>
      <c r="I737" s="12"/>
      <c r="J737" s="13"/>
      <c r="K737" s="11">
        <f t="shared" si="722"/>
        <v>0</v>
      </c>
      <c r="L737" s="12"/>
      <c r="M737" s="13"/>
      <c r="N737" s="11">
        <f t="shared" si="723"/>
        <v>0</v>
      </c>
      <c r="O737" s="12"/>
      <c r="P737" s="13"/>
      <c r="Q737" s="11">
        <f t="shared" si="724"/>
        <v>0</v>
      </c>
      <c r="R737" s="12"/>
      <c r="S737" s="13"/>
      <c r="T737" s="11">
        <f t="shared" si="725"/>
        <v>0</v>
      </c>
      <c r="U737" s="12"/>
      <c r="V737" s="13"/>
      <c r="W737" s="11">
        <f t="shared" si="726"/>
        <v>0</v>
      </c>
      <c r="X737" s="12"/>
      <c r="Y737" s="13"/>
      <c r="Z737" s="11">
        <f t="shared" si="727"/>
        <v>0</v>
      </c>
      <c r="AA737" s="12"/>
      <c r="AB737" s="13"/>
      <c r="AC737" s="11">
        <f t="shared" si="728"/>
        <v>0</v>
      </c>
      <c r="AD737" s="12"/>
      <c r="AE737" s="13"/>
      <c r="AF737" s="11">
        <f t="shared" si="729"/>
        <v>0</v>
      </c>
      <c r="AG737" s="12"/>
      <c r="AH737" s="13"/>
      <c r="AI737" s="11">
        <f t="shared" si="730"/>
        <v>0</v>
      </c>
      <c r="AJ737" s="12"/>
      <c r="AK737" s="13"/>
      <c r="AL737" s="11">
        <f t="shared" si="731"/>
        <v>0</v>
      </c>
      <c r="AM737" s="12"/>
      <c r="AN737" s="3"/>
      <c r="AO737" s="117">
        <f>SUM(Y734:Y744,AB734:AB744,AE734:AE744,AH734:AH744,AK734:AK744,AN734:AN744)</f>
        <v>3732000</v>
      </c>
    </row>
    <row r="738" spans="1:41">
      <c r="A738" s="579"/>
      <c r="B738" s="581"/>
      <c r="C738" s="583"/>
      <c r="D738" s="648"/>
      <c r="E738" s="589"/>
      <c r="F738" s="72" t="s">
        <v>33</v>
      </c>
      <c r="G738" s="13"/>
      <c r="H738" s="11">
        <f t="shared" si="721"/>
        <v>0</v>
      </c>
      <c r="I738" s="12"/>
      <c r="J738" s="13"/>
      <c r="K738" s="11">
        <f t="shared" si="722"/>
        <v>0</v>
      </c>
      <c r="L738" s="12"/>
      <c r="M738" s="13"/>
      <c r="N738" s="11">
        <f t="shared" si="723"/>
        <v>0</v>
      </c>
      <c r="O738" s="12"/>
      <c r="P738" s="13"/>
      <c r="Q738" s="11">
        <f t="shared" si="724"/>
        <v>0</v>
      </c>
      <c r="R738" s="12"/>
      <c r="S738" s="13"/>
      <c r="T738" s="11">
        <f t="shared" si="725"/>
        <v>0</v>
      </c>
      <c r="U738" s="12"/>
      <c r="V738" s="13"/>
      <c r="W738" s="11">
        <f t="shared" si="726"/>
        <v>0</v>
      </c>
      <c r="X738" s="12"/>
      <c r="Y738" s="13"/>
      <c r="Z738" s="11">
        <f t="shared" si="727"/>
        <v>0</v>
      </c>
      <c r="AA738" s="12"/>
      <c r="AB738" s="351">
        <v>312000</v>
      </c>
      <c r="AC738" s="11">
        <f t="shared" si="728"/>
        <v>312000</v>
      </c>
      <c r="AD738" s="12"/>
      <c r="AE738" s="13"/>
      <c r="AF738" s="11">
        <f t="shared" si="729"/>
        <v>0</v>
      </c>
      <c r="AG738" s="12"/>
      <c r="AH738" s="13"/>
      <c r="AI738" s="11">
        <f t="shared" si="730"/>
        <v>0</v>
      </c>
      <c r="AJ738" s="12"/>
      <c r="AK738" s="13"/>
      <c r="AL738" s="11">
        <f t="shared" si="731"/>
        <v>0</v>
      </c>
      <c r="AM738" s="12"/>
      <c r="AN738" s="3"/>
      <c r="AO738" s="7" t="s">
        <v>34</v>
      </c>
    </row>
    <row r="739" spans="1:41">
      <c r="A739" s="579"/>
      <c r="B739" s="581"/>
      <c r="C739" s="583"/>
      <c r="D739" s="648"/>
      <c r="E739" s="589"/>
      <c r="F739" s="72" t="s">
        <v>35</v>
      </c>
      <c r="G739" s="13"/>
      <c r="H739" s="11">
        <f t="shared" si="721"/>
        <v>0</v>
      </c>
      <c r="I739" s="12"/>
      <c r="J739" s="13"/>
      <c r="K739" s="11">
        <f t="shared" si="722"/>
        <v>0</v>
      </c>
      <c r="L739" s="12"/>
      <c r="M739" s="13"/>
      <c r="N739" s="11">
        <f t="shared" si="723"/>
        <v>0</v>
      </c>
      <c r="O739" s="12"/>
      <c r="P739" s="13"/>
      <c r="Q739" s="11">
        <f t="shared" si="724"/>
        <v>0</v>
      </c>
      <c r="R739" s="12"/>
      <c r="S739" s="13"/>
      <c r="T739" s="11">
        <f t="shared" si="725"/>
        <v>0</v>
      </c>
      <c r="U739" s="12"/>
      <c r="V739" s="13"/>
      <c r="W739" s="11">
        <f t="shared" si="726"/>
        <v>0</v>
      </c>
      <c r="X739" s="12"/>
      <c r="Y739" s="13"/>
      <c r="Z739" s="11">
        <f t="shared" si="727"/>
        <v>0</v>
      </c>
      <c r="AA739" s="12"/>
      <c r="AB739" s="13"/>
      <c r="AC739" s="11">
        <f t="shared" si="728"/>
        <v>0</v>
      </c>
      <c r="AD739" s="12"/>
      <c r="AE739" s="13"/>
      <c r="AF739" s="11">
        <f t="shared" si="729"/>
        <v>0</v>
      </c>
      <c r="AG739" s="12"/>
      <c r="AH739" s="13"/>
      <c r="AI739" s="11">
        <f t="shared" si="730"/>
        <v>0</v>
      </c>
      <c r="AJ739" s="12"/>
      <c r="AK739" s="13"/>
      <c r="AL739" s="11">
        <f t="shared" si="731"/>
        <v>0</v>
      </c>
      <c r="AM739" s="12"/>
      <c r="AN739" s="3"/>
      <c r="AO739" s="117">
        <f>SUM(Z734:Z744,AC734:AC744,AF734:AF744,AI734:AI744,AL734:AL744,AN734:AN744)</f>
        <v>3732000</v>
      </c>
    </row>
    <row r="740" spans="1:41">
      <c r="A740" s="579"/>
      <c r="B740" s="581"/>
      <c r="C740" s="583"/>
      <c r="D740" s="648"/>
      <c r="E740" s="589"/>
      <c r="F740" s="72" t="s">
        <v>36</v>
      </c>
      <c r="G740" s="13"/>
      <c r="H740" s="11">
        <f t="shared" si="721"/>
        <v>0</v>
      </c>
      <c r="I740" s="12"/>
      <c r="J740" s="13"/>
      <c r="K740" s="11">
        <f t="shared" si="722"/>
        <v>0</v>
      </c>
      <c r="L740" s="12"/>
      <c r="M740" s="13"/>
      <c r="N740" s="11">
        <f t="shared" si="723"/>
        <v>0</v>
      </c>
      <c r="O740" s="12"/>
      <c r="P740" s="13"/>
      <c r="Q740" s="11">
        <f t="shared" si="724"/>
        <v>0</v>
      </c>
      <c r="R740" s="12"/>
      <c r="S740" s="13"/>
      <c r="T740" s="11">
        <f t="shared" si="725"/>
        <v>0</v>
      </c>
      <c r="U740" s="12"/>
      <c r="V740" s="13"/>
      <c r="W740" s="11">
        <f t="shared" si="726"/>
        <v>0</v>
      </c>
      <c r="X740" s="12"/>
      <c r="Y740" s="13"/>
      <c r="Z740" s="11">
        <f t="shared" si="727"/>
        <v>0</v>
      </c>
      <c r="AA740" s="12"/>
      <c r="AB740" s="13"/>
      <c r="AC740" s="11">
        <f t="shared" si="728"/>
        <v>0</v>
      </c>
      <c r="AD740" s="12"/>
      <c r="AE740" s="13"/>
      <c r="AF740" s="11">
        <f t="shared" si="729"/>
        <v>0</v>
      </c>
      <c r="AG740" s="12"/>
      <c r="AH740" s="13"/>
      <c r="AI740" s="11">
        <f t="shared" si="730"/>
        <v>0</v>
      </c>
      <c r="AJ740" s="12"/>
      <c r="AK740" s="13"/>
      <c r="AL740" s="11">
        <f t="shared" si="731"/>
        <v>0</v>
      </c>
      <c r="AM740" s="12"/>
      <c r="AN740" s="3"/>
      <c r="AO740" s="7" t="s">
        <v>37</v>
      </c>
    </row>
    <row r="741" spans="1:41">
      <c r="A741" s="579"/>
      <c r="B741" s="581"/>
      <c r="C741" s="583"/>
      <c r="D741" s="648"/>
      <c r="E741" s="589"/>
      <c r="F741" s="72" t="s">
        <v>38</v>
      </c>
      <c r="G741" s="13"/>
      <c r="H741" s="11">
        <f t="shared" si="721"/>
        <v>0</v>
      </c>
      <c r="I741" s="12"/>
      <c r="J741" s="13"/>
      <c r="K741" s="11">
        <f t="shared" si="722"/>
        <v>0</v>
      </c>
      <c r="L741" s="12"/>
      <c r="M741" s="13"/>
      <c r="N741" s="11">
        <f t="shared" si="723"/>
        <v>0</v>
      </c>
      <c r="O741" s="12"/>
      <c r="P741" s="13"/>
      <c r="Q741" s="11">
        <f t="shared" si="724"/>
        <v>0</v>
      </c>
      <c r="R741" s="12"/>
      <c r="S741" s="13"/>
      <c r="T741" s="11">
        <f t="shared" si="725"/>
        <v>0</v>
      </c>
      <c r="U741" s="12"/>
      <c r="V741" s="13"/>
      <c r="W741" s="11">
        <f t="shared" si="726"/>
        <v>0</v>
      </c>
      <c r="X741" s="12"/>
      <c r="Y741" s="13"/>
      <c r="Z741" s="11">
        <f t="shared" si="727"/>
        <v>0</v>
      </c>
      <c r="AA741" s="12"/>
      <c r="AB741" s="13"/>
      <c r="AC741" s="11">
        <f t="shared" si="728"/>
        <v>0</v>
      </c>
      <c r="AD741" s="12"/>
      <c r="AE741" s="351">
        <v>3420000</v>
      </c>
      <c r="AF741" s="11">
        <f t="shared" si="729"/>
        <v>3420000</v>
      </c>
      <c r="AG741" s="12"/>
      <c r="AH741" s="13"/>
      <c r="AI741" s="11">
        <f t="shared" si="730"/>
        <v>0</v>
      </c>
      <c r="AJ741" s="12"/>
      <c r="AK741" s="13"/>
      <c r="AL741" s="11">
        <f t="shared" si="731"/>
        <v>0</v>
      </c>
      <c r="AM741" s="12"/>
      <c r="AN741" s="3"/>
      <c r="AO741" s="117">
        <f>SUM(AA734:AA744,AD734:AD744,AG734:AG744,AJ734:AJ744,AM734:AM744,AN734:AN744)</f>
        <v>0</v>
      </c>
    </row>
    <row r="742" spans="1:41">
      <c r="A742" s="579"/>
      <c r="B742" s="581"/>
      <c r="C742" s="583"/>
      <c r="D742" s="648"/>
      <c r="E742" s="589"/>
      <c r="F742" s="72" t="s">
        <v>39</v>
      </c>
      <c r="G742" s="13"/>
      <c r="H742" s="11">
        <f t="shared" si="721"/>
        <v>0</v>
      </c>
      <c r="I742" s="12"/>
      <c r="J742" s="13"/>
      <c r="K742" s="11">
        <f t="shared" si="722"/>
        <v>0</v>
      </c>
      <c r="L742" s="12"/>
      <c r="M742" s="13"/>
      <c r="N742" s="11">
        <f t="shared" si="723"/>
        <v>0</v>
      </c>
      <c r="O742" s="12"/>
      <c r="P742" s="13"/>
      <c r="Q742" s="11">
        <f t="shared" si="724"/>
        <v>0</v>
      </c>
      <c r="R742" s="12"/>
      <c r="S742" s="13"/>
      <c r="T742" s="11">
        <f t="shared" si="725"/>
        <v>0</v>
      </c>
      <c r="U742" s="12"/>
      <c r="V742" s="13"/>
      <c r="W742" s="11">
        <f t="shared" si="726"/>
        <v>0</v>
      </c>
      <c r="X742" s="12"/>
      <c r="Y742" s="13"/>
      <c r="Z742" s="11">
        <f t="shared" si="727"/>
        <v>0</v>
      </c>
      <c r="AA742" s="12"/>
      <c r="AB742" s="13"/>
      <c r="AC742" s="11">
        <f t="shared" si="728"/>
        <v>0</v>
      </c>
      <c r="AD742" s="12"/>
      <c r="AE742" s="13"/>
      <c r="AF742" s="11">
        <f t="shared" si="729"/>
        <v>0</v>
      </c>
      <c r="AG742" s="12"/>
      <c r="AH742" s="13"/>
      <c r="AI742" s="11">
        <f t="shared" si="730"/>
        <v>0</v>
      </c>
      <c r="AJ742" s="12"/>
      <c r="AK742" s="13"/>
      <c r="AL742" s="11">
        <f t="shared" si="731"/>
        <v>0</v>
      </c>
      <c r="AM742" s="12"/>
      <c r="AN742" s="3"/>
      <c r="AO742" s="7" t="s">
        <v>40</v>
      </c>
    </row>
    <row r="743" spans="1:41">
      <c r="A743" s="579"/>
      <c r="B743" s="581"/>
      <c r="C743" s="583"/>
      <c r="D743" s="648"/>
      <c r="E743" s="589"/>
      <c r="F743" s="72" t="s">
        <v>41</v>
      </c>
      <c r="G743" s="13"/>
      <c r="H743" s="11">
        <f t="shared" si="721"/>
        <v>0</v>
      </c>
      <c r="I743" s="12"/>
      <c r="J743" s="13"/>
      <c r="K743" s="11">
        <f t="shared" si="722"/>
        <v>0</v>
      </c>
      <c r="L743" s="12"/>
      <c r="M743" s="13"/>
      <c r="N743" s="11">
        <f t="shared" si="723"/>
        <v>0</v>
      </c>
      <c r="O743" s="12"/>
      <c r="P743" s="13"/>
      <c r="Q743" s="11">
        <f t="shared" si="724"/>
        <v>0</v>
      </c>
      <c r="R743" s="12"/>
      <c r="S743" s="13"/>
      <c r="T743" s="11">
        <f t="shared" si="725"/>
        <v>0</v>
      </c>
      <c r="U743" s="12"/>
      <c r="V743" s="13"/>
      <c r="W743" s="11">
        <f t="shared" si="726"/>
        <v>0</v>
      </c>
      <c r="X743" s="12"/>
      <c r="Y743" s="13"/>
      <c r="Z743" s="11">
        <f t="shared" si="727"/>
        <v>0</v>
      </c>
      <c r="AA743" s="12"/>
      <c r="AB743" s="13"/>
      <c r="AC743" s="11">
        <f t="shared" si="728"/>
        <v>0</v>
      </c>
      <c r="AD743" s="12"/>
      <c r="AE743" s="13"/>
      <c r="AF743" s="11">
        <f t="shared" si="729"/>
        <v>0</v>
      </c>
      <c r="AG743" s="12"/>
      <c r="AH743" s="13"/>
      <c r="AI743" s="11">
        <f t="shared" si="730"/>
        <v>0</v>
      </c>
      <c r="AJ743" s="12"/>
      <c r="AK743" s="13"/>
      <c r="AL743" s="11">
        <f t="shared" si="731"/>
        <v>0</v>
      </c>
      <c r="AM743" s="12"/>
      <c r="AN743" s="3"/>
      <c r="AO743" s="118">
        <f>AO741/AO737</f>
        <v>0</v>
      </c>
    </row>
    <row r="744" spans="1:41" ht="15.75" customHeight="1">
      <c r="A744" s="580"/>
      <c r="B744" s="582"/>
      <c r="C744" s="584"/>
      <c r="D744" s="649"/>
      <c r="E744" s="590"/>
      <c r="F744" s="73" t="s">
        <v>42</v>
      </c>
      <c r="G744" s="15"/>
      <c r="H744" s="16">
        <f t="shared" si="721"/>
        <v>0</v>
      </c>
      <c r="I744" s="17"/>
      <c r="J744" s="15"/>
      <c r="K744" s="16">
        <f t="shared" si="722"/>
        <v>0</v>
      </c>
      <c r="L744" s="17"/>
      <c r="M744" s="15"/>
      <c r="N744" s="16">
        <f t="shared" si="723"/>
        <v>0</v>
      </c>
      <c r="O744" s="17"/>
      <c r="P744" s="15"/>
      <c r="Q744" s="16">
        <f t="shared" si="724"/>
        <v>0</v>
      </c>
      <c r="R744" s="17"/>
      <c r="S744" s="15"/>
      <c r="T744" s="16">
        <f t="shared" si="725"/>
        <v>0</v>
      </c>
      <c r="U744" s="17"/>
      <c r="V744" s="15"/>
      <c r="W744" s="16">
        <f t="shared" si="726"/>
        <v>0</v>
      </c>
      <c r="X744" s="17"/>
      <c r="Y744" s="15"/>
      <c r="Z744" s="16">
        <f t="shared" si="727"/>
        <v>0</v>
      </c>
      <c r="AA744" s="17"/>
      <c r="AB744" s="15"/>
      <c r="AC744" s="16">
        <f t="shared" si="728"/>
        <v>0</v>
      </c>
      <c r="AD744" s="17"/>
      <c r="AE744" s="15"/>
      <c r="AF744" s="16">
        <f t="shared" si="729"/>
        <v>0</v>
      </c>
      <c r="AG744" s="17"/>
      <c r="AH744" s="15"/>
      <c r="AI744" s="16">
        <f t="shared" si="730"/>
        <v>0</v>
      </c>
      <c r="AJ744" s="17"/>
      <c r="AK744" s="15"/>
      <c r="AL744" s="16">
        <f t="shared" si="731"/>
        <v>0</v>
      </c>
      <c r="AM744" s="17"/>
      <c r="AN744" s="8"/>
      <c r="AO744" s="127"/>
    </row>
    <row r="745" spans="1:41" ht="15" customHeight="1">
      <c r="A745" s="460" t="s">
        <v>21</v>
      </c>
      <c r="B745" s="484" t="s">
        <v>17</v>
      </c>
      <c r="C745" s="484" t="s">
        <v>18</v>
      </c>
      <c r="D745" s="484" t="s">
        <v>139</v>
      </c>
      <c r="E745" s="484" t="s">
        <v>20</v>
      </c>
      <c r="F745" s="556" t="s">
        <v>22</v>
      </c>
      <c r="G745" s="477" t="s">
        <v>23</v>
      </c>
      <c r="H745" s="460" t="s">
        <v>24</v>
      </c>
      <c r="I745" s="476" t="s">
        <v>25</v>
      </c>
      <c r="J745" s="477" t="s">
        <v>23</v>
      </c>
      <c r="K745" s="460" t="s">
        <v>24</v>
      </c>
      <c r="L745" s="476" t="s">
        <v>25</v>
      </c>
      <c r="M745" s="477" t="s">
        <v>23</v>
      </c>
      <c r="N745" s="460" t="s">
        <v>24</v>
      </c>
      <c r="O745" s="476" t="s">
        <v>25</v>
      </c>
      <c r="P745" s="477" t="s">
        <v>23</v>
      </c>
      <c r="Q745" s="460" t="s">
        <v>24</v>
      </c>
      <c r="R745" s="476" t="s">
        <v>25</v>
      </c>
      <c r="S745" s="477" t="s">
        <v>23</v>
      </c>
      <c r="T745" s="460" t="s">
        <v>24</v>
      </c>
      <c r="U745" s="476" t="s">
        <v>25</v>
      </c>
      <c r="V745" s="477" t="s">
        <v>23</v>
      </c>
      <c r="W745" s="460" t="s">
        <v>24</v>
      </c>
      <c r="X745" s="476" t="s">
        <v>25</v>
      </c>
      <c r="Y745" s="477" t="s">
        <v>23</v>
      </c>
      <c r="Z745" s="460" t="s">
        <v>24</v>
      </c>
      <c r="AA745" s="476" t="s">
        <v>25</v>
      </c>
      <c r="AB745" s="477" t="s">
        <v>23</v>
      </c>
      <c r="AC745" s="460" t="s">
        <v>24</v>
      </c>
      <c r="AD745" s="476" t="s">
        <v>25</v>
      </c>
      <c r="AE745" s="477" t="s">
        <v>23</v>
      </c>
      <c r="AF745" s="460" t="s">
        <v>24</v>
      </c>
      <c r="AG745" s="476" t="s">
        <v>25</v>
      </c>
      <c r="AH745" s="477" t="s">
        <v>23</v>
      </c>
      <c r="AI745" s="460" t="s">
        <v>24</v>
      </c>
      <c r="AJ745" s="476" t="s">
        <v>25</v>
      </c>
      <c r="AK745" s="477" t="s">
        <v>23</v>
      </c>
      <c r="AL745" s="460" t="s">
        <v>24</v>
      </c>
      <c r="AM745" s="476" t="s">
        <v>25</v>
      </c>
      <c r="AN745" s="466" t="s">
        <v>23</v>
      </c>
      <c r="AO745" s="453" t="s">
        <v>26</v>
      </c>
    </row>
    <row r="746" spans="1:41">
      <c r="A746" s="452"/>
      <c r="B746" s="450"/>
      <c r="C746" s="450"/>
      <c r="D746" s="450"/>
      <c r="E746" s="450"/>
      <c r="F746" s="557"/>
      <c r="G746" s="576"/>
      <c r="H746" s="452"/>
      <c r="I746" s="577"/>
      <c r="J746" s="576"/>
      <c r="K746" s="452"/>
      <c r="L746" s="577"/>
      <c r="M746" s="576"/>
      <c r="N746" s="452"/>
      <c r="O746" s="577"/>
      <c r="P746" s="576"/>
      <c r="Q746" s="452"/>
      <c r="R746" s="577"/>
      <c r="S746" s="576"/>
      <c r="T746" s="452"/>
      <c r="U746" s="577"/>
      <c r="V746" s="576"/>
      <c r="W746" s="452"/>
      <c r="X746" s="577"/>
      <c r="Y746" s="576"/>
      <c r="Z746" s="452"/>
      <c r="AA746" s="577"/>
      <c r="AB746" s="576"/>
      <c r="AC746" s="452"/>
      <c r="AD746" s="577"/>
      <c r="AE746" s="576"/>
      <c r="AF746" s="452"/>
      <c r="AG746" s="577"/>
      <c r="AH746" s="576"/>
      <c r="AI746" s="452"/>
      <c r="AJ746" s="577"/>
      <c r="AK746" s="576"/>
      <c r="AL746" s="452"/>
      <c r="AM746" s="577"/>
      <c r="AN746" s="575"/>
      <c r="AO746" s="540"/>
    </row>
    <row r="747" spans="1:41" ht="15" customHeight="1">
      <c r="A747" s="578" t="s">
        <v>140</v>
      </c>
      <c r="B747" s="566" t="s">
        <v>344</v>
      </c>
      <c r="C747" s="567">
        <v>2733</v>
      </c>
      <c r="D747" s="568"/>
      <c r="E747" s="588"/>
      <c r="F747" s="70" t="s">
        <v>30</v>
      </c>
      <c r="G747" s="13"/>
      <c r="H747" s="9">
        <f t="shared" ref="H747:H755" si="732">G747-I747</f>
        <v>0</v>
      </c>
      <c r="I747" s="10"/>
      <c r="J747" s="13"/>
      <c r="K747" s="9">
        <f t="shared" ref="K747:K755" si="733">J747-L747</f>
        <v>0</v>
      </c>
      <c r="L747" s="10"/>
      <c r="M747" s="13"/>
      <c r="N747" s="9">
        <f t="shared" ref="N747:N755" si="734">M747-O747</f>
        <v>0</v>
      </c>
      <c r="O747" s="10"/>
      <c r="P747" s="13"/>
      <c r="Q747" s="9">
        <f t="shared" ref="Q747:Q755" si="735">P747-R747</f>
        <v>0</v>
      </c>
      <c r="R747" s="10"/>
      <c r="S747" s="13"/>
      <c r="T747" s="9">
        <f t="shared" ref="T747:T755" si="736">S747-U747</f>
        <v>0</v>
      </c>
      <c r="U747" s="10"/>
      <c r="V747" s="13"/>
      <c r="W747" s="9">
        <f t="shared" ref="W747:W755" si="737">V747-X747</f>
        <v>0</v>
      </c>
      <c r="X747" s="10"/>
      <c r="Y747" s="13"/>
      <c r="Z747" s="9">
        <f t="shared" ref="Z747:Z755" si="738">Y747-AA747</f>
        <v>0</v>
      </c>
      <c r="AA747" s="10"/>
      <c r="AB747" s="13"/>
      <c r="AC747" s="9">
        <f t="shared" ref="AC747:AC755" si="739">AB747-AD747</f>
        <v>0</v>
      </c>
      <c r="AD747" s="10"/>
      <c r="AE747" s="13"/>
      <c r="AF747" s="9">
        <f t="shared" ref="AF747:AF755" si="740">AE747-AG747</f>
        <v>0</v>
      </c>
      <c r="AG747" s="10"/>
      <c r="AH747" s="13"/>
      <c r="AI747" s="9">
        <f t="shared" ref="AI747:AI755" si="741">AH747-AJ747</f>
        <v>0</v>
      </c>
      <c r="AJ747" s="10"/>
      <c r="AK747" s="13"/>
      <c r="AL747" s="9">
        <f t="shared" ref="AL747:AL755" si="742">AK747-AM747</f>
        <v>0</v>
      </c>
      <c r="AM747" s="10"/>
      <c r="AN747" s="22"/>
      <c r="AO747" s="4" t="s">
        <v>31</v>
      </c>
    </row>
    <row r="748" spans="1:41">
      <c r="A748" s="579"/>
      <c r="B748" s="581"/>
      <c r="C748" s="583"/>
      <c r="D748" s="648"/>
      <c r="E748" s="589"/>
      <c r="F748" s="72" t="s">
        <v>32</v>
      </c>
      <c r="G748" s="13"/>
      <c r="H748" s="11">
        <f t="shared" si="732"/>
        <v>0</v>
      </c>
      <c r="I748" s="12"/>
      <c r="J748" s="13"/>
      <c r="K748" s="11">
        <f t="shared" si="733"/>
        <v>0</v>
      </c>
      <c r="L748" s="12"/>
      <c r="M748" s="13"/>
      <c r="N748" s="11">
        <f t="shared" si="734"/>
        <v>0</v>
      </c>
      <c r="O748" s="12"/>
      <c r="P748" s="13"/>
      <c r="Q748" s="11">
        <f t="shared" si="735"/>
        <v>0</v>
      </c>
      <c r="R748" s="12"/>
      <c r="S748" s="13"/>
      <c r="T748" s="11">
        <f t="shared" si="736"/>
        <v>0</v>
      </c>
      <c r="U748" s="12"/>
      <c r="V748" s="13"/>
      <c r="W748" s="11">
        <f t="shared" si="737"/>
        <v>0</v>
      </c>
      <c r="X748" s="12"/>
      <c r="Y748" s="13"/>
      <c r="Z748" s="11">
        <f t="shared" si="738"/>
        <v>0</v>
      </c>
      <c r="AA748" s="12"/>
      <c r="AB748" s="13"/>
      <c r="AC748" s="11">
        <f t="shared" si="739"/>
        <v>0</v>
      </c>
      <c r="AD748" s="12"/>
      <c r="AE748" s="13"/>
      <c r="AF748" s="11">
        <f t="shared" si="740"/>
        <v>0</v>
      </c>
      <c r="AG748" s="12"/>
      <c r="AH748" s="13"/>
      <c r="AI748" s="11">
        <f t="shared" si="741"/>
        <v>0</v>
      </c>
      <c r="AJ748" s="12"/>
      <c r="AK748" s="13"/>
      <c r="AL748" s="11">
        <f t="shared" si="742"/>
        <v>0</v>
      </c>
      <c r="AM748" s="12"/>
      <c r="AN748" s="3"/>
      <c r="AO748" s="117">
        <f>SUM(Y745:Y755,AB745:AB755,AE745:AE755,AH745:AH755,AK745:AK755,AN745:AN755)</f>
        <v>3896000</v>
      </c>
    </row>
    <row r="749" spans="1:41">
      <c r="A749" s="579"/>
      <c r="B749" s="581"/>
      <c r="C749" s="583"/>
      <c r="D749" s="648"/>
      <c r="E749" s="589"/>
      <c r="F749" s="72" t="s">
        <v>33</v>
      </c>
      <c r="G749" s="13"/>
      <c r="H749" s="11">
        <f t="shared" si="732"/>
        <v>0</v>
      </c>
      <c r="I749" s="12"/>
      <c r="J749" s="13"/>
      <c r="K749" s="11">
        <f t="shared" si="733"/>
        <v>0</v>
      </c>
      <c r="L749" s="12"/>
      <c r="M749" s="13"/>
      <c r="N749" s="11">
        <f t="shared" si="734"/>
        <v>0</v>
      </c>
      <c r="O749" s="12"/>
      <c r="P749" s="13"/>
      <c r="Q749" s="11">
        <f t="shared" si="735"/>
        <v>0</v>
      </c>
      <c r="R749" s="12"/>
      <c r="S749" s="13"/>
      <c r="T749" s="11">
        <f t="shared" si="736"/>
        <v>0</v>
      </c>
      <c r="U749" s="12"/>
      <c r="V749" s="13"/>
      <c r="W749" s="11">
        <f t="shared" si="737"/>
        <v>0</v>
      </c>
      <c r="X749" s="12"/>
      <c r="Y749" s="13"/>
      <c r="Z749" s="11">
        <f t="shared" si="738"/>
        <v>0</v>
      </c>
      <c r="AA749" s="12"/>
      <c r="AB749" s="13"/>
      <c r="AC749" s="11">
        <f t="shared" si="739"/>
        <v>0</v>
      </c>
      <c r="AD749" s="12"/>
      <c r="AE749" s="13"/>
      <c r="AF749" s="11">
        <f t="shared" si="740"/>
        <v>0</v>
      </c>
      <c r="AG749" s="12"/>
      <c r="AH749" s="13"/>
      <c r="AI749" s="11">
        <f t="shared" si="741"/>
        <v>0</v>
      </c>
      <c r="AJ749" s="12"/>
      <c r="AK749" s="13"/>
      <c r="AL749" s="11">
        <f t="shared" si="742"/>
        <v>0</v>
      </c>
      <c r="AM749" s="12"/>
      <c r="AN749" s="3"/>
      <c r="AO749" s="7" t="s">
        <v>34</v>
      </c>
    </row>
    <row r="750" spans="1:41">
      <c r="A750" s="579"/>
      <c r="B750" s="581"/>
      <c r="C750" s="583"/>
      <c r="D750" s="648"/>
      <c r="E750" s="589"/>
      <c r="F750" s="72" t="s">
        <v>35</v>
      </c>
      <c r="G750" s="13"/>
      <c r="H750" s="11">
        <f t="shared" si="732"/>
        <v>0</v>
      </c>
      <c r="I750" s="12"/>
      <c r="J750" s="13"/>
      <c r="K750" s="11">
        <f t="shared" si="733"/>
        <v>0</v>
      </c>
      <c r="L750" s="12"/>
      <c r="M750" s="13"/>
      <c r="N750" s="11">
        <f t="shared" si="734"/>
        <v>0</v>
      </c>
      <c r="O750" s="12"/>
      <c r="P750" s="13"/>
      <c r="Q750" s="11">
        <f t="shared" si="735"/>
        <v>0</v>
      </c>
      <c r="R750" s="12"/>
      <c r="S750" s="13"/>
      <c r="T750" s="11">
        <f t="shared" si="736"/>
        <v>0</v>
      </c>
      <c r="U750" s="12"/>
      <c r="V750" s="13"/>
      <c r="W750" s="11">
        <f t="shared" si="737"/>
        <v>0</v>
      </c>
      <c r="X750" s="12"/>
      <c r="Y750" s="13"/>
      <c r="Z750" s="11">
        <f t="shared" si="738"/>
        <v>0</v>
      </c>
      <c r="AA750" s="12"/>
      <c r="AB750" s="13"/>
      <c r="AC750" s="11">
        <f t="shared" si="739"/>
        <v>0</v>
      </c>
      <c r="AD750" s="12"/>
      <c r="AE750" s="13"/>
      <c r="AF750" s="11">
        <f t="shared" si="740"/>
        <v>0</v>
      </c>
      <c r="AG750" s="12"/>
      <c r="AH750" s="13"/>
      <c r="AI750" s="11">
        <f t="shared" si="741"/>
        <v>0</v>
      </c>
      <c r="AJ750" s="12"/>
      <c r="AK750" s="13"/>
      <c r="AL750" s="11">
        <f t="shared" si="742"/>
        <v>0</v>
      </c>
      <c r="AM750" s="12"/>
      <c r="AN750" s="3"/>
      <c r="AO750" s="117">
        <f>SUM(Z745:Z755,AC745:AC755,AF745:AF755,AI745:AI755,AL745:AL755,AN745:AN755)</f>
        <v>3896000</v>
      </c>
    </row>
    <row r="751" spans="1:41">
      <c r="A751" s="579"/>
      <c r="B751" s="581"/>
      <c r="C751" s="583"/>
      <c r="D751" s="648"/>
      <c r="E751" s="589"/>
      <c r="F751" s="72" t="s">
        <v>36</v>
      </c>
      <c r="G751" s="13"/>
      <c r="H751" s="11">
        <f t="shared" si="732"/>
        <v>0</v>
      </c>
      <c r="I751" s="12"/>
      <c r="J751" s="13"/>
      <c r="K751" s="11">
        <f t="shared" si="733"/>
        <v>0</v>
      </c>
      <c r="L751" s="12"/>
      <c r="M751" s="13"/>
      <c r="N751" s="11">
        <f t="shared" si="734"/>
        <v>0</v>
      </c>
      <c r="O751" s="12"/>
      <c r="P751" s="13"/>
      <c r="Q751" s="11">
        <f t="shared" si="735"/>
        <v>0</v>
      </c>
      <c r="R751" s="12"/>
      <c r="S751" s="13"/>
      <c r="T751" s="11">
        <f t="shared" si="736"/>
        <v>0</v>
      </c>
      <c r="U751" s="12"/>
      <c r="V751" s="13"/>
      <c r="W751" s="11">
        <f t="shared" si="737"/>
        <v>0</v>
      </c>
      <c r="X751" s="12"/>
      <c r="Y751" s="13"/>
      <c r="Z751" s="11">
        <f t="shared" si="738"/>
        <v>0</v>
      </c>
      <c r="AA751" s="12"/>
      <c r="AB751" s="13"/>
      <c r="AC751" s="11">
        <f t="shared" si="739"/>
        <v>0</v>
      </c>
      <c r="AD751" s="12"/>
      <c r="AE751" s="13"/>
      <c r="AF751" s="11">
        <f t="shared" si="740"/>
        <v>0</v>
      </c>
      <c r="AG751" s="12"/>
      <c r="AH751" s="13"/>
      <c r="AI751" s="11">
        <f t="shared" si="741"/>
        <v>0</v>
      </c>
      <c r="AJ751" s="12"/>
      <c r="AK751" s="13"/>
      <c r="AL751" s="11">
        <f t="shared" si="742"/>
        <v>0</v>
      </c>
      <c r="AM751" s="12"/>
      <c r="AN751" s="3"/>
      <c r="AO751" s="7" t="s">
        <v>37</v>
      </c>
    </row>
    <row r="752" spans="1:41">
      <c r="A752" s="579"/>
      <c r="B752" s="581"/>
      <c r="C752" s="583"/>
      <c r="D752" s="648"/>
      <c r="E752" s="589"/>
      <c r="F752" s="72" t="s">
        <v>38</v>
      </c>
      <c r="G752" s="13"/>
      <c r="H752" s="11">
        <f t="shared" si="732"/>
        <v>0</v>
      </c>
      <c r="I752" s="12"/>
      <c r="J752" s="13"/>
      <c r="K752" s="11">
        <f t="shared" si="733"/>
        <v>0</v>
      </c>
      <c r="L752" s="12"/>
      <c r="M752" s="13"/>
      <c r="N752" s="11">
        <f t="shared" si="734"/>
        <v>0</v>
      </c>
      <c r="O752" s="12"/>
      <c r="P752" s="13"/>
      <c r="Q752" s="11">
        <f t="shared" si="735"/>
        <v>0</v>
      </c>
      <c r="R752" s="12"/>
      <c r="S752" s="13"/>
      <c r="T752" s="11">
        <f t="shared" si="736"/>
        <v>0</v>
      </c>
      <c r="U752" s="12"/>
      <c r="V752" s="13"/>
      <c r="W752" s="11">
        <f t="shared" si="737"/>
        <v>0</v>
      </c>
      <c r="X752" s="12"/>
      <c r="Y752" s="13"/>
      <c r="Z752" s="11">
        <f t="shared" si="738"/>
        <v>0</v>
      </c>
      <c r="AA752" s="12"/>
      <c r="AB752" s="13"/>
      <c r="AC752" s="11">
        <f t="shared" si="739"/>
        <v>0</v>
      </c>
      <c r="AD752" s="12"/>
      <c r="AE752" s="13"/>
      <c r="AF752" s="11">
        <f t="shared" si="740"/>
        <v>0</v>
      </c>
      <c r="AG752" s="12"/>
      <c r="AH752" s="351">
        <v>3896000</v>
      </c>
      <c r="AI752" s="11">
        <f t="shared" si="741"/>
        <v>3896000</v>
      </c>
      <c r="AJ752" s="12"/>
      <c r="AK752" s="13"/>
      <c r="AL752" s="11">
        <f t="shared" si="742"/>
        <v>0</v>
      </c>
      <c r="AM752" s="12"/>
      <c r="AN752" s="3"/>
      <c r="AO752" s="117">
        <f>SUM(AA745:AA755,AD745:AD755,AG745:AG755,AJ745:AJ755,AM745:AM755,AN745:AN755)</f>
        <v>0</v>
      </c>
    </row>
    <row r="753" spans="1:41">
      <c r="A753" s="579"/>
      <c r="B753" s="581"/>
      <c r="C753" s="583"/>
      <c r="D753" s="648"/>
      <c r="E753" s="589"/>
      <c r="F753" s="72" t="s">
        <v>39</v>
      </c>
      <c r="G753" s="13"/>
      <c r="H753" s="11">
        <f t="shared" si="732"/>
        <v>0</v>
      </c>
      <c r="I753" s="12"/>
      <c r="J753" s="13"/>
      <c r="K753" s="11">
        <f t="shared" si="733"/>
        <v>0</v>
      </c>
      <c r="L753" s="12"/>
      <c r="M753" s="13"/>
      <c r="N753" s="11">
        <f t="shared" si="734"/>
        <v>0</v>
      </c>
      <c r="O753" s="12"/>
      <c r="P753" s="13"/>
      <c r="Q753" s="11">
        <f t="shared" si="735"/>
        <v>0</v>
      </c>
      <c r="R753" s="12"/>
      <c r="S753" s="13"/>
      <c r="T753" s="11">
        <f t="shared" si="736"/>
        <v>0</v>
      </c>
      <c r="U753" s="12"/>
      <c r="V753" s="13"/>
      <c r="W753" s="11">
        <f t="shared" si="737"/>
        <v>0</v>
      </c>
      <c r="X753" s="12"/>
      <c r="Y753" s="13"/>
      <c r="Z753" s="11">
        <f t="shared" si="738"/>
        <v>0</v>
      </c>
      <c r="AA753" s="12"/>
      <c r="AB753" s="13"/>
      <c r="AC753" s="11">
        <f t="shared" si="739"/>
        <v>0</v>
      </c>
      <c r="AD753" s="12"/>
      <c r="AE753" s="13"/>
      <c r="AF753" s="11">
        <f t="shared" si="740"/>
        <v>0</v>
      </c>
      <c r="AG753" s="12"/>
      <c r="AH753" s="13"/>
      <c r="AI753" s="11">
        <f t="shared" si="741"/>
        <v>0</v>
      </c>
      <c r="AJ753" s="12"/>
      <c r="AK753" s="13"/>
      <c r="AL753" s="11">
        <f t="shared" si="742"/>
        <v>0</v>
      </c>
      <c r="AM753" s="12"/>
      <c r="AN753" s="3"/>
      <c r="AO753" s="7" t="s">
        <v>40</v>
      </c>
    </row>
    <row r="754" spans="1:41">
      <c r="A754" s="579"/>
      <c r="B754" s="581"/>
      <c r="C754" s="583"/>
      <c r="D754" s="648"/>
      <c r="E754" s="589"/>
      <c r="F754" s="72" t="s">
        <v>41</v>
      </c>
      <c r="G754" s="13"/>
      <c r="H754" s="11">
        <f t="shared" si="732"/>
        <v>0</v>
      </c>
      <c r="I754" s="12"/>
      <c r="J754" s="13"/>
      <c r="K754" s="11">
        <f t="shared" si="733"/>
        <v>0</v>
      </c>
      <c r="L754" s="12"/>
      <c r="M754" s="13"/>
      <c r="N754" s="11">
        <f t="shared" si="734"/>
        <v>0</v>
      </c>
      <c r="O754" s="12"/>
      <c r="P754" s="13"/>
      <c r="Q754" s="11">
        <f t="shared" si="735"/>
        <v>0</v>
      </c>
      <c r="R754" s="12"/>
      <c r="S754" s="13"/>
      <c r="T754" s="11">
        <f t="shared" si="736"/>
        <v>0</v>
      </c>
      <c r="U754" s="12"/>
      <c r="V754" s="13"/>
      <c r="W754" s="11">
        <f t="shared" si="737"/>
        <v>0</v>
      </c>
      <c r="X754" s="12"/>
      <c r="Y754" s="13"/>
      <c r="Z754" s="11">
        <f t="shared" si="738"/>
        <v>0</v>
      </c>
      <c r="AA754" s="12"/>
      <c r="AB754" s="13"/>
      <c r="AC754" s="11">
        <f t="shared" si="739"/>
        <v>0</v>
      </c>
      <c r="AD754" s="12"/>
      <c r="AE754" s="13"/>
      <c r="AF754" s="11">
        <f t="shared" si="740"/>
        <v>0</v>
      </c>
      <c r="AG754" s="12"/>
      <c r="AH754" s="13"/>
      <c r="AI754" s="11">
        <f t="shared" si="741"/>
        <v>0</v>
      </c>
      <c r="AJ754" s="12"/>
      <c r="AK754" s="13"/>
      <c r="AL754" s="11">
        <f t="shared" si="742"/>
        <v>0</v>
      </c>
      <c r="AM754" s="12"/>
      <c r="AN754" s="3"/>
      <c r="AO754" s="118">
        <f>AO752/AO748</f>
        <v>0</v>
      </c>
    </row>
    <row r="755" spans="1:41" ht="15.75" customHeight="1">
      <c r="A755" s="580"/>
      <c r="B755" s="582"/>
      <c r="C755" s="584"/>
      <c r="D755" s="649"/>
      <c r="E755" s="590"/>
      <c r="F755" s="73" t="s">
        <v>42</v>
      </c>
      <c r="G755" s="15"/>
      <c r="H755" s="16">
        <f t="shared" si="732"/>
        <v>0</v>
      </c>
      <c r="I755" s="17"/>
      <c r="J755" s="15"/>
      <c r="K755" s="16">
        <f t="shared" si="733"/>
        <v>0</v>
      </c>
      <c r="L755" s="17"/>
      <c r="M755" s="15"/>
      <c r="N755" s="16">
        <f t="shared" si="734"/>
        <v>0</v>
      </c>
      <c r="O755" s="17"/>
      <c r="P755" s="15"/>
      <c r="Q755" s="16">
        <f t="shared" si="735"/>
        <v>0</v>
      </c>
      <c r="R755" s="17"/>
      <c r="S755" s="15"/>
      <c r="T755" s="16">
        <f t="shared" si="736"/>
        <v>0</v>
      </c>
      <c r="U755" s="17"/>
      <c r="V755" s="15"/>
      <c r="W755" s="16">
        <f t="shared" si="737"/>
        <v>0</v>
      </c>
      <c r="X755" s="17"/>
      <c r="Y755" s="15"/>
      <c r="Z755" s="16">
        <f t="shared" si="738"/>
        <v>0</v>
      </c>
      <c r="AA755" s="17"/>
      <c r="AB755" s="15"/>
      <c r="AC755" s="16">
        <f t="shared" si="739"/>
        <v>0</v>
      </c>
      <c r="AD755" s="17"/>
      <c r="AE755" s="15"/>
      <c r="AF755" s="16">
        <f t="shared" si="740"/>
        <v>0</v>
      </c>
      <c r="AG755" s="17"/>
      <c r="AH755" s="15"/>
      <c r="AI755" s="16">
        <f t="shared" si="741"/>
        <v>0</v>
      </c>
      <c r="AJ755" s="17"/>
      <c r="AK755" s="15"/>
      <c r="AL755" s="16">
        <f t="shared" si="742"/>
        <v>0</v>
      </c>
      <c r="AM755" s="17"/>
      <c r="AN755" s="8"/>
      <c r="AO755" s="127"/>
    </row>
    <row r="756" spans="1:41" ht="15" customHeight="1">
      <c r="A756" s="573" t="s">
        <v>21</v>
      </c>
      <c r="B756" s="451" t="s">
        <v>17</v>
      </c>
      <c r="C756" s="451" t="s">
        <v>18</v>
      </c>
      <c r="D756" s="451" t="s">
        <v>139</v>
      </c>
      <c r="E756" s="451" t="s">
        <v>20</v>
      </c>
      <c r="F756" s="560" t="s">
        <v>22</v>
      </c>
      <c r="G756" s="511" t="s">
        <v>23</v>
      </c>
      <c r="H756" s="440" t="s">
        <v>24</v>
      </c>
      <c r="I756" s="444" t="s">
        <v>25</v>
      </c>
      <c r="J756" s="511" t="s">
        <v>23</v>
      </c>
      <c r="K756" s="440" t="s">
        <v>24</v>
      </c>
      <c r="L756" s="444" t="s">
        <v>25</v>
      </c>
      <c r="M756" s="511" t="s">
        <v>23</v>
      </c>
      <c r="N756" s="440" t="s">
        <v>24</v>
      </c>
      <c r="O756" s="444" t="s">
        <v>25</v>
      </c>
      <c r="P756" s="511" t="s">
        <v>23</v>
      </c>
      <c r="Q756" s="440" t="s">
        <v>24</v>
      </c>
      <c r="R756" s="444" t="s">
        <v>25</v>
      </c>
      <c r="S756" s="511" t="s">
        <v>23</v>
      </c>
      <c r="T756" s="440" t="s">
        <v>24</v>
      </c>
      <c r="U756" s="444" t="s">
        <v>25</v>
      </c>
      <c r="V756" s="511" t="s">
        <v>23</v>
      </c>
      <c r="W756" s="440" t="s">
        <v>24</v>
      </c>
      <c r="X756" s="522" t="s">
        <v>25</v>
      </c>
      <c r="Y756" s="511" t="s">
        <v>23</v>
      </c>
      <c r="Z756" s="440" t="s">
        <v>24</v>
      </c>
      <c r="AA756" s="444" t="s">
        <v>25</v>
      </c>
      <c r="AB756" s="511" t="s">
        <v>23</v>
      </c>
      <c r="AC756" s="440" t="s">
        <v>24</v>
      </c>
      <c r="AD756" s="444" t="s">
        <v>25</v>
      </c>
      <c r="AE756" s="511" t="s">
        <v>23</v>
      </c>
      <c r="AF756" s="440" t="s">
        <v>24</v>
      </c>
      <c r="AG756" s="444" t="s">
        <v>25</v>
      </c>
      <c r="AH756" s="511" t="s">
        <v>23</v>
      </c>
      <c r="AI756" s="440" t="s">
        <v>24</v>
      </c>
      <c r="AJ756" s="444" t="s">
        <v>25</v>
      </c>
      <c r="AK756" s="511" t="s">
        <v>23</v>
      </c>
      <c r="AL756" s="440" t="s">
        <v>24</v>
      </c>
      <c r="AM756" s="444" t="s">
        <v>25</v>
      </c>
      <c r="AN756" s="443" t="s">
        <v>23</v>
      </c>
      <c r="AO756" s="630" t="s">
        <v>26</v>
      </c>
    </row>
    <row r="757" spans="1:41" ht="15" customHeight="1">
      <c r="A757" s="574"/>
      <c r="B757" s="562"/>
      <c r="C757" s="562"/>
      <c r="D757" s="562"/>
      <c r="E757" s="562"/>
      <c r="F757" s="561"/>
      <c r="G757" s="541"/>
      <c r="H757" s="542"/>
      <c r="I757" s="538"/>
      <c r="J757" s="541"/>
      <c r="K757" s="542"/>
      <c r="L757" s="538"/>
      <c r="M757" s="541"/>
      <c r="N757" s="542"/>
      <c r="O757" s="538"/>
      <c r="P757" s="541"/>
      <c r="Q757" s="542"/>
      <c r="R757" s="538"/>
      <c r="S757" s="541"/>
      <c r="T757" s="542"/>
      <c r="U757" s="538"/>
      <c r="V757" s="541"/>
      <c r="W757" s="542"/>
      <c r="X757" s="632"/>
      <c r="Y757" s="541"/>
      <c r="Z757" s="542"/>
      <c r="AA757" s="538"/>
      <c r="AB757" s="541"/>
      <c r="AC757" s="542"/>
      <c r="AD757" s="538"/>
      <c r="AE757" s="541"/>
      <c r="AF757" s="542"/>
      <c r="AG757" s="538"/>
      <c r="AH757" s="541"/>
      <c r="AI757" s="542"/>
      <c r="AJ757" s="538"/>
      <c r="AK757" s="541"/>
      <c r="AL757" s="542"/>
      <c r="AM757" s="538"/>
      <c r="AN757" s="570"/>
      <c r="AO757" s="631"/>
    </row>
    <row r="758" spans="1:41" ht="15" customHeight="1">
      <c r="A758" s="543" t="s">
        <v>140</v>
      </c>
      <c r="B758" s="545" t="s">
        <v>345</v>
      </c>
      <c r="C758" s="547">
        <v>163</v>
      </c>
      <c r="D758" s="549" t="s">
        <v>346</v>
      </c>
      <c r="E758" s="551" t="s">
        <v>347</v>
      </c>
      <c r="F758" s="165" t="s">
        <v>30</v>
      </c>
      <c r="G758" s="177"/>
      <c r="H758" s="149">
        <f t="shared" ref="H758:H767" si="743">G758-I758</f>
        <v>0</v>
      </c>
      <c r="I758" s="178"/>
      <c r="J758" s="177"/>
      <c r="K758" s="149">
        <f t="shared" ref="K758:K767" si="744">J758-L758</f>
        <v>0</v>
      </c>
      <c r="L758" s="178"/>
      <c r="M758" s="177"/>
      <c r="N758" s="149">
        <f t="shared" ref="N758:N767" si="745">M758-O758</f>
        <v>0</v>
      </c>
      <c r="O758" s="178"/>
      <c r="P758" s="177"/>
      <c r="Q758" s="149">
        <f t="shared" ref="Q758:Q767" si="746">P758-R758</f>
        <v>0</v>
      </c>
      <c r="R758" s="178"/>
      <c r="S758" s="177"/>
      <c r="T758" s="149">
        <f t="shared" ref="T758:T767" si="747">S758-U758</f>
        <v>0</v>
      </c>
      <c r="U758" s="178"/>
      <c r="V758" s="177"/>
      <c r="W758" s="149">
        <f t="shared" ref="W758:W767" si="748">V758-X758</f>
        <v>0</v>
      </c>
      <c r="X758" s="197"/>
      <c r="Y758" s="177"/>
      <c r="Z758" s="149">
        <f t="shared" ref="Z758:Z767" si="749">Y758-AA758</f>
        <v>0</v>
      </c>
      <c r="AA758" s="178"/>
      <c r="AB758" s="177"/>
      <c r="AC758" s="149">
        <f t="shared" ref="AC758:AC767" si="750">AB758-AD758</f>
        <v>0</v>
      </c>
      <c r="AD758" s="178"/>
      <c r="AE758" s="177"/>
      <c r="AF758" s="149">
        <f t="shared" ref="AF758:AF767" si="751">AE758-AG758</f>
        <v>0</v>
      </c>
      <c r="AG758" s="178"/>
      <c r="AH758" s="177"/>
      <c r="AI758" s="149">
        <f t="shared" ref="AI758:AI763" si="752">AH758-AJ758</f>
        <v>0</v>
      </c>
      <c r="AJ758" s="178"/>
      <c r="AK758" s="177"/>
      <c r="AL758" s="149">
        <f t="shared" ref="AL758:AL763" si="753">AK758-AM758</f>
        <v>0</v>
      </c>
      <c r="AM758" s="178"/>
      <c r="AN758" s="172"/>
      <c r="AO758" s="151" t="s">
        <v>31</v>
      </c>
    </row>
    <row r="759" spans="1:41">
      <c r="A759" s="543"/>
      <c r="B759" s="545"/>
      <c r="C759" s="547"/>
      <c r="D759" s="549"/>
      <c r="E759" s="551"/>
      <c r="F759" s="165" t="s">
        <v>32</v>
      </c>
      <c r="G759" s="177"/>
      <c r="H759" s="149">
        <f t="shared" si="743"/>
        <v>0</v>
      </c>
      <c r="I759" s="178"/>
      <c r="J759" s="177"/>
      <c r="K759" s="149">
        <f t="shared" si="744"/>
        <v>0</v>
      </c>
      <c r="L759" s="178"/>
      <c r="M759" s="177"/>
      <c r="N759" s="149">
        <f t="shared" si="745"/>
        <v>0</v>
      </c>
      <c r="O759" s="178"/>
      <c r="P759" s="177"/>
      <c r="Q759" s="149">
        <f t="shared" si="746"/>
        <v>0</v>
      </c>
      <c r="R759" s="178"/>
      <c r="S759" s="177"/>
      <c r="T759" s="149">
        <f t="shared" si="747"/>
        <v>0</v>
      </c>
      <c r="U759" s="178"/>
      <c r="V759" s="177"/>
      <c r="W759" s="149">
        <f t="shared" si="748"/>
        <v>0</v>
      </c>
      <c r="X759" s="197"/>
      <c r="Y759" s="177"/>
      <c r="Z759" s="149">
        <f t="shared" si="749"/>
        <v>0</v>
      </c>
      <c r="AA759" s="178"/>
      <c r="AB759" s="177"/>
      <c r="AC759" s="149">
        <f t="shared" si="750"/>
        <v>0</v>
      </c>
      <c r="AD759" s="178"/>
      <c r="AE759" s="177"/>
      <c r="AF759" s="149">
        <f t="shared" si="751"/>
        <v>0</v>
      </c>
      <c r="AG759" s="178"/>
      <c r="AH759" s="177"/>
      <c r="AI759" s="149">
        <f t="shared" si="752"/>
        <v>0</v>
      </c>
      <c r="AJ759" s="178"/>
      <c r="AK759" s="177"/>
      <c r="AL759" s="149">
        <f t="shared" si="753"/>
        <v>0</v>
      </c>
      <c r="AM759" s="178"/>
      <c r="AN759" s="172"/>
      <c r="AO759" s="152">
        <f>SUM(G758:G767,J758:J767,M758:M767,P758:P767,S758:S767,V758:V767,Y758:Y767,AB758:AB767,AE758:AE767)</f>
        <v>17729715</v>
      </c>
    </row>
    <row r="760" spans="1:41">
      <c r="A760" s="543"/>
      <c r="B760" s="545"/>
      <c r="C760" s="547"/>
      <c r="D760" s="549"/>
      <c r="E760" s="551"/>
      <c r="F760" s="165" t="s">
        <v>33</v>
      </c>
      <c r="G760" s="177"/>
      <c r="H760" s="149">
        <f t="shared" si="743"/>
        <v>0</v>
      </c>
      <c r="I760" s="178"/>
      <c r="J760" s="177"/>
      <c r="K760" s="149">
        <f t="shared" si="744"/>
        <v>0</v>
      </c>
      <c r="L760" s="178"/>
      <c r="M760" s="177"/>
      <c r="N760" s="149">
        <f t="shared" si="745"/>
        <v>0</v>
      </c>
      <c r="O760" s="178"/>
      <c r="P760" s="177"/>
      <c r="Q760" s="149">
        <f t="shared" si="746"/>
        <v>0</v>
      </c>
      <c r="R760" s="178"/>
      <c r="S760" s="177"/>
      <c r="T760" s="149">
        <f t="shared" si="747"/>
        <v>0</v>
      </c>
      <c r="U760" s="178"/>
      <c r="V760" s="177"/>
      <c r="W760" s="149">
        <f t="shared" si="748"/>
        <v>0</v>
      </c>
      <c r="X760" s="197"/>
      <c r="Y760" s="177"/>
      <c r="Z760" s="149">
        <f t="shared" si="749"/>
        <v>0</v>
      </c>
      <c r="AA760" s="178"/>
      <c r="AB760" s="177"/>
      <c r="AC760" s="149">
        <f t="shared" si="750"/>
        <v>0</v>
      </c>
      <c r="AD760" s="178"/>
      <c r="AE760" s="177"/>
      <c r="AF760" s="149">
        <f t="shared" si="751"/>
        <v>0</v>
      </c>
      <c r="AG760" s="178"/>
      <c r="AH760" s="177"/>
      <c r="AI760" s="149">
        <f t="shared" si="752"/>
        <v>0</v>
      </c>
      <c r="AJ760" s="178"/>
      <c r="AK760" s="177"/>
      <c r="AL760" s="149">
        <f t="shared" si="753"/>
        <v>0</v>
      </c>
      <c r="AM760" s="178"/>
      <c r="AN760" s="172"/>
      <c r="AO760" s="153" t="s">
        <v>34</v>
      </c>
    </row>
    <row r="761" spans="1:41">
      <c r="A761" s="543"/>
      <c r="B761" s="545"/>
      <c r="C761" s="547"/>
      <c r="D761" s="549"/>
      <c r="E761" s="551"/>
      <c r="F761" s="165" t="s">
        <v>35</v>
      </c>
      <c r="G761" s="177"/>
      <c r="H761" s="149">
        <f t="shared" si="743"/>
        <v>0</v>
      </c>
      <c r="I761" s="178"/>
      <c r="J761" s="177"/>
      <c r="K761" s="149">
        <f t="shared" si="744"/>
        <v>0</v>
      </c>
      <c r="L761" s="178"/>
      <c r="M761" s="177"/>
      <c r="N761" s="149">
        <f t="shared" si="745"/>
        <v>0</v>
      </c>
      <c r="O761" s="178"/>
      <c r="P761" s="177"/>
      <c r="Q761" s="149">
        <f t="shared" si="746"/>
        <v>0</v>
      </c>
      <c r="R761" s="178"/>
      <c r="S761" s="177"/>
      <c r="T761" s="149">
        <f t="shared" si="747"/>
        <v>0</v>
      </c>
      <c r="U761" s="178"/>
      <c r="V761" s="177"/>
      <c r="W761" s="149">
        <f t="shared" si="748"/>
        <v>0</v>
      </c>
      <c r="X761" s="197"/>
      <c r="Y761" s="181"/>
      <c r="Z761" s="149">
        <f t="shared" si="749"/>
        <v>0</v>
      </c>
      <c r="AA761" s="178"/>
      <c r="AB761" s="177"/>
      <c r="AC761" s="149">
        <f t="shared" si="750"/>
        <v>0</v>
      </c>
      <c r="AD761" s="178"/>
      <c r="AE761" s="177"/>
      <c r="AF761" s="149">
        <f t="shared" si="751"/>
        <v>0</v>
      </c>
      <c r="AG761" s="178"/>
      <c r="AH761" s="177"/>
      <c r="AI761" s="149">
        <f t="shared" si="752"/>
        <v>0</v>
      </c>
      <c r="AJ761" s="178"/>
      <c r="AK761" s="177"/>
      <c r="AL761" s="149">
        <f t="shared" si="753"/>
        <v>0</v>
      </c>
      <c r="AM761" s="178"/>
      <c r="AN761" s="172"/>
      <c r="AO761" s="152" t="e">
        <f ca="1">SUM(H758:H767,K758:K767,N758:N767,Q758:Q767,T758:T767,W758:W767,Z758:Z767,AC758:AC767,AF758:AAL767)</f>
        <v>#REF!</v>
      </c>
    </row>
    <row r="762" spans="1:41">
      <c r="A762" s="543"/>
      <c r="B762" s="545"/>
      <c r="C762" s="547"/>
      <c r="D762" s="549"/>
      <c r="E762" s="551"/>
      <c r="F762" s="165" t="s">
        <v>36</v>
      </c>
      <c r="G762" s="177"/>
      <c r="H762" s="149">
        <f t="shared" si="743"/>
        <v>0</v>
      </c>
      <c r="I762" s="178"/>
      <c r="J762" s="177"/>
      <c r="K762" s="149">
        <f t="shared" si="744"/>
        <v>0</v>
      </c>
      <c r="L762" s="178"/>
      <c r="M762" s="177"/>
      <c r="N762" s="149">
        <f t="shared" si="745"/>
        <v>0</v>
      </c>
      <c r="O762" s="178"/>
      <c r="P762" s="177"/>
      <c r="Q762" s="149">
        <f t="shared" si="746"/>
        <v>0</v>
      </c>
      <c r="R762" s="178"/>
      <c r="S762" s="177"/>
      <c r="T762" s="149">
        <f t="shared" si="747"/>
        <v>0</v>
      </c>
      <c r="U762" s="178"/>
      <c r="V762" s="177"/>
      <c r="W762" s="149">
        <f t="shared" si="748"/>
        <v>0</v>
      </c>
      <c r="X762" s="197"/>
      <c r="Y762" s="181"/>
      <c r="Z762" s="400">
        <f t="shared" si="749"/>
        <v>0</v>
      </c>
      <c r="AA762" s="178"/>
      <c r="AB762" s="177">
        <v>2000000</v>
      </c>
      <c r="AC762" s="149">
        <f t="shared" si="750"/>
        <v>2000000</v>
      </c>
      <c r="AD762" s="178"/>
      <c r="AE762" s="177"/>
      <c r="AF762" s="149">
        <f t="shared" si="751"/>
        <v>0</v>
      </c>
      <c r="AG762" s="178"/>
      <c r="AH762" s="177"/>
      <c r="AI762" s="149">
        <f t="shared" si="752"/>
        <v>0</v>
      </c>
      <c r="AJ762" s="178"/>
      <c r="AK762" s="177"/>
      <c r="AL762" s="149">
        <f t="shared" si="753"/>
        <v>0</v>
      </c>
      <c r="AM762" s="178"/>
      <c r="AN762" s="172"/>
      <c r="AO762" s="153" t="s">
        <v>37</v>
      </c>
    </row>
    <row r="763" spans="1:41">
      <c r="A763" s="543"/>
      <c r="B763" s="545"/>
      <c r="C763" s="547"/>
      <c r="D763" s="549"/>
      <c r="E763" s="551"/>
      <c r="F763" s="165" t="s">
        <v>38</v>
      </c>
      <c r="G763" s="177"/>
      <c r="H763" s="149">
        <f t="shared" si="743"/>
        <v>0</v>
      </c>
      <c r="I763" s="178"/>
      <c r="J763" s="177"/>
      <c r="K763" s="149">
        <f t="shared" si="744"/>
        <v>0</v>
      </c>
      <c r="L763" s="178"/>
      <c r="M763" s="177"/>
      <c r="N763" s="149">
        <f t="shared" si="745"/>
        <v>0</v>
      </c>
      <c r="O763" s="178"/>
      <c r="P763" s="177"/>
      <c r="Q763" s="149">
        <f t="shared" si="746"/>
        <v>0</v>
      </c>
      <c r="R763" s="178"/>
      <c r="S763" s="177"/>
      <c r="T763" s="149">
        <f t="shared" si="747"/>
        <v>0</v>
      </c>
      <c r="U763" s="178"/>
      <c r="V763" s="177"/>
      <c r="W763" s="149">
        <f t="shared" si="748"/>
        <v>0</v>
      </c>
      <c r="X763" s="197"/>
      <c r="Y763" s="181"/>
      <c r="Z763" s="400">
        <f t="shared" si="749"/>
        <v>0</v>
      </c>
      <c r="AA763" s="197"/>
      <c r="AB763" s="177">
        <v>15729715</v>
      </c>
      <c r="AC763" s="149">
        <f>AB763-AD763</f>
        <v>15729715</v>
      </c>
      <c r="AD763" s="178"/>
      <c r="AE763" s="177"/>
      <c r="AF763" s="149">
        <f t="shared" si="751"/>
        <v>0</v>
      </c>
      <c r="AG763" s="178"/>
      <c r="AH763" s="177"/>
      <c r="AI763" s="149">
        <f t="shared" si="752"/>
        <v>0</v>
      </c>
      <c r="AJ763" s="178"/>
      <c r="AK763" s="177"/>
      <c r="AL763" s="149">
        <f t="shared" si="753"/>
        <v>0</v>
      </c>
      <c r="AM763" s="178"/>
      <c r="AN763" s="172"/>
      <c r="AO763" s="152">
        <f>SUM(I758:I767,L758:L767,O758:O767,R758:R767,U758:U767,X758:X767,AA758:AA767,AD758:AD767,AG758:AG767)</f>
        <v>0</v>
      </c>
    </row>
    <row r="764" spans="1:41">
      <c r="A764" s="543"/>
      <c r="B764" s="545"/>
      <c r="C764" s="547"/>
      <c r="D764" s="549"/>
      <c r="E764" s="551"/>
      <c r="F764" s="165" t="s">
        <v>58</v>
      </c>
      <c r="G764" s="177"/>
      <c r="H764" s="149"/>
      <c r="I764" s="178"/>
      <c r="J764" s="177"/>
      <c r="K764" s="149"/>
      <c r="L764" s="178"/>
      <c r="M764" s="177"/>
      <c r="N764" s="149"/>
      <c r="O764" s="178"/>
      <c r="P764" s="177"/>
      <c r="Q764" s="149"/>
      <c r="R764" s="178"/>
      <c r="S764" s="177"/>
      <c r="T764" s="149">
        <v>0</v>
      </c>
      <c r="U764" s="178"/>
      <c r="V764" s="338"/>
      <c r="W764" s="339">
        <f t="shared" ref="W764" si="754">V764-X764</f>
        <v>0</v>
      </c>
      <c r="X764" s="340"/>
      <c r="Y764" s="181"/>
      <c r="Z764" s="400">
        <f t="shared" si="749"/>
        <v>0</v>
      </c>
      <c r="AA764" s="340"/>
      <c r="AB764" s="264"/>
      <c r="AC764" s="265">
        <f>AB764-AD764</f>
        <v>0</v>
      </c>
      <c r="AD764" s="178"/>
      <c r="AE764" s="177"/>
      <c r="AF764" s="149"/>
      <c r="AG764" s="178"/>
      <c r="AH764" s="177"/>
      <c r="AI764" s="149"/>
      <c r="AJ764" s="178"/>
      <c r="AK764" s="177"/>
      <c r="AL764" s="149"/>
      <c r="AM764" s="178"/>
      <c r="AN764" s="172"/>
      <c r="AO764" s="152"/>
    </row>
    <row r="765" spans="1:41">
      <c r="A765" s="543"/>
      <c r="B765" s="545"/>
      <c r="C765" s="547"/>
      <c r="D765" s="549"/>
      <c r="E765" s="551"/>
      <c r="F765" s="165" t="s">
        <v>39</v>
      </c>
      <c r="G765" s="177"/>
      <c r="H765" s="149">
        <f t="shared" si="743"/>
        <v>0</v>
      </c>
      <c r="I765" s="178"/>
      <c r="J765" s="177"/>
      <c r="K765" s="149">
        <f t="shared" si="744"/>
        <v>0</v>
      </c>
      <c r="L765" s="178"/>
      <c r="M765" s="177"/>
      <c r="N765" s="149">
        <f t="shared" si="745"/>
        <v>0</v>
      </c>
      <c r="O765" s="178"/>
      <c r="P765" s="177"/>
      <c r="Q765" s="149">
        <f t="shared" si="746"/>
        <v>0</v>
      </c>
      <c r="R765" s="178"/>
      <c r="S765" s="177"/>
      <c r="T765" s="149">
        <f t="shared" si="747"/>
        <v>0</v>
      </c>
      <c r="U765" s="178"/>
      <c r="V765" s="177"/>
      <c r="W765" s="149">
        <f t="shared" si="748"/>
        <v>0</v>
      </c>
      <c r="X765" s="197"/>
      <c r="Y765" s="181"/>
      <c r="Z765" s="149">
        <f t="shared" si="749"/>
        <v>0</v>
      </c>
      <c r="AA765" s="178"/>
      <c r="AB765" s="177"/>
      <c r="AC765" s="149">
        <f t="shared" si="750"/>
        <v>0</v>
      </c>
      <c r="AD765" s="178"/>
      <c r="AE765" s="177"/>
      <c r="AF765" s="149">
        <f t="shared" si="751"/>
        <v>0</v>
      </c>
      <c r="AG765" s="178"/>
      <c r="AH765" s="177"/>
      <c r="AI765" s="149">
        <f t="shared" ref="AI765:AI767" si="755">AH765-AJ765</f>
        <v>0</v>
      </c>
      <c r="AJ765" s="178"/>
      <c r="AK765" s="177"/>
      <c r="AL765" s="149">
        <f t="shared" ref="AL765:AL767" si="756">AK765-AM765</f>
        <v>0</v>
      </c>
      <c r="AM765" s="178"/>
      <c r="AN765" s="172"/>
      <c r="AO765" s="153" t="s">
        <v>40</v>
      </c>
    </row>
    <row r="766" spans="1:41">
      <c r="A766" s="543"/>
      <c r="B766" s="545"/>
      <c r="C766" s="547"/>
      <c r="D766" s="549"/>
      <c r="E766" s="551"/>
      <c r="F766" s="165" t="s">
        <v>41</v>
      </c>
      <c r="G766" s="177"/>
      <c r="H766" s="149">
        <f t="shared" si="743"/>
        <v>0</v>
      </c>
      <c r="I766" s="178"/>
      <c r="J766" s="177"/>
      <c r="K766" s="149">
        <f t="shared" si="744"/>
        <v>0</v>
      </c>
      <c r="L766" s="178"/>
      <c r="M766" s="177"/>
      <c r="N766" s="149">
        <f t="shared" si="745"/>
        <v>0</v>
      </c>
      <c r="O766" s="178"/>
      <c r="P766" s="177"/>
      <c r="Q766" s="149">
        <f t="shared" si="746"/>
        <v>0</v>
      </c>
      <c r="R766" s="178"/>
      <c r="S766" s="177"/>
      <c r="T766" s="149">
        <f t="shared" si="747"/>
        <v>0</v>
      </c>
      <c r="U766" s="178"/>
      <c r="V766" s="177"/>
      <c r="W766" s="149">
        <f t="shared" si="748"/>
        <v>0</v>
      </c>
      <c r="X766" s="197"/>
      <c r="Y766" s="177"/>
      <c r="Z766" s="149">
        <f t="shared" si="749"/>
        <v>0</v>
      </c>
      <c r="AA766" s="178"/>
      <c r="AB766" s="177"/>
      <c r="AC766" s="149">
        <f t="shared" si="750"/>
        <v>0</v>
      </c>
      <c r="AD766" s="178"/>
      <c r="AE766" s="177"/>
      <c r="AF766" s="149">
        <f t="shared" si="751"/>
        <v>0</v>
      </c>
      <c r="AG766" s="178"/>
      <c r="AH766" s="177"/>
      <c r="AI766" s="149">
        <f t="shared" si="755"/>
        <v>0</v>
      </c>
      <c r="AJ766" s="178"/>
      <c r="AK766" s="177"/>
      <c r="AL766" s="149">
        <f t="shared" si="756"/>
        <v>0</v>
      </c>
      <c r="AM766" s="178"/>
      <c r="AN766" s="172"/>
      <c r="AO766" s="154">
        <f>AO763/AO759</f>
        <v>0</v>
      </c>
    </row>
    <row r="767" spans="1:41">
      <c r="A767" s="544"/>
      <c r="B767" s="546"/>
      <c r="C767" s="548"/>
      <c r="D767" s="550"/>
      <c r="E767" s="552"/>
      <c r="F767" s="166" t="s">
        <v>42</v>
      </c>
      <c r="G767" s="179"/>
      <c r="H767" s="155">
        <f t="shared" si="743"/>
        <v>0</v>
      </c>
      <c r="I767" s="180"/>
      <c r="J767" s="179"/>
      <c r="K767" s="155">
        <f t="shared" si="744"/>
        <v>0</v>
      </c>
      <c r="L767" s="180"/>
      <c r="M767" s="179"/>
      <c r="N767" s="155">
        <f t="shared" si="745"/>
        <v>0</v>
      </c>
      <c r="O767" s="180"/>
      <c r="P767" s="179"/>
      <c r="Q767" s="155">
        <f t="shared" si="746"/>
        <v>0</v>
      </c>
      <c r="R767" s="180"/>
      <c r="S767" s="179"/>
      <c r="T767" s="155">
        <f t="shared" si="747"/>
        <v>0</v>
      </c>
      <c r="U767" s="180"/>
      <c r="V767" s="179"/>
      <c r="W767" s="155">
        <f t="shared" si="748"/>
        <v>0</v>
      </c>
      <c r="X767" s="198"/>
      <c r="Y767" s="179"/>
      <c r="Z767" s="155">
        <f t="shared" si="749"/>
        <v>0</v>
      </c>
      <c r="AA767" s="180"/>
      <c r="AB767" s="179"/>
      <c r="AC767" s="155">
        <f t="shared" si="750"/>
        <v>0</v>
      </c>
      <c r="AD767" s="180"/>
      <c r="AE767" s="179"/>
      <c r="AF767" s="155">
        <f t="shared" si="751"/>
        <v>0</v>
      </c>
      <c r="AG767" s="180"/>
      <c r="AH767" s="179"/>
      <c r="AI767" s="155">
        <f t="shared" si="755"/>
        <v>0</v>
      </c>
      <c r="AJ767" s="180"/>
      <c r="AK767" s="179"/>
      <c r="AL767" s="155">
        <f t="shared" si="756"/>
        <v>0</v>
      </c>
      <c r="AM767" s="180"/>
      <c r="AN767" s="173"/>
      <c r="AO767" s="156"/>
    </row>
    <row r="768" spans="1:41" ht="15" customHeight="1">
      <c r="A768" s="573" t="s">
        <v>21</v>
      </c>
      <c r="B768" s="451" t="s">
        <v>17</v>
      </c>
      <c r="C768" s="451" t="s">
        <v>18</v>
      </c>
      <c r="D768" s="451" t="s">
        <v>139</v>
      </c>
      <c r="E768" s="451" t="s">
        <v>20</v>
      </c>
      <c r="F768" s="560" t="s">
        <v>22</v>
      </c>
      <c r="G768" s="511" t="s">
        <v>23</v>
      </c>
      <c r="H768" s="440" t="s">
        <v>24</v>
      </c>
      <c r="I768" s="444" t="s">
        <v>25</v>
      </c>
      <c r="J768" s="511" t="s">
        <v>23</v>
      </c>
      <c r="K768" s="440" t="s">
        <v>24</v>
      </c>
      <c r="L768" s="444" t="s">
        <v>25</v>
      </c>
      <c r="M768" s="511" t="s">
        <v>23</v>
      </c>
      <c r="N768" s="440" t="s">
        <v>24</v>
      </c>
      <c r="O768" s="444" t="s">
        <v>25</v>
      </c>
      <c r="P768" s="511" t="s">
        <v>23</v>
      </c>
      <c r="Q768" s="440" t="s">
        <v>24</v>
      </c>
      <c r="R768" s="444" t="s">
        <v>25</v>
      </c>
      <c r="S768" s="511" t="s">
        <v>23</v>
      </c>
      <c r="T768" s="440" t="s">
        <v>24</v>
      </c>
      <c r="U768" s="444" t="s">
        <v>25</v>
      </c>
      <c r="V768" s="511" t="s">
        <v>23</v>
      </c>
      <c r="W768" s="440" t="s">
        <v>24</v>
      </c>
      <c r="X768" s="522" t="s">
        <v>25</v>
      </c>
      <c r="Y768" s="511" t="s">
        <v>23</v>
      </c>
      <c r="Z768" s="440" t="s">
        <v>24</v>
      </c>
      <c r="AA768" s="444" t="s">
        <v>25</v>
      </c>
      <c r="AB768" s="511" t="s">
        <v>23</v>
      </c>
      <c r="AC768" s="440" t="s">
        <v>24</v>
      </c>
      <c r="AD768" s="444" t="s">
        <v>25</v>
      </c>
      <c r="AE768" s="511" t="s">
        <v>23</v>
      </c>
      <c r="AF768" s="440" t="s">
        <v>24</v>
      </c>
      <c r="AG768" s="444" t="s">
        <v>25</v>
      </c>
      <c r="AH768" s="511" t="s">
        <v>23</v>
      </c>
      <c r="AI768" s="440" t="s">
        <v>24</v>
      </c>
      <c r="AJ768" s="444" t="s">
        <v>25</v>
      </c>
      <c r="AK768" s="511" t="s">
        <v>23</v>
      </c>
      <c r="AL768" s="440" t="s">
        <v>24</v>
      </c>
      <c r="AM768" s="444" t="s">
        <v>25</v>
      </c>
      <c r="AN768" s="443" t="s">
        <v>23</v>
      </c>
      <c r="AO768" s="630" t="s">
        <v>26</v>
      </c>
    </row>
    <row r="769" spans="1:41" ht="15" customHeight="1">
      <c r="A769" s="574"/>
      <c r="B769" s="562"/>
      <c r="C769" s="562"/>
      <c r="D769" s="562"/>
      <c r="E769" s="562"/>
      <c r="F769" s="561"/>
      <c r="G769" s="541"/>
      <c r="H769" s="542"/>
      <c r="I769" s="538"/>
      <c r="J769" s="541"/>
      <c r="K769" s="542"/>
      <c r="L769" s="538"/>
      <c r="M769" s="541"/>
      <c r="N769" s="542"/>
      <c r="O769" s="538"/>
      <c r="P769" s="541"/>
      <c r="Q769" s="542"/>
      <c r="R769" s="538"/>
      <c r="S769" s="541"/>
      <c r="T769" s="542"/>
      <c r="U769" s="538"/>
      <c r="V769" s="541"/>
      <c r="W769" s="542"/>
      <c r="X769" s="632"/>
      <c r="Y769" s="541"/>
      <c r="Z769" s="542"/>
      <c r="AA769" s="538"/>
      <c r="AB769" s="541"/>
      <c r="AC769" s="542"/>
      <c r="AD769" s="538"/>
      <c r="AE769" s="541"/>
      <c r="AF769" s="542"/>
      <c r="AG769" s="538"/>
      <c r="AH769" s="541"/>
      <c r="AI769" s="542"/>
      <c r="AJ769" s="538"/>
      <c r="AK769" s="541"/>
      <c r="AL769" s="542"/>
      <c r="AM769" s="538"/>
      <c r="AN769" s="570"/>
      <c r="AO769" s="631"/>
    </row>
    <row r="770" spans="1:41" ht="15" customHeight="1">
      <c r="A770" s="543" t="s">
        <v>140</v>
      </c>
      <c r="B770" s="545" t="s">
        <v>348</v>
      </c>
      <c r="C770" s="547">
        <v>1338</v>
      </c>
      <c r="D770" s="549" t="s">
        <v>349</v>
      </c>
      <c r="E770" s="551" t="s">
        <v>350</v>
      </c>
      <c r="F770" s="165" t="s">
        <v>30</v>
      </c>
      <c r="G770" s="177"/>
      <c r="H770" s="149">
        <f t="shared" ref="H770:H778" si="757">G770-I770</f>
        <v>0</v>
      </c>
      <c r="I770" s="178"/>
      <c r="J770" s="177"/>
      <c r="K770" s="149">
        <f t="shared" ref="K770:K778" si="758">J770-L770</f>
        <v>0</v>
      </c>
      <c r="L770" s="178"/>
      <c r="M770" s="177"/>
      <c r="N770" s="149">
        <f t="shared" ref="N770:N778" si="759">M770-O770</f>
        <v>0</v>
      </c>
      <c r="O770" s="178"/>
      <c r="P770" s="177"/>
      <c r="Q770" s="149">
        <f t="shared" ref="Q770:Q778" si="760">P770-R770</f>
        <v>0</v>
      </c>
      <c r="R770" s="178"/>
      <c r="S770" s="177"/>
      <c r="T770" s="149">
        <f t="shared" ref="T770:T778" si="761">S770-U770</f>
        <v>0</v>
      </c>
      <c r="U770" s="178"/>
      <c r="V770" s="177"/>
      <c r="W770" s="149">
        <f t="shared" ref="W770:W778" si="762">V770-X770</f>
        <v>0</v>
      </c>
      <c r="X770" s="197"/>
      <c r="Y770" s="177"/>
      <c r="Z770" s="149">
        <f t="shared" ref="Z770:Z778" si="763">Y770-AA770</f>
        <v>0</v>
      </c>
      <c r="AA770" s="178"/>
      <c r="AB770" s="177"/>
      <c r="AC770" s="149">
        <f t="shared" ref="AC770:AC778" si="764">AB770-AD770</f>
        <v>0</v>
      </c>
      <c r="AD770" s="178"/>
      <c r="AE770" s="177"/>
      <c r="AF770" s="149">
        <f t="shared" ref="AF770:AF778" si="765">AE770-AG770</f>
        <v>0</v>
      </c>
      <c r="AG770" s="178"/>
      <c r="AH770" s="177"/>
      <c r="AI770" s="149">
        <f t="shared" ref="AI770:AI778" si="766">AH770-AJ770</f>
        <v>0</v>
      </c>
      <c r="AJ770" s="178"/>
      <c r="AK770" s="177"/>
      <c r="AL770" s="149">
        <f t="shared" ref="AL770:AL778" si="767">AK770-AM770</f>
        <v>0</v>
      </c>
      <c r="AM770" s="178"/>
      <c r="AN770" s="172"/>
      <c r="AO770" s="151" t="s">
        <v>31</v>
      </c>
    </row>
    <row r="771" spans="1:41">
      <c r="A771" s="543"/>
      <c r="B771" s="545"/>
      <c r="C771" s="547"/>
      <c r="D771" s="549"/>
      <c r="E771" s="551"/>
      <c r="F771" s="165" t="s">
        <v>32</v>
      </c>
      <c r="G771" s="177"/>
      <c r="H771" s="149">
        <f t="shared" si="757"/>
        <v>0</v>
      </c>
      <c r="I771" s="178"/>
      <c r="J771" s="177"/>
      <c r="K771" s="149">
        <f t="shared" si="758"/>
        <v>0</v>
      </c>
      <c r="L771" s="178"/>
      <c r="M771" s="177"/>
      <c r="N771" s="149">
        <f t="shared" si="759"/>
        <v>0</v>
      </c>
      <c r="O771" s="178"/>
      <c r="P771" s="177"/>
      <c r="Q771" s="149">
        <f t="shared" si="760"/>
        <v>0</v>
      </c>
      <c r="R771" s="178"/>
      <c r="S771" s="177"/>
      <c r="T771" s="149">
        <f t="shared" si="761"/>
        <v>0</v>
      </c>
      <c r="U771" s="178"/>
      <c r="V771" s="177"/>
      <c r="W771" s="149">
        <f t="shared" si="762"/>
        <v>0</v>
      </c>
      <c r="X771" s="197"/>
      <c r="Y771" s="177"/>
      <c r="Z771" s="149">
        <f t="shared" si="763"/>
        <v>0</v>
      </c>
      <c r="AA771" s="178"/>
      <c r="AB771" s="177"/>
      <c r="AC771" s="149">
        <f t="shared" si="764"/>
        <v>0</v>
      </c>
      <c r="AD771" s="178"/>
      <c r="AE771" s="177"/>
      <c r="AF771" s="149">
        <f t="shared" si="765"/>
        <v>0</v>
      </c>
      <c r="AG771" s="178"/>
      <c r="AH771" s="177"/>
      <c r="AI771" s="149">
        <f t="shared" si="766"/>
        <v>0</v>
      </c>
      <c r="AJ771" s="178"/>
      <c r="AK771" s="177"/>
      <c r="AL771" s="149">
        <f t="shared" si="767"/>
        <v>0</v>
      </c>
      <c r="AM771" s="178"/>
      <c r="AN771" s="172"/>
      <c r="AO771" s="152">
        <f>SUM(G770:G778,J770:J778,M770:M778,P770:P778,S770:S778,V770:V778,Y770:Y778,AB770:AB778,AE770:AE778)</f>
        <v>11230000</v>
      </c>
    </row>
    <row r="772" spans="1:41">
      <c r="A772" s="543"/>
      <c r="B772" s="545"/>
      <c r="C772" s="547"/>
      <c r="D772" s="549"/>
      <c r="E772" s="551"/>
      <c r="F772" s="165" t="s">
        <v>33</v>
      </c>
      <c r="G772" s="177"/>
      <c r="H772" s="149">
        <f t="shared" si="757"/>
        <v>0</v>
      </c>
      <c r="I772" s="178"/>
      <c r="J772" s="177"/>
      <c r="K772" s="149">
        <f t="shared" si="758"/>
        <v>0</v>
      </c>
      <c r="L772" s="178"/>
      <c r="M772" s="177"/>
      <c r="N772" s="149">
        <f t="shared" si="759"/>
        <v>0</v>
      </c>
      <c r="O772" s="178"/>
      <c r="P772" s="177"/>
      <c r="Q772" s="149">
        <f t="shared" si="760"/>
        <v>0</v>
      </c>
      <c r="R772" s="178"/>
      <c r="S772" s="177">
        <v>1090000</v>
      </c>
      <c r="T772" s="149">
        <f t="shared" si="761"/>
        <v>0</v>
      </c>
      <c r="U772" s="178">
        <v>1090000</v>
      </c>
      <c r="V772" s="177"/>
      <c r="W772" s="149">
        <f t="shared" si="762"/>
        <v>0</v>
      </c>
      <c r="X772" s="197"/>
      <c r="Y772" s="177"/>
      <c r="Z772" s="149">
        <f t="shared" si="763"/>
        <v>0</v>
      </c>
      <c r="AA772" s="178"/>
      <c r="AB772" s="177"/>
      <c r="AC772" s="149">
        <f t="shared" si="764"/>
        <v>0</v>
      </c>
      <c r="AD772" s="178"/>
      <c r="AE772" s="177"/>
      <c r="AF772" s="149">
        <f t="shared" si="765"/>
        <v>0</v>
      </c>
      <c r="AG772" s="178"/>
      <c r="AH772" s="177"/>
      <c r="AI772" s="149">
        <f t="shared" si="766"/>
        <v>0</v>
      </c>
      <c r="AJ772" s="178"/>
      <c r="AK772" s="177"/>
      <c r="AL772" s="149">
        <f t="shared" si="767"/>
        <v>0</v>
      </c>
      <c r="AM772" s="178"/>
      <c r="AN772" s="172"/>
      <c r="AO772" s="153" t="s">
        <v>34</v>
      </c>
    </row>
    <row r="773" spans="1:41">
      <c r="A773" s="543"/>
      <c r="B773" s="545"/>
      <c r="C773" s="547"/>
      <c r="D773" s="549"/>
      <c r="E773" s="551"/>
      <c r="F773" s="165" t="s">
        <v>35</v>
      </c>
      <c r="G773" s="177"/>
      <c r="H773" s="149">
        <f t="shared" si="757"/>
        <v>0</v>
      </c>
      <c r="I773" s="178"/>
      <c r="J773" s="177"/>
      <c r="K773" s="149">
        <f t="shared" si="758"/>
        <v>0</v>
      </c>
      <c r="L773" s="178"/>
      <c r="M773" s="177"/>
      <c r="N773" s="149">
        <f t="shared" si="759"/>
        <v>0</v>
      </c>
      <c r="O773" s="178"/>
      <c r="P773" s="177"/>
      <c r="Q773" s="149">
        <f t="shared" si="760"/>
        <v>0</v>
      </c>
      <c r="R773" s="178"/>
      <c r="S773" s="177"/>
      <c r="T773" s="149">
        <f t="shared" si="761"/>
        <v>0</v>
      </c>
      <c r="U773" s="178"/>
      <c r="V773" s="177">
        <v>540000</v>
      </c>
      <c r="W773" s="149">
        <f t="shared" si="762"/>
        <v>0</v>
      </c>
      <c r="X773" s="197">
        <v>540000</v>
      </c>
      <c r="Y773" s="177"/>
      <c r="Z773" s="149">
        <f t="shared" si="763"/>
        <v>0</v>
      </c>
      <c r="AA773" s="178"/>
      <c r="AB773" s="177"/>
      <c r="AC773" s="149">
        <f t="shared" si="764"/>
        <v>0</v>
      </c>
      <c r="AD773" s="178"/>
      <c r="AE773" s="177"/>
      <c r="AF773" s="149">
        <f t="shared" si="765"/>
        <v>0</v>
      </c>
      <c r="AG773" s="178"/>
      <c r="AH773" s="177"/>
      <c r="AI773" s="149">
        <f t="shared" si="766"/>
        <v>0</v>
      </c>
      <c r="AJ773" s="178"/>
      <c r="AK773" s="177"/>
      <c r="AL773" s="149">
        <f t="shared" si="767"/>
        <v>0</v>
      </c>
      <c r="AM773" s="178"/>
      <c r="AN773" s="172"/>
      <c r="AO773" s="152">
        <f>SUM(H770:H778,K770:K778,N770:N778,Q770:Q778,T770:T778,W770:W778,Z770:Z778,AC770:AC778,AF770:AF778)</f>
        <v>9600000</v>
      </c>
    </row>
    <row r="774" spans="1:41">
      <c r="A774" s="543"/>
      <c r="B774" s="545"/>
      <c r="C774" s="547"/>
      <c r="D774" s="549"/>
      <c r="E774" s="551"/>
      <c r="F774" s="165" t="s">
        <v>36</v>
      </c>
      <c r="G774" s="177"/>
      <c r="H774" s="149">
        <f t="shared" si="757"/>
        <v>0</v>
      </c>
      <c r="I774" s="178"/>
      <c r="J774" s="177"/>
      <c r="K774" s="149">
        <f t="shared" si="758"/>
        <v>0</v>
      </c>
      <c r="L774" s="178"/>
      <c r="M774" s="177"/>
      <c r="N774" s="149">
        <f t="shared" si="759"/>
        <v>0</v>
      </c>
      <c r="O774" s="178"/>
      <c r="P774" s="177"/>
      <c r="Q774" s="149">
        <f t="shared" si="760"/>
        <v>0</v>
      </c>
      <c r="R774" s="178"/>
      <c r="S774" s="177"/>
      <c r="T774" s="149">
        <f t="shared" si="761"/>
        <v>0</v>
      </c>
      <c r="U774" s="178"/>
      <c r="V774" s="177"/>
      <c r="W774" s="149">
        <f t="shared" si="762"/>
        <v>0</v>
      </c>
      <c r="X774" s="197"/>
      <c r="Y774" s="177"/>
      <c r="Z774" s="149">
        <f t="shared" si="763"/>
        <v>0</v>
      </c>
      <c r="AA774" s="178"/>
      <c r="AB774" s="177"/>
      <c r="AC774" s="149">
        <f t="shared" si="764"/>
        <v>0</v>
      </c>
      <c r="AD774" s="178"/>
      <c r="AE774" s="177"/>
      <c r="AF774" s="149">
        <f t="shared" si="765"/>
        <v>0</v>
      </c>
      <c r="AG774" s="178"/>
      <c r="AH774" s="177"/>
      <c r="AI774" s="149">
        <f t="shared" si="766"/>
        <v>0</v>
      </c>
      <c r="AJ774" s="178"/>
      <c r="AK774" s="177"/>
      <c r="AL774" s="149">
        <f t="shared" si="767"/>
        <v>0</v>
      </c>
      <c r="AM774" s="178"/>
      <c r="AN774" s="172"/>
      <c r="AO774" s="153" t="s">
        <v>37</v>
      </c>
    </row>
    <row r="775" spans="1:41">
      <c r="A775" s="543"/>
      <c r="B775" s="545"/>
      <c r="C775" s="547"/>
      <c r="D775" s="549"/>
      <c r="E775" s="551"/>
      <c r="F775" s="165" t="s">
        <v>38</v>
      </c>
      <c r="G775" s="177"/>
      <c r="H775" s="149">
        <f t="shared" si="757"/>
        <v>0</v>
      </c>
      <c r="I775" s="178"/>
      <c r="J775" s="177"/>
      <c r="K775" s="149">
        <f t="shared" si="758"/>
        <v>0</v>
      </c>
      <c r="L775" s="178"/>
      <c r="M775" s="177"/>
      <c r="N775" s="149">
        <f t="shared" si="759"/>
        <v>0</v>
      </c>
      <c r="O775" s="178"/>
      <c r="P775" s="177"/>
      <c r="Q775" s="149">
        <f t="shared" si="760"/>
        <v>0</v>
      </c>
      <c r="R775" s="178"/>
      <c r="S775" s="177"/>
      <c r="T775" s="149">
        <f t="shared" si="761"/>
        <v>0</v>
      </c>
      <c r="U775" s="178"/>
      <c r="V775" s="177"/>
      <c r="W775" s="149">
        <f t="shared" si="762"/>
        <v>0</v>
      </c>
      <c r="X775" s="197"/>
      <c r="Y775" s="177"/>
      <c r="Z775" s="149">
        <f t="shared" si="763"/>
        <v>0</v>
      </c>
      <c r="AA775" s="178"/>
      <c r="AB775" s="352">
        <f>SUM(7000000+2600000)</f>
        <v>9600000</v>
      </c>
      <c r="AC775" s="149">
        <f t="shared" si="764"/>
        <v>9600000</v>
      </c>
      <c r="AD775" s="178"/>
      <c r="AE775" s="177"/>
      <c r="AF775" s="149">
        <f t="shared" si="765"/>
        <v>0</v>
      </c>
      <c r="AG775" s="178"/>
      <c r="AH775" s="177"/>
      <c r="AI775" s="149">
        <f t="shared" si="766"/>
        <v>0</v>
      </c>
      <c r="AJ775" s="178"/>
      <c r="AK775" s="177"/>
      <c r="AL775" s="149">
        <f t="shared" si="767"/>
        <v>0</v>
      </c>
      <c r="AM775" s="178"/>
      <c r="AN775" s="172"/>
      <c r="AO775" s="152">
        <f>SUM(I770:I778,L770:L778,O770:O778,R770:R778,U770:U778,X770:X778,AA770:AA778,AD770:AD778,AG770:AG778)</f>
        <v>1630000</v>
      </c>
    </row>
    <row r="776" spans="1:41">
      <c r="A776" s="543"/>
      <c r="B776" s="545"/>
      <c r="C776" s="547"/>
      <c r="D776" s="549"/>
      <c r="E776" s="551"/>
      <c r="F776" s="165" t="s">
        <v>39</v>
      </c>
      <c r="G776" s="177"/>
      <c r="H776" s="149">
        <f t="shared" si="757"/>
        <v>0</v>
      </c>
      <c r="I776" s="178"/>
      <c r="J776" s="177"/>
      <c r="K776" s="149">
        <f t="shared" si="758"/>
        <v>0</v>
      </c>
      <c r="L776" s="178"/>
      <c r="M776" s="177"/>
      <c r="N776" s="149">
        <f t="shared" si="759"/>
        <v>0</v>
      </c>
      <c r="O776" s="178"/>
      <c r="P776" s="177"/>
      <c r="Q776" s="149">
        <f t="shared" si="760"/>
        <v>0</v>
      </c>
      <c r="R776" s="178"/>
      <c r="S776" s="177"/>
      <c r="T776" s="149">
        <f t="shared" si="761"/>
        <v>0</v>
      </c>
      <c r="U776" s="178"/>
      <c r="V776" s="177"/>
      <c r="W776" s="149">
        <f t="shared" si="762"/>
        <v>0</v>
      </c>
      <c r="X776" s="197"/>
      <c r="Y776" s="177"/>
      <c r="Z776" s="149">
        <f t="shared" si="763"/>
        <v>0</v>
      </c>
      <c r="AA776" s="178"/>
      <c r="AB776" s="177"/>
      <c r="AC776" s="149">
        <f t="shared" si="764"/>
        <v>0</v>
      </c>
      <c r="AD776" s="178"/>
      <c r="AE776" s="177"/>
      <c r="AF776" s="149">
        <f t="shared" si="765"/>
        <v>0</v>
      </c>
      <c r="AG776" s="178"/>
      <c r="AH776" s="177"/>
      <c r="AI776" s="149">
        <f t="shared" si="766"/>
        <v>0</v>
      </c>
      <c r="AJ776" s="178"/>
      <c r="AK776" s="177"/>
      <c r="AL776" s="149">
        <f t="shared" si="767"/>
        <v>0</v>
      </c>
      <c r="AM776" s="178"/>
      <c r="AN776" s="172"/>
      <c r="AO776" s="153" t="s">
        <v>40</v>
      </c>
    </row>
    <row r="777" spans="1:41">
      <c r="A777" s="543"/>
      <c r="B777" s="545"/>
      <c r="C777" s="547"/>
      <c r="D777" s="549"/>
      <c r="E777" s="551"/>
      <c r="F777" s="165" t="s">
        <v>41</v>
      </c>
      <c r="G777" s="177"/>
      <c r="H777" s="149">
        <f t="shared" si="757"/>
        <v>0</v>
      </c>
      <c r="I777" s="178"/>
      <c r="J777" s="177"/>
      <c r="K777" s="149">
        <f t="shared" si="758"/>
        <v>0</v>
      </c>
      <c r="L777" s="178"/>
      <c r="M777" s="177"/>
      <c r="N777" s="149">
        <f t="shared" si="759"/>
        <v>0</v>
      </c>
      <c r="O777" s="178"/>
      <c r="P777" s="177"/>
      <c r="Q777" s="149">
        <f t="shared" si="760"/>
        <v>0</v>
      </c>
      <c r="R777" s="178"/>
      <c r="S777" s="177"/>
      <c r="T777" s="149">
        <f t="shared" si="761"/>
        <v>0</v>
      </c>
      <c r="U777" s="178"/>
      <c r="V777" s="177"/>
      <c r="W777" s="149">
        <f t="shared" si="762"/>
        <v>0</v>
      </c>
      <c r="X777" s="197"/>
      <c r="Y777" s="177"/>
      <c r="Z777" s="149">
        <f t="shared" si="763"/>
        <v>0</v>
      </c>
      <c r="AA777" s="178"/>
      <c r="AB777" s="177"/>
      <c r="AC777" s="149">
        <f t="shared" si="764"/>
        <v>0</v>
      </c>
      <c r="AD777" s="178"/>
      <c r="AE777" s="177"/>
      <c r="AF777" s="149">
        <f t="shared" si="765"/>
        <v>0</v>
      </c>
      <c r="AG777" s="178"/>
      <c r="AH777" s="177"/>
      <c r="AI777" s="149">
        <f t="shared" si="766"/>
        <v>0</v>
      </c>
      <c r="AJ777" s="178"/>
      <c r="AK777" s="177"/>
      <c r="AL777" s="149">
        <f t="shared" si="767"/>
        <v>0</v>
      </c>
      <c r="AM777" s="178"/>
      <c r="AN777" s="172"/>
      <c r="AO777" s="154">
        <f>AO775/AO771</f>
        <v>0.14514692787177205</v>
      </c>
    </row>
    <row r="778" spans="1:41" ht="15.75" customHeight="1">
      <c r="A778" s="544"/>
      <c r="B778" s="546"/>
      <c r="C778" s="548"/>
      <c r="D778" s="550"/>
      <c r="E778" s="552"/>
      <c r="F778" s="166" t="s">
        <v>42</v>
      </c>
      <c r="G778" s="179"/>
      <c r="H778" s="155">
        <f t="shared" si="757"/>
        <v>0</v>
      </c>
      <c r="I778" s="180"/>
      <c r="J778" s="179"/>
      <c r="K778" s="155">
        <f t="shared" si="758"/>
        <v>0</v>
      </c>
      <c r="L778" s="180"/>
      <c r="M778" s="179"/>
      <c r="N778" s="155">
        <f t="shared" si="759"/>
        <v>0</v>
      </c>
      <c r="O778" s="180"/>
      <c r="P778" s="179"/>
      <c r="Q778" s="155">
        <f t="shared" si="760"/>
        <v>0</v>
      </c>
      <c r="R778" s="180"/>
      <c r="S778" s="179"/>
      <c r="T778" s="155">
        <f t="shared" si="761"/>
        <v>0</v>
      </c>
      <c r="U778" s="180"/>
      <c r="V778" s="179"/>
      <c r="W778" s="155">
        <f t="shared" si="762"/>
        <v>0</v>
      </c>
      <c r="X778" s="198"/>
      <c r="Y778" s="179"/>
      <c r="Z778" s="155">
        <f t="shared" si="763"/>
        <v>0</v>
      </c>
      <c r="AA778" s="180"/>
      <c r="AB778" s="179"/>
      <c r="AC778" s="155">
        <f t="shared" si="764"/>
        <v>0</v>
      </c>
      <c r="AD778" s="180"/>
      <c r="AE778" s="179"/>
      <c r="AF778" s="155">
        <f t="shared" si="765"/>
        <v>0</v>
      </c>
      <c r="AG778" s="180"/>
      <c r="AH778" s="179"/>
      <c r="AI778" s="155">
        <f t="shared" si="766"/>
        <v>0</v>
      </c>
      <c r="AJ778" s="180"/>
      <c r="AK778" s="179"/>
      <c r="AL778" s="155">
        <f t="shared" si="767"/>
        <v>0</v>
      </c>
      <c r="AM778" s="180"/>
      <c r="AN778" s="173"/>
      <c r="AO778" s="156"/>
    </row>
    <row r="779" spans="1:41" ht="15" customHeight="1">
      <c r="A779" s="573" t="s">
        <v>21</v>
      </c>
      <c r="B779" s="451" t="s">
        <v>17</v>
      </c>
      <c r="C779" s="451" t="s">
        <v>18</v>
      </c>
      <c r="D779" s="451" t="s">
        <v>139</v>
      </c>
      <c r="E779" s="451" t="s">
        <v>20</v>
      </c>
      <c r="F779" s="560" t="s">
        <v>22</v>
      </c>
      <c r="G779" s="511" t="s">
        <v>23</v>
      </c>
      <c r="H779" s="440" t="s">
        <v>24</v>
      </c>
      <c r="I779" s="444" t="s">
        <v>25</v>
      </c>
      <c r="J779" s="511" t="s">
        <v>23</v>
      </c>
      <c r="K779" s="440" t="s">
        <v>24</v>
      </c>
      <c r="L779" s="444" t="s">
        <v>25</v>
      </c>
      <c r="M779" s="511" t="s">
        <v>23</v>
      </c>
      <c r="N779" s="440" t="s">
        <v>24</v>
      </c>
      <c r="O779" s="444" t="s">
        <v>25</v>
      </c>
      <c r="P779" s="511" t="s">
        <v>23</v>
      </c>
      <c r="Q779" s="440" t="s">
        <v>24</v>
      </c>
      <c r="R779" s="444" t="s">
        <v>25</v>
      </c>
      <c r="S779" s="511" t="s">
        <v>23</v>
      </c>
      <c r="T779" s="440" t="s">
        <v>24</v>
      </c>
      <c r="U779" s="444" t="s">
        <v>25</v>
      </c>
      <c r="V779" s="511" t="s">
        <v>23</v>
      </c>
      <c r="W779" s="440" t="s">
        <v>24</v>
      </c>
      <c r="X779" s="522" t="s">
        <v>25</v>
      </c>
      <c r="Y779" s="511" t="s">
        <v>23</v>
      </c>
      <c r="Z779" s="440" t="s">
        <v>24</v>
      </c>
      <c r="AA779" s="444" t="s">
        <v>25</v>
      </c>
      <c r="AB779" s="511" t="s">
        <v>23</v>
      </c>
      <c r="AC779" s="440" t="s">
        <v>24</v>
      </c>
      <c r="AD779" s="444" t="s">
        <v>25</v>
      </c>
      <c r="AE779" s="511" t="s">
        <v>23</v>
      </c>
      <c r="AF779" s="440" t="s">
        <v>24</v>
      </c>
      <c r="AG779" s="444" t="s">
        <v>25</v>
      </c>
      <c r="AH779" s="511" t="s">
        <v>23</v>
      </c>
      <c r="AI779" s="440" t="s">
        <v>24</v>
      </c>
      <c r="AJ779" s="444" t="s">
        <v>25</v>
      </c>
      <c r="AK779" s="511" t="s">
        <v>23</v>
      </c>
      <c r="AL779" s="440" t="s">
        <v>24</v>
      </c>
      <c r="AM779" s="444" t="s">
        <v>25</v>
      </c>
      <c r="AN779" s="443" t="s">
        <v>23</v>
      </c>
      <c r="AO779" s="630" t="s">
        <v>26</v>
      </c>
    </row>
    <row r="780" spans="1:41" ht="15" customHeight="1">
      <c r="A780" s="574"/>
      <c r="B780" s="562"/>
      <c r="C780" s="562"/>
      <c r="D780" s="562"/>
      <c r="E780" s="562"/>
      <c r="F780" s="561"/>
      <c r="G780" s="541"/>
      <c r="H780" s="542"/>
      <c r="I780" s="538"/>
      <c r="J780" s="541"/>
      <c r="K780" s="542"/>
      <c r="L780" s="538"/>
      <c r="M780" s="541"/>
      <c r="N780" s="542"/>
      <c r="O780" s="538"/>
      <c r="P780" s="541"/>
      <c r="Q780" s="542"/>
      <c r="R780" s="538"/>
      <c r="S780" s="541"/>
      <c r="T780" s="542"/>
      <c r="U780" s="538"/>
      <c r="V780" s="541"/>
      <c r="W780" s="542"/>
      <c r="X780" s="632"/>
      <c r="Y780" s="541"/>
      <c r="Z780" s="542"/>
      <c r="AA780" s="538"/>
      <c r="AB780" s="541"/>
      <c r="AC780" s="542"/>
      <c r="AD780" s="538"/>
      <c r="AE780" s="541"/>
      <c r="AF780" s="542"/>
      <c r="AG780" s="538"/>
      <c r="AH780" s="541"/>
      <c r="AI780" s="542"/>
      <c r="AJ780" s="538"/>
      <c r="AK780" s="541"/>
      <c r="AL780" s="542"/>
      <c r="AM780" s="538"/>
      <c r="AN780" s="570"/>
      <c r="AO780" s="631"/>
    </row>
    <row r="781" spans="1:41" ht="15" customHeight="1">
      <c r="A781" s="543" t="s">
        <v>140</v>
      </c>
      <c r="B781" s="545" t="s">
        <v>351</v>
      </c>
      <c r="C781" s="547">
        <v>2594</v>
      </c>
      <c r="D781" s="722" t="s">
        <v>352</v>
      </c>
      <c r="E781" s="551" t="s">
        <v>353</v>
      </c>
      <c r="F781" s="165" t="s">
        <v>30</v>
      </c>
      <c r="G781" s="177"/>
      <c r="H781" s="149">
        <f t="shared" ref="H781:H789" si="768">G781-I781</f>
        <v>0</v>
      </c>
      <c r="I781" s="178"/>
      <c r="J781" s="177"/>
      <c r="K781" s="149">
        <f t="shared" ref="K781:K789" si="769">J781-L781</f>
        <v>0</v>
      </c>
      <c r="L781" s="178"/>
      <c r="M781" s="177"/>
      <c r="N781" s="149">
        <f t="shared" ref="N781:N789" si="770">M781-O781</f>
        <v>0</v>
      </c>
      <c r="O781" s="178"/>
      <c r="P781" s="177"/>
      <c r="Q781" s="149">
        <f t="shared" ref="Q781:Q789" si="771">P781-R781</f>
        <v>0</v>
      </c>
      <c r="R781" s="178"/>
      <c r="S781" s="177"/>
      <c r="T781" s="149">
        <f t="shared" ref="T781:T789" si="772">S781-U781</f>
        <v>0</v>
      </c>
      <c r="U781" s="178"/>
      <c r="V781" s="177"/>
      <c r="W781" s="149">
        <f t="shared" ref="W781:W789" si="773">V781-X781</f>
        <v>0</v>
      </c>
      <c r="X781" s="197"/>
      <c r="Y781" s="177"/>
      <c r="Z781" s="149">
        <f t="shared" ref="Z781:Z789" si="774">Y781-AA781</f>
        <v>0</v>
      </c>
      <c r="AA781" s="178"/>
      <c r="AB781" s="177"/>
      <c r="AC781" s="149">
        <f t="shared" ref="AC781:AC789" si="775">AB781-AD781</f>
        <v>0</v>
      </c>
      <c r="AD781" s="178"/>
      <c r="AE781" s="177"/>
      <c r="AF781" s="149">
        <f t="shared" ref="AF781:AF789" si="776">AE781-AG781</f>
        <v>0</v>
      </c>
      <c r="AG781" s="178"/>
      <c r="AH781" s="177"/>
      <c r="AI781" s="149">
        <f t="shared" ref="AI781:AI789" si="777">AH781-AJ781</f>
        <v>0</v>
      </c>
      <c r="AJ781" s="178"/>
      <c r="AK781" s="177"/>
      <c r="AL781" s="149">
        <f t="shared" ref="AL781:AL789" si="778">AK781-AM781</f>
        <v>0</v>
      </c>
      <c r="AM781" s="178"/>
      <c r="AN781" s="172"/>
      <c r="AO781" s="151" t="s">
        <v>31</v>
      </c>
    </row>
    <row r="782" spans="1:41">
      <c r="A782" s="543"/>
      <c r="B782" s="545"/>
      <c r="C782" s="547"/>
      <c r="D782" s="722"/>
      <c r="E782" s="551"/>
      <c r="F782" s="165" t="s">
        <v>32</v>
      </c>
      <c r="G782" s="177"/>
      <c r="H782" s="149">
        <f t="shared" si="768"/>
        <v>0</v>
      </c>
      <c r="I782" s="178"/>
      <c r="J782" s="177"/>
      <c r="K782" s="149">
        <f t="shared" si="769"/>
        <v>0</v>
      </c>
      <c r="L782" s="178"/>
      <c r="M782" s="177"/>
      <c r="N782" s="149">
        <f t="shared" si="770"/>
        <v>0</v>
      </c>
      <c r="O782" s="178"/>
      <c r="P782" s="177"/>
      <c r="Q782" s="149">
        <f t="shared" si="771"/>
        <v>0</v>
      </c>
      <c r="R782" s="178"/>
      <c r="S782" s="177"/>
      <c r="T782" s="149">
        <f t="shared" si="772"/>
        <v>0</v>
      </c>
      <c r="U782" s="178"/>
      <c r="V782" s="177"/>
      <c r="W782" s="149">
        <f t="shared" si="773"/>
        <v>0</v>
      </c>
      <c r="X782" s="197"/>
      <c r="Y782" s="177"/>
      <c r="Z782" s="149">
        <f t="shared" si="774"/>
        <v>0</v>
      </c>
      <c r="AA782" s="178"/>
      <c r="AB782" s="177"/>
      <c r="AC782" s="149">
        <f t="shared" si="775"/>
        <v>0</v>
      </c>
      <c r="AD782" s="178"/>
      <c r="AE782" s="177"/>
      <c r="AF782" s="149">
        <f t="shared" si="776"/>
        <v>0</v>
      </c>
      <c r="AG782" s="178"/>
      <c r="AH782" s="177"/>
      <c r="AI782" s="149">
        <f t="shared" si="777"/>
        <v>0</v>
      </c>
      <c r="AJ782" s="178"/>
      <c r="AK782" s="177"/>
      <c r="AL782" s="149">
        <f t="shared" si="778"/>
        <v>0</v>
      </c>
      <c r="AM782" s="178"/>
      <c r="AN782" s="172"/>
      <c r="AO782" s="152">
        <f>SUM(G781:G789,J781:J789,M781:M789,P781:P789,S781:S789,V781:V789,Y781:Y789,AB781:AB789,AE781:AE789)</f>
        <v>366000</v>
      </c>
    </row>
    <row r="783" spans="1:41">
      <c r="A783" s="543"/>
      <c r="B783" s="545"/>
      <c r="C783" s="547"/>
      <c r="D783" s="722"/>
      <c r="E783" s="551"/>
      <c r="F783" s="165" t="s">
        <v>33</v>
      </c>
      <c r="G783" s="177"/>
      <c r="H783" s="149">
        <f t="shared" si="768"/>
        <v>0</v>
      </c>
      <c r="I783" s="178"/>
      <c r="J783" s="177"/>
      <c r="K783" s="149">
        <f t="shared" si="769"/>
        <v>0</v>
      </c>
      <c r="L783" s="178"/>
      <c r="M783" s="177">
        <v>44000</v>
      </c>
      <c r="N783" s="149">
        <f t="shared" si="770"/>
        <v>-1000</v>
      </c>
      <c r="O783" s="178">
        <v>45000</v>
      </c>
      <c r="P783" s="177"/>
      <c r="Q783" s="149">
        <f t="shared" si="771"/>
        <v>0</v>
      </c>
      <c r="R783" s="178"/>
      <c r="S783" s="177"/>
      <c r="T783" s="149">
        <f t="shared" si="772"/>
        <v>0</v>
      </c>
      <c r="U783" s="178"/>
      <c r="V783" s="177"/>
      <c r="W783" s="149">
        <f t="shared" si="773"/>
        <v>0</v>
      </c>
      <c r="X783" s="197"/>
      <c r="Y783" s="177"/>
      <c r="Z783" s="149">
        <f t="shared" si="774"/>
        <v>0</v>
      </c>
      <c r="AA783" s="178"/>
      <c r="AB783" s="177"/>
      <c r="AC783" s="149">
        <f t="shared" si="775"/>
        <v>0</v>
      </c>
      <c r="AD783" s="178"/>
      <c r="AE783" s="177"/>
      <c r="AF783" s="149">
        <f t="shared" si="776"/>
        <v>0</v>
      </c>
      <c r="AG783" s="178"/>
      <c r="AH783" s="177"/>
      <c r="AI783" s="149">
        <f t="shared" si="777"/>
        <v>0</v>
      </c>
      <c r="AJ783" s="178"/>
      <c r="AK783" s="177"/>
      <c r="AL783" s="149">
        <f t="shared" si="778"/>
        <v>0</v>
      </c>
      <c r="AM783" s="178"/>
      <c r="AN783" s="172"/>
      <c r="AO783" s="153" t="s">
        <v>34</v>
      </c>
    </row>
    <row r="784" spans="1:41">
      <c r="A784" s="543"/>
      <c r="B784" s="545"/>
      <c r="C784" s="547"/>
      <c r="D784" s="722"/>
      <c r="E784" s="551"/>
      <c r="F784" s="165" t="s">
        <v>35</v>
      </c>
      <c r="G784" s="177"/>
      <c r="H784" s="149">
        <f t="shared" si="768"/>
        <v>0</v>
      </c>
      <c r="I784" s="178"/>
      <c r="J784" s="177"/>
      <c r="K784" s="149">
        <f t="shared" si="769"/>
        <v>0</v>
      </c>
      <c r="L784" s="178"/>
      <c r="M784" s="177"/>
      <c r="N784" s="149">
        <f t="shared" si="770"/>
        <v>0</v>
      </c>
      <c r="O784" s="178"/>
      <c r="P784" s="177"/>
      <c r="Q784" s="149">
        <f t="shared" si="771"/>
        <v>0</v>
      </c>
      <c r="R784" s="178"/>
      <c r="S784" s="177">
        <v>22000</v>
      </c>
      <c r="T784" s="149">
        <f t="shared" si="772"/>
        <v>0</v>
      </c>
      <c r="U784" s="178">
        <v>22000</v>
      </c>
      <c r="V784" s="177"/>
      <c r="W784" s="149">
        <f t="shared" si="773"/>
        <v>0</v>
      </c>
      <c r="X784" s="178"/>
      <c r="Y784" s="177"/>
      <c r="Z784" s="149">
        <f t="shared" si="774"/>
        <v>0</v>
      </c>
      <c r="AA784" s="178"/>
      <c r="AB784" s="177"/>
      <c r="AC784" s="149">
        <f t="shared" si="775"/>
        <v>0</v>
      </c>
      <c r="AD784" s="178"/>
      <c r="AE784" s="177"/>
      <c r="AF784" s="149">
        <f t="shared" si="776"/>
        <v>0</v>
      </c>
      <c r="AG784" s="178"/>
      <c r="AH784" s="177"/>
      <c r="AI784" s="149">
        <f t="shared" si="777"/>
        <v>0</v>
      </c>
      <c r="AJ784" s="178"/>
      <c r="AK784" s="177"/>
      <c r="AL784" s="149">
        <f t="shared" si="778"/>
        <v>0</v>
      </c>
      <c r="AM784" s="178"/>
      <c r="AN784" s="172"/>
      <c r="AO784" s="152">
        <f>SUM(H781:H789,K781:K789,N781:N789,Q781:Q789,T781:T789,W781:W789,Z781:Z789,AC781:AC789,AF781:AF789)</f>
        <v>299000</v>
      </c>
    </row>
    <row r="785" spans="1:41">
      <c r="A785" s="543"/>
      <c r="B785" s="545"/>
      <c r="C785" s="547"/>
      <c r="D785" s="722"/>
      <c r="E785" s="551"/>
      <c r="F785" s="165" t="s">
        <v>36</v>
      </c>
      <c r="G785" s="177"/>
      <c r="H785" s="149">
        <f t="shared" si="768"/>
        <v>0</v>
      </c>
      <c r="I785" s="178"/>
      <c r="J785" s="177"/>
      <c r="K785" s="149">
        <f t="shared" si="769"/>
        <v>0</v>
      </c>
      <c r="L785" s="178"/>
      <c r="M785" s="177"/>
      <c r="N785" s="149">
        <f t="shared" si="770"/>
        <v>0</v>
      </c>
      <c r="O785" s="178"/>
      <c r="P785" s="177"/>
      <c r="Q785" s="149">
        <f t="shared" si="771"/>
        <v>0</v>
      </c>
      <c r="R785" s="178"/>
      <c r="S785" s="177"/>
      <c r="T785" s="149">
        <f t="shared" si="772"/>
        <v>0</v>
      </c>
      <c r="U785" s="178"/>
      <c r="V785" s="177"/>
      <c r="W785" s="149">
        <f t="shared" si="773"/>
        <v>0</v>
      </c>
      <c r="X785" s="197"/>
      <c r="Y785" s="177"/>
      <c r="Z785" s="149">
        <f t="shared" si="774"/>
        <v>0</v>
      </c>
      <c r="AA785" s="178"/>
      <c r="AB785" s="177"/>
      <c r="AC785" s="149">
        <f t="shared" si="775"/>
        <v>0</v>
      </c>
      <c r="AD785" s="178"/>
      <c r="AE785" s="177"/>
      <c r="AF785" s="149">
        <f t="shared" si="776"/>
        <v>0</v>
      </c>
      <c r="AG785" s="178"/>
      <c r="AH785" s="177"/>
      <c r="AI785" s="149">
        <f t="shared" si="777"/>
        <v>0</v>
      </c>
      <c r="AJ785" s="178"/>
      <c r="AK785" s="177"/>
      <c r="AL785" s="149">
        <f t="shared" si="778"/>
        <v>0</v>
      </c>
      <c r="AM785" s="178"/>
      <c r="AN785" s="172"/>
      <c r="AO785" s="153" t="s">
        <v>37</v>
      </c>
    </row>
    <row r="786" spans="1:41">
      <c r="A786" s="543"/>
      <c r="B786" s="545"/>
      <c r="C786" s="547"/>
      <c r="D786" s="722"/>
      <c r="E786" s="551"/>
      <c r="F786" s="165" t="s">
        <v>38</v>
      </c>
      <c r="G786" s="177"/>
      <c r="H786" s="149">
        <f t="shared" si="768"/>
        <v>0</v>
      </c>
      <c r="I786" s="178"/>
      <c r="J786" s="177"/>
      <c r="K786" s="149">
        <f t="shared" si="769"/>
        <v>0</v>
      </c>
      <c r="L786" s="178"/>
      <c r="M786" s="177"/>
      <c r="N786" s="149">
        <f t="shared" si="770"/>
        <v>0</v>
      </c>
      <c r="O786" s="178"/>
      <c r="P786" s="177"/>
      <c r="Q786" s="149">
        <f t="shared" si="771"/>
        <v>0</v>
      </c>
      <c r="R786" s="178"/>
      <c r="S786" s="177"/>
      <c r="T786" s="149">
        <f t="shared" si="772"/>
        <v>0</v>
      </c>
      <c r="U786" s="178"/>
      <c r="V786" s="177"/>
      <c r="W786" s="149">
        <f t="shared" si="773"/>
        <v>0</v>
      </c>
      <c r="X786" s="197"/>
      <c r="Y786" s="306">
        <v>300000</v>
      </c>
      <c r="Z786" s="149">
        <f t="shared" si="774"/>
        <v>300000</v>
      </c>
      <c r="AA786" s="178"/>
      <c r="AB786" s="177"/>
      <c r="AC786" s="149">
        <f t="shared" si="775"/>
        <v>0</v>
      </c>
      <c r="AD786" s="197"/>
      <c r="AE786" s="177"/>
      <c r="AF786" s="149">
        <f t="shared" si="776"/>
        <v>0</v>
      </c>
      <c r="AG786" s="178"/>
      <c r="AH786" s="177"/>
      <c r="AI786" s="149">
        <f t="shared" si="777"/>
        <v>0</v>
      </c>
      <c r="AJ786" s="178"/>
      <c r="AK786" s="177"/>
      <c r="AL786" s="149">
        <f t="shared" si="778"/>
        <v>0</v>
      </c>
      <c r="AM786" s="178"/>
      <c r="AN786" s="172"/>
      <c r="AO786" s="152">
        <f>SUM(I781:I789,L781:L789,O781:O789,R781:R789,U781:U789,X781:X789,AA781:AA789,AD781:AD789,AG781:AG789)</f>
        <v>67000</v>
      </c>
    </row>
    <row r="787" spans="1:41">
      <c r="A787" s="543"/>
      <c r="B787" s="545"/>
      <c r="C787" s="547"/>
      <c r="D787" s="722"/>
      <c r="E787" s="551"/>
      <c r="F787" s="165" t="s">
        <v>39</v>
      </c>
      <c r="G787" s="177"/>
      <c r="H787" s="149">
        <f t="shared" si="768"/>
        <v>0</v>
      </c>
      <c r="I787" s="178"/>
      <c r="J787" s="177"/>
      <c r="K787" s="149">
        <f t="shared" si="769"/>
        <v>0</v>
      </c>
      <c r="L787" s="178"/>
      <c r="M787" s="177"/>
      <c r="N787" s="149">
        <f t="shared" si="770"/>
        <v>0</v>
      </c>
      <c r="O787" s="178"/>
      <c r="P787" s="177"/>
      <c r="Q787" s="149">
        <f t="shared" si="771"/>
        <v>0</v>
      </c>
      <c r="R787" s="178"/>
      <c r="S787" s="177"/>
      <c r="T787" s="149">
        <f t="shared" si="772"/>
        <v>0</v>
      </c>
      <c r="U787" s="178"/>
      <c r="V787" s="177"/>
      <c r="W787" s="149">
        <f t="shared" si="773"/>
        <v>0</v>
      </c>
      <c r="X787" s="197"/>
      <c r="Y787" s="177"/>
      <c r="Z787" s="149">
        <f t="shared" si="774"/>
        <v>0</v>
      </c>
      <c r="AA787" s="178"/>
      <c r="AB787" s="177"/>
      <c r="AC787" s="149">
        <f t="shared" si="775"/>
        <v>0</v>
      </c>
      <c r="AD787" s="178"/>
      <c r="AE787" s="177"/>
      <c r="AF787" s="149">
        <f t="shared" si="776"/>
        <v>0</v>
      </c>
      <c r="AG787" s="178"/>
      <c r="AH787" s="177"/>
      <c r="AI787" s="149">
        <f t="shared" si="777"/>
        <v>0</v>
      </c>
      <c r="AJ787" s="178"/>
      <c r="AK787" s="177"/>
      <c r="AL787" s="149">
        <f t="shared" si="778"/>
        <v>0</v>
      </c>
      <c r="AM787" s="178"/>
      <c r="AN787" s="172"/>
      <c r="AO787" s="153" t="s">
        <v>40</v>
      </c>
    </row>
    <row r="788" spans="1:41">
      <c r="A788" s="543"/>
      <c r="B788" s="545"/>
      <c r="C788" s="547"/>
      <c r="D788" s="722"/>
      <c r="E788" s="551"/>
      <c r="F788" s="165" t="s">
        <v>41</v>
      </c>
      <c r="G788" s="177"/>
      <c r="H788" s="149">
        <f t="shared" si="768"/>
        <v>0</v>
      </c>
      <c r="I788" s="178"/>
      <c r="J788" s="177"/>
      <c r="K788" s="149">
        <f t="shared" si="769"/>
        <v>0</v>
      </c>
      <c r="L788" s="178"/>
      <c r="M788" s="177"/>
      <c r="N788" s="149">
        <f t="shared" si="770"/>
        <v>0</v>
      </c>
      <c r="O788" s="178"/>
      <c r="P788" s="177"/>
      <c r="Q788" s="149">
        <f t="shared" si="771"/>
        <v>0</v>
      </c>
      <c r="R788" s="178"/>
      <c r="S788" s="177"/>
      <c r="T788" s="149">
        <f t="shared" si="772"/>
        <v>0</v>
      </c>
      <c r="U788" s="178"/>
      <c r="V788" s="177"/>
      <c r="W788" s="149">
        <f t="shared" si="773"/>
        <v>0</v>
      </c>
      <c r="X788" s="197"/>
      <c r="Y788" s="177"/>
      <c r="Z788" s="149">
        <f t="shared" si="774"/>
        <v>0</v>
      </c>
      <c r="AA788" s="178"/>
      <c r="AB788" s="177"/>
      <c r="AC788" s="149">
        <f t="shared" si="775"/>
        <v>0</v>
      </c>
      <c r="AD788" s="178"/>
      <c r="AE788" s="177"/>
      <c r="AF788" s="149">
        <f t="shared" si="776"/>
        <v>0</v>
      </c>
      <c r="AG788" s="178"/>
      <c r="AH788" s="177"/>
      <c r="AI788" s="149">
        <f t="shared" si="777"/>
        <v>0</v>
      </c>
      <c r="AJ788" s="178"/>
      <c r="AK788" s="177"/>
      <c r="AL788" s="149">
        <f t="shared" si="778"/>
        <v>0</v>
      </c>
      <c r="AM788" s="178"/>
      <c r="AN788" s="172"/>
      <c r="AO788" s="154">
        <f>AO786/AO782</f>
        <v>0.1830601092896175</v>
      </c>
    </row>
    <row r="789" spans="1:41" ht="15.75" customHeight="1">
      <c r="A789" s="544"/>
      <c r="B789" s="546"/>
      <c r="C789" s="548"/>
      <c r="D789" s="723"/>
      <c r="E789" s="552"/>
      <c r="F789" s="166" t="s">
        <v>42</v>
      </c>
      <c r="G789" s="179"/>
      <c r="H789" s="155">
        <f t="shared" si="768"/>
        <v>0</v>
      </c>
      <c r="I789" s="180"/>
      <c r="J789" s="179"/>
      <c r="K789" s="155">
        <f t="shared" si="769"/>
        <v>0</v>
      </c>
      <c r="L789" s="180"/>
      <c r="M789" s="179"/>
      <c r="N789" s="155">
        <f t="shared" si="770"/>
        <v>0</v>
      </c>
      <c r="O789" s="180"/>
      <c r="P789" s="179"/>
      <c r="Q789" s="155">
        <f t="shared" si="771"/>
        <v>0</v>
      </c>
      <c r="R789" s="180"/>
      <c r="S789" s="179"/>
      <c r="T789" s="155">
        <f t="shared" si="772"/>
        <v>0</v>
      </c>
      <c r="U789" s="180"/>
      <c r="V789" s="179"/>
      <c r="W789" s="155">
        <f t="shared" si="773"/>
        <v>0</v>
      </c>
      <c r="X789" s="198"/>
      <c r="Y789" s="179"/>
      <c r="Z789" s="155">
        <f t="shared" si="774"/>
        <v>0</v>
      </c>
      <c r="AA789" s="180"/>
      <c r="AB789" s="179"/>
      <c r="AC789" s="155">
        <f t="shared" si="775"/>
        <v>0</v>
      </c>
      <c r="AD789" s="180"/>
      <c r="AE789" s="179"/>
      <c r="AF789" s="155">
        <f t="shared" si="776"/>
        <v>0</v>
      </c>
      <c r="AG789" s="180"/>
      <c r="AH789" s="179"/>
      <c r="AI789" s="155">
        <f t="shared" si="777"/>
        <v>0</v>
      </c>
      <c r="AJ789" s="180"/>
      <c r="AK789" s="179"/>
      <c r="AL789" s="155">
        <f t="shared" si="778"/>
        <v>0</v>
      </c>
      <c r="AM789" s="180"/>
      <c r="AN789" s="173"/>
      <c r="AO789" s="156"/>
    </row>
    <row r="790" spans="1:41" ht="11.25" customHeight="1">
      <c r="A790" s="573" t="s">
        <v>21</v>
      </c>
      <c r="B790" s="451" t="s">
        <v>17</v>
      </c>
      <c r="C790" s="451" t="s">
        <v>18</v>
      </c>
      <c r="D790" s="451" t="s">
        <v>139</v>
      </c>
      <c r="E790" s="451" t="s">
        <v>20</v>
      </c>
      <c r="F790" s="560" t="s">
        <v>22</v>
      </c>
      <c r="G790" s="511" t="s">
        <v>23</v>
      </c>
      <c r="H790" s="440" t="s">
        <v>24</v>
      </c>
      <c r="I790" s="444" t="s">
        <v>25</v>
      </c>
      <c r="J790" s="511" t="s">
        <v>23</v>
      </c>
      <c r="K790" s="440" t="s">
        <v>24</v>
      </c>
      <c r="L790" s="444" t="s">
        <v>25</v>
      </c>
      <c r="M790" s="511" t="s">
        <v>23</v>
      </c>
      <c r="N790" s="440" t="s">
        <v>24</v>
      </c>
      <c r="O790" s="444" t="s">
        <v>25</v>
      </c>
      <c r="P790" s="511" t="s">
        <v>23</v>
      </c>
      <c r="Q790" s="440" t="s">
        <v>24</v>
      </c>
      <c r="R790" s="444" t="s">
        <v>25</v>
      </c>
      <c r="S790" s="511" t="s">
        <v>23</v>
      </c>
      <c r="T790" s="440" t="s">
        <v>24</v>
      </c>
      <c r="U790" s="444" t="s">
        <v>25</v>
      </c>
      <c r="V790" s="511" t="s">
        <v>23</v>
      </c>
      <c r="W790" s="440" t="s">
        <v>24</v>
      </c>
      <c r="X790" s="522" t="s">
        <v>25</v>
      </c>
      <c r="Y790" s="511" t="s">
        <v>23</v>
      </c>
      <c r="Z790" s="440" t="s">
        <v>24</v>
      </c>
      <c r="AA790" s="444" t="s">
        <v>25</v>
      </c>
      <c r="AB790" s="511" t="s">
        <v>23</v>
      </c>
      <c r="AC790" s="440" t="s">
        <v>24</v>
      </c>
      <c r="AD790" s="444" t="s">
        <v>25</v>
      </c>
      <c r="AE790" s="511" t="s">
        <v>23</v>
      </c>
      <c r="AF790" s="440" t="s">
        <v>24</v>
      </c>
      <c r="AG790" s="444" t="s">
        <v>25</v>
      </c>
      <c r="AH790" s="511" t="s">
        <v>23</v>
      </c>
      <c r="AI790" s="440" t="s">
        <v>24</v>
      </c>
      <c r="AJ790" s="444" t="s">
        <v>25</v>
      </c>
      <c r="AK790" s="511" t="s">
        <v>23</v>
      </c>
      <c r="AL790" s="440" t="s">
        <v>24</v>
      </c>
      <c r="AM790" s="444" t="s">
        <v>25</v>
      </c>
      <c r="AN790" s="443" t="s">
        <v>23</v>
      </c>
      <c r="AO790" s="630" t="s">
        <v>26</v>
      </c>
    </row>
    <row r="791" spans="1:41" ht="25.5" customHeight="1">
      <c r="A791" s="574"/>
      <c r="B791" s="562"/>
      <c r="C791" s="562"/>
      <c r="D791" s="562"/>
      <c r="E791" s="562"/>
      <c r="F791" s="561"/>
      <c r="G791" s="541"/>
      <c r="H791" s="542"/>
      <c r="I791" s="538"/>
      <c r="J791" s="541"/>
      <c r="K791" s="542"/>
      <c r="L791" s="538"/>
      <c r="M791" s="541"/>
      <c r="N791" s="542"/>
      <c r="O791" s="538"/>
      <c r="P791" s="541"/>
      <c r="Q791" s="542"/>
      <c r="R791" s="538"/>
      <c r="S791" s="541"/>
      <c r="T791" s="542"/>
      <c r="U791" s="538"/>
      <c r="V791" s="541"/>
      <c r="W791" s="542"/>
      <c r="X791" s="632"/>
      <c r="Y791" s="541"/>
      <c r="Z791" s="542"/>
      <c r="AA791" s="538"/>
      <c r="AB791" s="541"/>
      <c r="AC791" s="542"/>
      <c r="AD791" s="538"/>
      <c r="AE791" s="541"/>
      <c r="AF791" s="542"/>
      <c r="AG791" s="538"/>
      <c r="AH791" s="541"/>
      <c r="AI791" s="542"/>
      <c r="AJ791" s="538"/>
      <c r="AK791" s="541"/>
      <c r="AL791" s="542"/>
      <c r="AM791" s="538"/>
      <c r="AN791" s="570"/>
      <c r="AO791" s="631"/>
    </row>
    <row r="792" spans="1:41" ht="14.45" customHeight="1">
      <c r="A792" s="543" t="s">
        <v>167</v>
      </c>
      <c r="B792" s="545" t="s">
        <v>354</v>
      </c>
      <c r="C792" s="547">
        <v>2479</v>
      </c>
      <c r="D792" s="549" t="s">
        <v>355</v>
      </c>
      <c r="E792" s="551" t="s">
        <v>356</v>
      </c>
      <c r="F792" s="165" t="s">
        <v>30</v>
      </c>
      <c r="G792" s="177"/>
      <c r="H792" s="149">
        <f t="shared" ref="H792:H801" si="779">G792-I792</f>
        <v>0</v>
      </c>
      <c r="I792" s="178"/>
      <c r="J792" s="177"/>
      <c r="K792" s="149">
        <f t="shared" ref="K792:K801" si="780">J792-L792</f>
        <v>0</v>
      </c>
      <c r="L792" s="178"/>
      <c r="M792" s="177"/>
      <c r="N792" s="149">
        <f t="shared" ref="N792:N801" si="781">M792-O792</f>
        <v>0</v>
      </c>
      <c r="O792" s="178"/>
      <c r="P792" s="177"/>
      <c r="Q792" s="149">
        <f t="shared" ref="Q792:Q801" si="782">SUM(P792)</f>
        <v>0</v>
      </c>
      <c r="R792" s="178"/>
      <c r="S792" s="177"/>
      <c r="T792" s="149">
        <f t="shared" ref="T792:T801" si="783">S792-U792</f>
        <v>0</v>
      </c>
      <c r="U792" s="178"/>
      <c r="V792" s="177"/>
      <c r="W792" s="149">
        <f t="shared" ref="W792:W801" si="784">V792-X792</f>
        <v>0</v>
      </c>
      <c r="X792" s="197"/>
      <c r="Y792" s="177"/>
      <c r="Z792" s="149">
        <f t="shared" ref="Z792:Z801" si="785">Y792-AA792</f>
        <v>0</v>
      </c>
      <c r="AA792" s="178"/>
      <c r="AB792" s="177"/>
      <c r="AC792" s="149">
        <f t="shared" ref="AC792:AC801" si="786">AB792-AD792</f>
        <v>0</v>
      </c>
      <c r="AD792" s="178"/>
      <c r="AE792" s="177"/>
      <c r="AF792" s="149">
        <f t="shared" ref="AF792:AF801" si="787">AE792-AG792</f>
        <v>0</v>
      </c>
      <c r="AG792" s="178"/>
      <c r="AH792" s="177"/>
      <c r="AI792" s="149">
        <f t="shared" ref="AI792:AI797" si="788">AH792-AJ792</f>
        <v>0</v>
      </c>
      <c r="AJ792" s="178"/>
      <c r="AK792" s="177"/>
      <c r="AL792" s="149">
        <f t="shared" ref="AL792:AL797" si="789">AK792-AM792</f>
        <v>0</v>
      </c>
      <c r="AM792" s="178"/>
      <c r="AN792" s="172"/>
      <c r="AO792" s="151" t="s">
        <v>31</v>
      </c>
    </row>
    <row r="793" spans="1:41" ht="13.5" customHeight="1">
      <c r="A793" s="543"/>
      <c r="B793" s="545"/>
      <c r="C793" s="547"/>
      <c r="D793" s="549"/>
      <c r="E793" s="551"/>
      <c r="F793" s="165" t="s">
        <v>32</v>
      </c>
      <c r="G793" s="177"/>
      <c r="H793" s="149">
        <f t="shared" si="779"/>
        <v>0</v>
      </c>
      <c r="I793" s="178"/>
      <c r="J793" s="177"/>
      <c r="K793" s="149">
        <f t="shared" si="780"/>
        <v>0</v>
      </c>
      <c r="L793" s="178"/>
      <c r="M793" s="177"/>
      <c r="N793" s="149">
        <f t="shared" si="781"/>
        <v>0</v>
      </c>
      <c r="O793" s="178"/>
      <c r="P793" s="177"/>
      <c r="Q793" s="149">
        <f t="shared" si="782"/>
        <v>0</v>
      </c>
      <c r="R793" s="178"/>
      <c r="S793" s="177"/>
      <c r="T793" s="149">
        <f t="shared" si="783"/>
        <v>0</v>
      </c>
      <c r="U793" s="178"/>
      <c r="V793" s="177"/>
      <c r="W793" s="149">
        <f t="shared" si="784"/>
        <v>0</v>
      </c>
      <c r="X793" s="197"/>
      <c r="Y793" s="177"/>
      <c r="Z793" s="149">
        <f t="shared" si="785"/>
        <v>0</v>
      </c>
      <c r="AA793" s="178"/>
      <c r="AB793" s="177"/>
      <c r="AC793" s="149">
        <f t="shared" si="786"/>
        <v>0</v>
      </c>
      <c r="AD793" s="178"/>
      <c r="AE793" s="177"/>
      <c r="AF793" s="149">
        <f t="shared" si="787"/>
        <v>0</v>
      </c>
      <c r="AG793" s="178"/>
      <c r="AH793" s="177"/>
      <c r="AI793" s="149">
        <f t="shared" si="788"/>
        <v>0</v>
      </c>
      <c r="AJ793" s="178"/>
      <c r="AK793" s="177"/>
      <c r="AL793" s="149">
        <f t="shared" si="789"/>
        <v>0</v>
      </c>
      <c r="AM793" s="178"/>
      <c r="AN793" s="172"/>
      <c r="AO793" s="152">
        <f>SUM(G792:G801,J792:J801,M792:M801,P792:P801,S792:S801,V792:V801,Y792:Y801,AB792:AB801,AE792:AE801)</f>
        <v>2172014</v>
      </c>
    </row>
    <row r="794" spans="1:41" ht="15.75" customHeight="1">
      <c r="A794" s="543"/>
      <c r="B794" s="545"/>
      <c r="C794" s="547"/>
      <c r="D794" s="549"/>
      <c r="E794" s="551"/>
      <c r="F794" s="165" t="s">
        <v>33</v>
      </c>
      <c r="G794" s="177"/>
      <c r="H794" s="149">
        <f t="shared" si="779"/>
        <v>0</v>
      </c>
      <c r="I794" s="178"/>
      <c r="J794" s="177"/>
      <c r="K794" s="149">
        <f t="shared" si="780"/>
        <v>0</v>
      </c>
      <c r="L794" s="178"/>
      <c r="M794" s="177"/>
      <c r="N794" s="149">
        <f t="shared" si="781"/>
        <v>0</v>
      </c>
      <c r="O794" s="178"/>
      <c r="P794" s="177"/>
      <c r="Q794" s="149">
        <f>SUM(P794)</f>
        <v>0</v>
      </c>
      <c r="R794" s="178"/>
      <c r="S794" s="177">
        <v>123200</v>
      </c>
      <c r="T794" s="149">
        <f t="shared" si="783"/>
        <v>67200</v>
      </c>
      <c r="U794" s="178">
        <v>56000</v>
      </c>
      <c r="V794" s="177"/>
      <c r="W794" s="149">
        <f t="shared" si="784"/>
        <v>0</v>
      </c>
      <c r="X794" s="197"/>
      <c r="Y794" s="177">
        <v>79172</v>
      </c>
      <c r="Z794" s="149">
        <f t="shared" si="785"/>
        <v>79172</v>
      </c>
      <c r="AA794" s="178"/>
      <c r="AB794" s="177"/>
      <c r="AC794" s="149">
        <f t="shared" si="786"/>
        <v>0</v>
      </c>
      <c r="AD794" s="178"/>
      <c r="AE794" s="177"/>
      <c r="AF794" s="149">
        <f t="shared" si="787"/>
        <v>0</v>
      </c>
      <c r="AG794" s="178"/>
      <c r="AH794" s="177"/>
      <c r="AI794" s="149">
        <f t="shared" si="788"/>
        <v>0</v>
      </c>
      <c r="AJ794" s="178"/>
      <c r="AK794" s="177"/>
      <c r="AL794" s="149">
        <f t="shared" si="789"/>
        <v>0</v>
      </c>
      <c r="AM794" s="178"/>
      <c r="AN794" s="172"/>
      <c r="AO794" s="153" t="s">
        <v>34</v>
      </c>
    </row>
    <row r="795" spans="1:41" ht="13.5" customHeight="1">
      <c r="A795" s="543"/>
      <c r="B795" s="545"/>
      <c r="C795" s="547"/>
      <c r="D795" s="549"/>
      <c r="E795" s="551"/>
      <c r="F795" s="165" t="s">
        <v>35</v>
      </c>
      <c r="G795" s="177"/>
      <c r="H795" s="149">
        <f t="shared" si="779"/>
        <v>0</v>
      </c>
      <c r="I795" s="178"/>
      <c r="J795" s="177"/>
      <c r="K795" s="149">
        <f t="shared" si="780"/>
        <v>0</v>
      </c>
      <c r="L795" s="178"/>
      <c r="M795" s="177"/>
      <c r="N795" s="149">
        <f t="shared" si="781"/>
        <v>0</v>
      </c>
      <c r="O795" s="178"/>
      <c r="P795" s="177"/>
      <c r="Q795" s="149">
        <f t="shared" si="782"/>
        <v>0</v>
      </c>
      <c r="R795" s="178"/>
      <c r="S795" s="177">
        <v>12000</v>
      </c>
      <c r="T795" s="149">
        <f t="shared" si="783"/>
        <v>0</v>
      </c>
      <c r="U795" s="178">
        <v>12000</v>
      </c>
      <c r="V795" s="177"/>
      <c r="W795" s="149">
        <f t="shared" si="784"/>
        <v>0</v>
      </c>
      <c r="X795" s="197"/>
      <c r="Y795" s="177">
        <v>281000</v>
      </c>
      <c r="Z795" s="149">
        <f t="shared" si="785"/>
        <v>281000</v>
      </c>
      <c r="AA795" s="178"/>
      <c r="AB795" s="177"/>
      <c r="AC795" s="149">
        <f t="shared" si="786"/>
        <v>0</v>
      </c>
      <c r="AD795" s="178"/>
      <c r="AE795" s="177"/>
      <c r="AF795" s="149">
        <f t="shared" si="787"/>
        <v>0</v>
      </c>
      <c r="AG795" s="178"/>
      <c r="AH795" s="177"/>
      <c r="AI795" s="149">
        <f t="shared" si="788"/>
        <v>0</v>
      </c>
      <c r="AJ795" s="178"/>
      <c r="AK795" s="177"/>
      <c r="AL795" s="149">
        <f t="shared" si="789"/>
        <v>0</v>
      </c>
      <c r="AM795" s="178"/>
      <c r="AN795" s="172"/>
      <c r="AO795" s="152">
        <f>SUM(H792:H801,K792:K801,N792:N801,Q792:Q801,T792:T801,W792:W801,Z792:Z801,AC792:AC801,AF792:AF801)</f>
        <v>2104014</v>
      </c>
    </row>
    <row r="796" spans="1:41" ht="13.5" customHeight="1">
      <c r="A796" s="543"/>
      <c r="B796" s="545"/>
      <c r="C796" s="547"/>
      <c r="D796" s="549"/>
      <c r="E796" s="551"/>
      <c r="F796" s="165" t="s">
        <v>36</v>
      </c>
      <c r="G796" s="177"/>
      <c r="H796" s="149">
        <f t="shared" si="779"/>
        <v>0</v>
      </c>
      <c r="I796" s="178"/>
      <c r="J796" s="177"/>
      <c r="K796" s="149">
        <f t="shared" si="780"/>
        <v>0</v>
      </c>
      <c r="L796" s="178"/>
      <c r="M796" s="177"/>
      <c r="N796" s="149">
        <f t="shared" si="781"/>
        <v>0</v>
      </c>
      <c r="O796" s="178"/>
      <c r="P796" s="177"/>
      <c r="Q796" s="149">
        <f t="shared" si="782"/>
        <v>0</v>
      </c>
      <c r="R796" s="178"/>
      <c r="S796" s="177"/>
      <c r="T796" s="149">
        <f t="shared" si="783"/>
        <v>0</v>
      </c>
      <c r="U796" s="178"/>
      <c r="V796" s="177"/>
      <c r="W796" s="149">
        <f t="shared" si="784"/>
        <v>0</v>
      </c>
      <c r="X796" s="197"/>
      <c r="Y796" s="177"/>
      <c r="Z796" s="149">
        <f t="shared" si="785"/>
        <v>0</v>
      </c>
      <c r="AA796" s="178"/>
      <c r="AB796" s="177"/>
      <c r="AC796" s="149">
        <f t="shared" si="786"/>
        <v>0</v>
      </c>
      <c r="AD796" s="178"/>
      <c r="AE796" s="177"/>
      <c r="AF796" s="149">
        <f t="shared" si="787"/>
        <v>0</v>
      </c>
      <c r="AG796" s="178"/>
      <c r="AH796" s="177"/>
      <c r="AI796" s="149">
        <f t="shared" si="788"/>
        <v>0</v>
      </c>
      <c r="AJ796" s="178"/>
      <c r="AK796" s="177"/>
      <c r="AL796" s="149">
        <f t="shared" si="789"/>
        <v>0</v>
      </c>
      <c r="AM796" s="178"/>
      <c r="AN796" s="172"/>
      <c r="AO796" s="153" t="s">
        <v>37</v>
      </c>
    </row>
    <row r="797" spans="1:41" ht="13.5" customHeight="1">
      <c r="A797" s="543"/>
      <c r="B797" s="545"/>
      <c r="C797" s="547"/>
      <c r="D797" s="549"/>
      <c r="E797" s="551"/>
      <c r="F797" s="165" t="s">
        <v>38</v>
      </c>
      <c r="G797" s="177"/>
      <c r="H797" s="149">
        <f t="shared" si="779"/>
        <v>0</v>
      </c>
      <c r="I797" s="178"/>
      <c r="J797" s="177"/>
      <c r="K797" s="149">
        <f t="shared" si="780"/>
        <v>0</v>
      </c>
      <c r="L797" s="178"/>
      <c r="M797" s="177"/>
      <c r="N797" s="149">
        <f t="shared" si="781"/>
        <v>0</v>
      </c>
      <c r="O797" s="178"/>
      <c r="P797" s="177"/>
      <c r="Q797" s="149">
        <f t="shared" si="782"/>
        <v>0</v>
      </c>
      <c r="R797" s="178"/>
      <c r="S797" s="177"/>
      <c r="T797" s="149">
        <f t="shared" si="783"/>
        <v>0</v>
      </c>
      <c r="U797" s="178"/>
      <c r="V797" s="177"/>
      <c r="W797" s="149">
        <f t="shared" si="784"/>
        <v>0</v>
      </c>
      <c r="X797" s="197"/>
      <c r="Y797" s="177"/>
      <c r="Z797" s="149">
        <f t="shared" si="785"/>
        <v>0</v>
      </c>
      <c r="AA797" s="197"/>
      <c r="AB797" s="177">
        <v>1676642</v>
      </c>
      <c r="AC797" s="149">
        <f t="shared" si="786"/>
        <v>1676642</v>
      </c>
      <c r="AD797" s="178"/>
      <c r="AE797" s="177"/>
      <c r="AF797" s="149">
        <f t="shared" si="787"/>
        <v>0</v>
      </c>
      <c r="AG797" s="178"/>
      <c r="AH797" s="177"/>
      <c r="AI797" s="149">
        <f t="shared" si="788"/>
        <v>0</v>
      </c>
      <c r="AJ797" s="178"/>
      <c r="AK797" s="177"/>
      <c r="AL797" s="149">
        <f t="shared" si="789"/>
        <v>0</v>
      </c>
      <c r="AM797" s="178"/>
      <c r="AN797" s="172"/>
      <c r="AO797" s="152">
        <f>SUM(I792:I801,L792:L801,O792:O801,R792:R801,U792:U801,X792:X801,AA792:AA801,AD792:AD801,AG792:AG801)</f>
        <v>68000</v>
      </c>
    </row>
    <row r="798" spans="1:41" ht="13.5" customHeight="1">
      <c r="A798" s="543"/>
      <c r="B798" s="545"/>
      <c r="C798" s="547"/>
      <c r="D798" s="549"/>
      <c r="E798" s="551"/>
      <c r="F798" s="165" t="s">
        <v>58</v>
      </c>
      <c r="G798" s="177"/>
      <c r="H798" s="149"/>
      <c r="I798" s="178"/>
      <c r="J798" s="177"/>
      <c r="K798" s="149"/>
      <c r="L798" s="178"/>
      <c r="M798" s="177"/>
      <c r="N798" s="149"/>
      <c r="O798" s="178"/>
      <c r="P798" s="177"/>
      <c r="Q798" s="149"/>
      <c r="R798" s="178"/>
      <c r="S798" s="177"/>
      <c r="T798" s="149"/>
      <c r="U798" s="178"/>
      <c r="V798" s="338"/>
      <c r="W798" s="339">
        <f t="shared" ref="W798" si="790">V798-X798</f>
        <v>0</v>
      </c>
      <c r="X798" s="340"/>
      <c r="Y798" s="264"/>
      <c r="Z798" s="265">
        <f t="shared" si="785"/>
        <v>0</v>
      </c>
      <c r="AA798" s="406"/>
      <c r="AB798" s="177"/>
      <c r="AC798" s="149">
        <f t="shared" si="786"/>
        <v>0</v>
      </c>
      <c r="AD798" s="178"/>
      <c r="AE798" s="177"/>
      <c r="AF798" s="149"/>
      <c r="AG798" s="178"/>
      <c r="AH798" s="177"/>
      <c r="AI798" s="149"/>
      <c r="AJ798" s="178"/>
      <c r="AK798" s="177"/>
      <c r="AL798" s="149"/>
      <c r="AM798" s="178"/>
      <c r="AN798" s="172"/>
      <c r="AO798" s="152"/>
    </row>
    <row r="799" spans="1:41" ht="13.5" customHeight="1">
      <c r="A799" s="543"/>
      <c r="B799" s="545"/>
      <c r="C799" s="547"/>
      <c r="D799" s="549"/>
      <c r="E799" s="551"/>
      <c r="F799" s="165" t="s">
        <v>39</v>
      </c>
      <c r="G799" s="177"/>
      <c r="H799" s="149">
        <f t="shared" si="779"/>
        <v>0</v>
      </c>
      <c r="I799" s="178"/>
      <c r="J799" s="177"/>
      <c r="K799" s="149">
        <f t="shared" si="780"/>
        <v>0</v>
      </c>
      <c r="L799" s="178"/>
      <c r="M799" s="177"/>
      <c r="N799" s="149">
        <f t="shared" si="781"/>
        <v>0</v>
      </c>
      <c r="O799" s="178"/>
      <c r="P799" s="177"/>
      <c r="Q799" s="149">
        <f t="shared" si="782"/>
        <v>0</v>
      </c>
      <c r="R799" s="178"/>
      <c r="S799" s="177"/>
      <c r="T799" s="149">
        <f t="shared" si="783"/>
        <v>0</v>
      </c>
      <c r="U799" s="178"/>
      <c r="V799" s="177"/>
      <c r="W799" s="149">
        <f t="shared" si="784"/>
        <v>0</v>
      </c>
      <c r="X799" s="197"/>
      <c r="Y799" s="177"/>
      <c r="Z799" s="149">
        <f t="shared" si="785"/>
        <v>0</v>
      </c>
      <c r="AA799" s="178"/>
      <c r="AB799" s="177"/>
      <c r="AC799" s="149">
        <f t="shared" si="786"/>
        <v>0</v>
      </c>
      <c r="AD799" s="178"/>
      <c r="AE799" s="177"/>
      <c r="AF799" s="149">
        <f t="shared" si="787"/>
        <v>0</v>
      </c>
      <c r="AG799" s="178"/>
      <c r="AH799" s="177"/>
      <c r="AI799" s="149">
        <f t="shared" ref="AI799:AI801" si="791">AH799-AJ799</f>
        <v>0</v>
      </c>
      <c r="AJ799" s="178"/>
      <c r="AK799" s="177"/>
      <c r="AL799" s="149">
        <f t="shared" ref="AL799:AL801" si="792">AK799-AM799</f>
        <v>0</v>
      </c>
      <c r="AM799" s="178"/>
      <c r="AN799" s="172"/>
      <c r="AO799" s="153" t="s">
        <v>40</v>
      </c>
    </row>
    <row r="800" spans="1:41" ht="13.5" customHeight="1">
      <c r="A800" s="543"/>
      <c r="B800" s="545"/>
      <c r="C800" s="547"/>
      <c r="D800" s="549"/>
      <c r="E800" s="551"/>
      <c r="F800" s="165" t="s">
        <v>41</v>
      </c>
      <c r="G800" s="177"/>
      <c r="H800" s="149">
        <f t="shared" si="779"/>
        <v>0</v>
      </c>
      <c r="I800" s="178"/>
      <c r="J800" s="177"/>
      <c r="K800" s="149">
        <f t="shared" si="780"/>
        <v>0</v>
      </c>
      <c r="L800" s="178"/>
      <c r="M800" s="177"/>
      <c r="N800" s="149">
        <f t="shared" si="781"/>
        <v>0</v>
      </c>
      <c r="O800" s="178"/>
      <c r="P800" s="177"/>
      <c r="Q800" s="149">
        <f t="shared" si="782"/>
        <v>0</v>
      </c>
      <c r="R800" s="178"/>
      <c r="S800" s="177"/>
      <c r="T800" s="149">
        <f t="shared" si="783"/>
        <v>0</v>
      </c>
      <c r="U800" s="178"/>
      <c r="V800" s="177"/>
      <c r="W800" s="149">
        <f t="shared" si="784"/>
        <v>0</v>
      </c>
      <c r="X800" s="197"/>
      <c r="Y800" s="177"/>
      <c r="Z800" s="149">
        <f t="shared" si="785"/>
        <v>0</v>
      </c>
      <c r="AA800" s="178"/>
      <c r="AB800" s="177"/>
      <c r="AC800" s="149">
        <f t="shared" si="786"/>
        <v>0</v>
      </c>
      <c r="AD800" s="178"/>
      <c r="AE800" s="177"/>
      <c r="AF800" s="149">
        <f t="shared" si="787"/>
        <v>0</v>
      </c>
      <c r="AG800" s="178"/>
      <c r="AH800" s="177"/>
      <c r="AI800" s="149">
        <f t="shared" si="791"/>
        <v>0</v>
      </c>
      <c r="AJ800" s="178"/>
      <c r="AK800" s="177"/>
      <c r="AL800" s="149">
        <f t="shared" si="792"/>
        <v>0</v>
      </c>
      <c r="AM800" s="178"/>
      <c r="AN800" s="172"/>
      <c r="AO800" s="154">
        <f>AO797/AO793</f>
        <v>3.1307348847659358E-2</v>
      </c>
    </row>
    <row r="801" spans="1:41" ht="14.25" customHeight="1">
      <c r="A801" s="544"/>
      <c r="B801" s="546"/>
      <c r="C801" s="548"/>
      <c r="D801" s="550"/>
      <c r="E801" s="552"/>
      <c r="F801" s="166" t="s">
        <v>42</v>
      </c>
      <c r="G801" s="179"/>
      <c r="H801" s="155">
        <f t="shared" si="779"/>
        <v>0</v>
      </c>
      <c r="I801" s="180"/>
      <c r="J801" s="179"/>
      <c r="K801" s="155">
        <f t="shared" si="780"/>
        <v>0</v>
      </c>
      <c r="L801" s="180"/>
      <c r="M801" s="179"/>
      <c r="N801" s="155">
        <f t="shared" si="781"/>
        <v>0</v>
      </c>
      <c r="O801" s="180"/>
      <c r="P801" s="179"/>
      <c r="Q801" s="155">
        <f t="shared" si="782"/>
        <v>0</v>
      </c>
      <c r="R801" s="180"/>
      <c r="S801" s="179"/>
      <c r="T801" s="155">
        <f t="shared" si="783"/>
        <v>0</v>
      </c>
      <c r="U801" s="180"/>
      <c r="V801" s="179"/>
      <c r="W801" s="155">
        <f t="shared" si="784"/>
        <v>0</v>
      </c>
      <c r="X801" s="198"/>
      <c r="Y801" s="179"/>
      <c r="Z801" s="155">
        <f t="shared" si="785"/>
        <v>0</v>
      </c>
      <c r="AA801" s="180"/>
      <c r="AB801" s="179"/>
      <c r="AC801" s="155">
        <f t="shared" si="786"/>
        <v>0</v>
      </c>
      <c r="AD801" s="180"/>
      <c r="AE801" s="179"/>
      <c r="AF801" s="155">
        <f t="shared" si="787"/>
        <v>0</v>
      </c>
      <c r="AG801" s="180"/>
      <c r="AH801" s="179"/>
      <c r="AI801" s="155">
        <f t="shared" si="791"/>
        <v>0</v>
      </c>
      <c r="AJ801" s="180"/>
      <c r="AK801" s="179"/>
      <c r="AL801" s="155">
        <f t="shared" si="792"/>
        <v>0</v>
      </c>
      <c r="AM801" s="180"/>
      <c r="AN801" s="173"/>
      <c r="AO801" s="156"/>
    </row>
    <row r="802" spans="1:41" ht="15" hidden="1" customHeight="1">
      <c r="A802" s="573" t="s">
        <v>21</v>
      </c>
      <c r="B802" s="451" t="s">
        <v>17</v>
      </c>
      <c r="C802" s="451" t="s">
        <v>18</v>
      </c>
      <c r="D802" s="451" t="s">
        <v>139</v>
      </c>
      <c r="E802" s="451" t="s">
        <v>20</v>
      </c>
      <c r="F802" s="560" t="s">
        <v>22</v>
      </c>
      <c r="G802" s="511" t="s">
        <v>23</v>
      </c>
      <c r="H802" s="440" t="s">
        <v>24</v>
      </c>
      <c r="I802" s="731" t="s">
        <v>25</v>
      </c>
      <c r="J802" s="733" t="s">
        <v>23</v>
      </c>
      <c r="K802" s="440" t="s">
        <v>24</v>
      </c>
      <c r="L802" s="731" t="s">
        <v>25</v>
      </c>
      <c r="M802" s="733" t="s">
        <v>23</v>
      </c>
      <c r="N802" s="440" t="s">
        <v>24</v>
      </c>
      <c r="O802" s="731" t="s">
        <v>25</v>
      </c>
      <c r="P802" s="733" t="s">
        <v>23</v>
      </c>
      <c r="Q802" s="440" t="s">
        <v>24</v>
      </c>
      <c r="R802" s="731" t="s">
        <v>25</v>
      </c>
      <c r="S802" s="733" t="s">
        <v>23</v>
      </c>
      <c r="T802" s="440" t="s">
        <v>24</v>
      </c>
      <c r="U802" s="731" t="s">
        <v>25</v>
      </c>
      <c r="V802" s="733" t="s">
        <v>23</v>
      </c>
      <c r="W802" s="440" t="s">
        <v>24</v>
      </c>
      <c r="X802" s="738" t="s">
        <v>25</v>
      </c>
      <c r="Y802" s="733" t="s">
        <v>23</v>
      </c>
      <c r="Z802" s="440" t="s">
        <v>24</v>
      </c>
      <c r="AA802" s="731" t="s">
        <v>25</v>
      </c>
      <c r="AB802" s="733" t="s">
        <v>23</v>
      </c>
      <c r="AC802" s="440" t="s">
        <v>24</v>
      </c>
      <c r="AD802" s="731" t="s">
        <v>25</v>
      </c>
      <c r="AE802" s="733" t="s">
        <v>23</v>
      </c>
      <c r="AF802" s="440" t="s">
        <v>24</v>
      </c>
      <c r="AG802" s="731" t="s">
        <v>25</v>
      </c>
      <c r="AH802" s="733" t="s">
        <v>23</v>
      </c>
      <c r="AI802" s="440" t="s">
        <v>24</v>
      </c>
      <c r="AJ802" s="731" t="s">
        <v>25</v>
      </c>
      <c r="AK802" s="733" t="s">
        <v>23</v>
      </c>
      <c r="AL802" s="440" t="s">
        <v>24</v>
      </c>
      <c r="AM802" s="731" t="s">
        <v>25</v>
      </c>
      <c r="AN802" s="515" t="s">
        <v>23</v>
      </c>
      <c r="AO802" s="630" t="s">
        <v>26</v>
      </c>
    </row>
    <row r="803" spans="1:41" ht="15" hidden="1" customHeight="1">
      <c r="A803" s="574"/>
      <c r="B803" s="562"/>
      <c r="C803" s="562"/>
      <c r="D803" s="562"/>
      <c r="E803" s="562"/>
      <c r="F803" s="561"/>
      <c r="G803" s="541"/>
      <c r="H803" s="542"/>
      <c r="I803" s="732"/>
      <c r="J803" s="734"/>
      <c r="K803" s="542"/>
      <c r="L803" s="732"/>
      <c r="M803" s="734"/>
      <c r="N803" s="542"/>
      <c r="O803" s="732"/>
      <c r="P803" s="734"/>
      <c r="Q803" s="542"/>
      <c r="R803" s="732"/>
      <c r="S803" s="734"/>
      <c r="T803" s="542"/>
      <c r="U803" s="732"/>
      <c r="V803" s="734"/>
      <c r="W803" s="542"/>
      <c r="X803" s="739"/>
      <c r="Y803" s="734"/>
      <c r="Z803" s="542"/>
      <c r="AA803" s="732"/>
      <c r="AB803" s="734"/>
      <c r="AC803" s="542"/>
      <c r="AD803" s="732"/>
      <c r="AE803" s="734"/>
      <c r="AF803" s="542"/>
      <c r="AG803" s="732"/>
      <c r="AH803" s="734"/>
      <c r="AI803" s="542"/>
      <c r="AJ803" s="732"/>
      <c r="AK803" s="734"/>
      <c r="AL803" s="542"/>
      <c r="AM803" s="732"/>
      <c r="AN803" s="737"/>
      <c r="AO803" s="631"/>
    </row>
    <row r="804" spans="1:41" ht="15" hidden="1" customHeight="1">
      <c r="A804" s="543" t="s">
        <v>218</v>
      </c>
      <c r="B804" s="545" t="s">
        <v>357</v>
      </c>
      <c r="C804" s="547">
        <v>1808</v>
      </c>
      <c r="D804" s="722" t="s">
        <v>358</v>
      </c>
      <c r="E804" s="551" t="s">
        <v>359</v>
      </c>
      <c r="F804" s="165" t="s">
        <v>30</v>
      </c>
      <c r="G804" s="177"/>
      <c r="H804" s="149">
        <f t="shared" ref="H804:H813" si="793">G804-I804</f>
        <v>0</v>
      </c>
      <c r="I804" s="178"/>
      <c r="J804" s="177"/>
      <c r="K804" s="149">
        <f t="shared" ref="K804:K813" si="794">J804-L804</f>
        <v>0</v>
      </c>
      <c r="L804" s="178"/>
      <c r="M804" s="177"/>
      <c r="N804" s="149">
        <f>M804-O804</f>
        <v>0</v>
      </c>
      <c r="O804" s="178"/>
      <c r="P804" s="177"/>
      <c r="Q804" s="149">
        <f t="shared" ref="Q804:Q813" si="795">P804-R804</f>
        <v>0</v>
      </c>
      <c r="R804" s="178"/>
      <c r="S804" s="177"/>
      <c r="T804" s="149">
        <f t="shared" ref="T804:T813" si="796">S804-U804</f>
        <v>0</v>
      </c>
      <c r="U804" s="178"/>
      <c r="V804" s="177"/>
      <c r="W804" s="149">
        <f t="shared" ref="W804:W813" si="797">V804-X804</f>
        <v>0</v>
      </c>
      <c r="X804" s="197"/>
      <c r="Y804" s="177"/>
      <c r="Z804" s="149">
        <f t="shared" ref="Z804:Z813" si="798">Y804-AA804</f>
        <v>0</v>
      </c>
      <c r="AA804" s="178"/>
      <c r="AB804" s="177"/>
      <c r="AC804" s="149">
        <f t="shared" ref="AC804:AC813" si="799">AB804-AD804</f>
        <v>0</v>
      </c>
      <c r="AD804" s="178"/>
      <c r="AE804" s="177"/>
      <c r="AF804" s="149">
        <f t="shared" ref="AF804:AF813" si="800">AE804-AG804</f>
        <v>0</v>
      </c>
      <c r="AG804" s="178"/>
      <c r="AH804" s="177"/>
      <c r="AI804" s="149">
        <f t="shared" ref="AI804:AI809" si="801">AH804-AJ804</f>
        <v>0</v>
      </c>
      <c r="AJ804" s="178"/>
      <c r="AK804" s="177"/>
      <c r="AL804" s="149">
        <f t="shared" ref="AL804:AL809" si="802">AK804-AM804</f>
        <v>0</v>
      </c>
      <c r="AM804" s="178"/>
      <c r="AN804" s="172"/>
      <c r="AO804" s="151" t="s">
        <v>31</v>
      </c>
    </row>
    <row r="805" spans="1:41" ht="15" hidden="1" customHeight="1">
      <c r="A805" s="543"/>
      <c r="B805" s="545"/>
      <c r="C805" s="547"/>
      <c r="D805" s="722"/>
      <c r="E805" s="551"/>
      <c r="F805" s="165" t="s">
        <v>32</v>
      </c>
      <c r="G805" s="177"/>
      <c r="H805" s="149">
        <f t="shared" si="793"/>
        <v>0</v>
      </c>
      <c r="I805" s="178"/>
      <c r="J805" s="177"/>
      <c r="K805" s="149">
        <f t="shared" si="794"/>
        <v>0</v>
      </c>
      <c r="L805" s="178"/>
      <c r="M805" s="177"/>
      <c r="N805" s="149">
        <f>M805-O805</f>
        <v>0</v>
      </c>
      <c r="O805" s="178"/>
      <c r="P805" s="177"/>
      <c r="Q805" s="149">
        <f t="shared" si="795"/>
        <v>0</v>
      </c>
      <c r="R805" s="178"/>
      <c r="S805" s="177"/>
      <c r="T805" s="149">
        <f t="shared" si="796"/>
        <v>0</v>
      </c>
      <c r="U805" s="178"/>
      <c r="V805" s="177"/>
      <c r="W805" s="149">
        <f t="shared" si="797"/>
        <v>0</v>
      </c>
      <c r="X805" s="197"/>
      <c r="Y805" s="177"/>
      <c r="Z805" s="149">
        <f t="shared" si="798"/>
        <v>0</v>
      </c>
      <c r="AA805" s="178"/>
      <c r="AB805" s="177"/>
      <c r="AC805" s="149">
        <f t="shared" si="799"/>
        <v>0</v>
      </c>
      <c r="AD805" s="178"/>
      <c r="AE805" s="177"/>
      <c r="AF805" s="149">
        <f t="shared" si="800"/>
        <v>0</v>
      </c>
      <c r="AG805" s="178"/>
      <c r="AH805" s="177"/>
      <c r="AI805" s="149">
        <f t="shared" si="801"/>
        <v>0</v>
      </c>
      <c r="AJ805" s="178"/>
      <c r="AK805" s="177"/>
      <c r="AL805" s="149">
        <f t="shared" si="802"/>
        <v>0</v>
      </c>
      <c r="AM805" s="178"/>
      <c r="AN805" s="172"/>
      <c r="AO805" s="152">
        <f>SUM(G804:G813,J804:J813,M804:M813,P804:P813,S804:S813,V804:V813,Y804:Y813,AB804:AB813,AE804:AE813)</f>
        <v>4215694</v>
      </c>
    </row>
    <row r="806" spans="1:41" ht="15" hidden="1" customHeight="1">
      <c r="A806" s="543"/>
      <c r="B806" s="545"/>
      <c r="C806" s="547"/>
      <c r="D806" s="722"/>
      <c r="E806" s="551"/>
      <c r="F806" s="165" t="s">
        <v>33</v>
      </c>
      <c r="G806" s="177"/>
      <c r="H806" s="149">
        <f t="shared" si="793"/>
        <v>0</v>
      </c>
      <c r="I806" s="178"/>
      <c r="J806" s="177"/>
      <c r="K806" s="149">
        <f t="shared" si="794"/>
        <v>0</v>
      </c>
      <c r="L806" s="178"/>
      <c r="M806" s="177"/>
      <c r="N806" s="149">
        <v>0</v>
      </c>
      <c r="O806" s="178"/>
      <c r="P806" s="177">
        <v>39000</v>
      </c>
      <c r="Q806" s="149">
        <f t="shared" si="795"/>
        <v>0</v>
      </c>
      <c r="R806" s="178">
        <v>39000</v>
      </c>
      <c r="S806" s="177"/>
      <c r="T806" s="149">
        <f t="shared" si="796"/>
        <v>0</v>
      </c>
      <c r="U806" s="178"/>
      <c r="V806" s="177"/>
      <c r="W806" s="149">
        <f t="shared" si="797"/>
        <v>0</v>
      </c>
      <c r="X806" s="197"/>
      <c r="Y806" s="177"/>
      <c r="Z806" s="149">
        <f t="shared" si="798"/>
        <v>0</v>
      </c>
      <c r="AA806" s="178"/>
      <c r="AB806" s="177"/>
      <c r="AC806" s="149">
        <f t="shared" si="799"/>
        <v>0</v>
      </c>
      <c r="AD806" s="178"/>
      <c r="AE806" s="177"/>
      <c r="AF806" s="149">
        <f t="shared" si="800"/>
        <v>0</v>
      </c>
      <c r="AG806" s="178"/>
      <c r="AH806" s="177"/>
      <c r="AI806" s="149">
        <f t="shared" si="801"/>
        <v>0</v>
      </c>
      <c r="AJ806" s="178"/>
      <c r="AK806" s="177"/>
      <c r="AL806" s="149">
        <f t="shared" si="802"/>
        <v>0</v>
      </c>
      <c r="AM806" s="178"/>
      <c r="AN806" s="172"/>
      <c r="AO806" s="153" t="s">
        <v>34</v>
      </c>
    </row>
    <row r="807" spans="1:41" ht="15" hidden="1" customHeight="1">
      <c r="A807" s="543"/>
      <c r="B807" s="545"/>
      <c r="C807" s="547"/>
      <c r="D807" s="722"/>
      <c r="E807" s="551"/>
      <c r="F807" s="165" t="s">
        <v>35</v>
      </c>
      <c r="G807" s="177"/>
      <c r="H807" s="149">
        <f t="shared" si="793"/>
        <v>0</v>
      </c>
      <c r="I807" s="178"/>
      <c r="J807" s="177">
        <f>SUM(680944-108000)</f>
        <v>572944</v>
      </c>
      <c r="K807" s="149">
        <f t="shared" si="794"/>
        <v>0</v>
      </c>
      <c r="L807" s="178">
        <v>572944</v>
      </c>
      <c r="M807" s="177"/>
      <c r="N807" s="149">
        <v>0</v>
      </c>
      <c r="O807" s="178"/>
      <c r="P807" s="177"/>
      <c r="Q807" s="149">
        <f t="shared" si="795"/>
        <v>0</v>
      </c>
      <c r="R807" s="178"/>
      <c r="S807" s="177">
        <v>42750</v>
      </c>
      <c r="T807" s="149">
        <f t="shared" si="796"/>
        <v>0</v>
      </c>
      <c r="U807" s="178">
        <v>42750</v>
      </c>
      <c r="V807" s="177"/>
      <c r="W807" s="149">
        <f t="shared" si="797"/>
        <v>0</v>
      </c>
      <c r="X807" s="197"/>
      <c r="Y807" s="177"/>
      <c r="Z807" s="149">
        <f t="shared" si="798"/>
        <v>0</v>
      </c>
      <c r="AA807" s="178"/>
      <c r="AB807" s="177"/>
      <c r="AC807" s="149">
        <f t="shared" si="799"/>
        <v>0</v>
      </c>
      <c r="AD807" s="178"/>
      <c r="AE807" s="177"/>
      <c r="AF807" s="149">
        <f t="shared" si="800"/>
        <v>0</v>
      </c>
      <c r="AG807" s="178"/>
      <c r="AH807" s="177"/>
      <c r="AI807" s="149">
        <f t="shared" si="801"/>
        <v>0</v>
      </c>
      <c r="AJ807" s="178"/>
      <c r="AK807" s="177"/>
      <c r="AL807" s="149">
        <f t="shared" si="802"/>
        <v>0</v>
      </c>
      <c r="AM807" s="178"/>
      <c r="AN807" s="172"/>
      <c r="AO807" s="152">
        <f>SUM(H804:H813,K804:K813,N804:N813,Q804:Q813,T804:T813,W804:W813,Z804:Z813,AC804:AC813,AF804:AF813)</f>
        <v>0</v>
      </c>
    </row>
    <row r="808" spans="1:41" ht="15" hidden="1" customHeight="1">
      <c r="A808" s="543"/>
      <c r="B808" s="545"/>
      <c r="C808" s="547"/>
      <c r="D808" s="722"/>
      <c r="E808" s="551"/>
      <c r="F808" s="165" t="s">
        <v>36</v>
      </c>
      <c r="G808" s="177"/>
      <c r="H808" s="149">
        <f t="shared" si="793"/>
        <v>0</v>
      </c>
      <c r="I808" s="178"/>
      <c r="J808" s="177"/>
      <c r="K808" s="149">
        <f t="shared" si="794"/>
        <v>0</v>
      </c>
      <c r="L808" s="178"/>
      <c r="M808" s="177"/>
      <c r="N808" s="149">
        <v>0</v>
      </c>
      <c r="O808" s="178"/>
      <c r="P808" s="177"/>
      <c r="Q808" s="149">
        <f t="shared" si="795"/>
        <v>0</v>
      </c>
      <c r="R808" s="178"/>
      <c r="S808" s="177"/>
      <c r="T808" s="149">
        <f t="shared" si="796"/>
        <v>0</v>
      </c>
      <c r="U808" s="178"/>
      <c r="V808" s="177"/>
      <c r="W808" s="149">
        <f t="shared" si="797"/>
        <v>0</v>
      </c>
      <c r="X808" s="178"/>
      <c r="Y808" s="177"/>
      <c r="Z808" s="149">
        <f t="shared" si="798"/>
        <v>0</v>
      </c>
      <c r="AA808" s="178"/>
      <c r="AB808" s="177"/>
      <c r="AC808" s="149">
        <f t="shared" si="799"/>
        <v>0</v>
      </c>
      <c r="AD808" s="178"/>
      <c r="AE808" s="177"/>
      <c r="AF808" s="149">
        <f t="shared" si="800"/>
        <v>0</v>
      </c>
      <c r="AG808" s="178"/>
      <c r="AH808" s="177"/>
      <c r="AI808" s="149">
        <f t="shared" si="801"/>
        <v>0</v>
      </c>
      <c r="AJ808" s="178"/>
      <c r="AK808" s="177"/>
      <c r="AL808" s="149">
        <f t="shared" si="802"/>
        <v>0</v>
      </c>
      <c r="AM808" s="178"/>
      <c r="AN808" s="172"/>
      <c r="AO808" s="153" t="s">
        <v>37</v>
      </c>
    </row>
    <row r="809" spans="1:41" ht="15" hidden="1" customHeight="1">
      <c r="A809" s="543"/>
      <c r="B809" s="545"/>
      <c r="C809" s="547"/>
      <c r="D809" s="722"/>
      <c r="E809" s="551"/>
      <c r="F809" s="165" t="s">
        <v>38</v>
      </c>
      <c r="G809" s="177"/>
      <c r="H809" s="149">
        <f t="shared" si="793"/>
        <v>0</v>
      </c>
      <c r="I809" s="178"/>
      <c r="J809" s="177"/>
      <c r="K809" s="149">
        <f t="shared" si="794"/>
        <v>0</v>
      </c>
      <c r="L809" s="178"/>
      <c r="M809" s="177"/>
      <c r="N809" s="149">
        <v>0</v>
      </c>
      <c r="O809" s="178"/>
      <c r="P809" s="177"/>
      <c r="Q809" s="149">
        <f t="shared" si="795"/>
        <v>0</v>
      </c>
      <c r="R809" s="178"/>
      <c r="S809" s="177"/>
      <c r="T809" s="149">
        <f t="shared" si="796"/>
        <v>0</v>
      </c>
      <c r="U809" s="178"/>
      <c r="V809" s="177">
        <v>2986000</v>
      </c>
      <c r="W809" s="149">
        <f t="shared" si="797"/>
        <v>0</v>
      </c>
      <c r="X809" s="178">
        <v>2986000</v>
      </c>
      <c r="Y809" s="177"/>
      <c r="Z809" s="149">
        <f t="shared" si="798"/>
        <v>0</v>
      </c>
      <c r="AA809" s="178"/>
      <c r="AB809" s="177"/>
      <c r="AC809" s="149">
        <f t="shared" si="799"/>
        <v>0</v>
      </c>
      <c r="AD809" s="178"/>
      <c r="AE809" s="177"/>
      <c r="AF809" s="149">
        <f t="shared" si="800"/>
        <v>0</v>
      </c>
      <c r="AG809" s="178"/>
      <c r="AH809" s="177"/>
      <c r="AI809" s="149">
        <f t="shared" si="801"/>
        <v>0</v>
      </c>
      <c r="AJ809" s="178"/>
      <c r="AK809" s="177"/>
      <c r="AL809" s="149">
        <f t="shared" si="802"/>
        <v>0</v>
      </c>
      <c r="AM809" s="178"/>
      <c r="AN809" s="172"/>
      <c r="AO809" s="152">
        <f>SUM(I804:I813,L804:L813,O804:O813,R804:R813,U804:U813,X804:X813,AA804:AA813,AD804:AD813,AG804:AG813)</f>
        <v>4215694</v>
      </c>
    </row>
    <row r="810" spans="1:41" ht="15" hidden="1" customHeight="1">
      <c r="A810" s="543"/>
      <c r="B810" s="545"/>
      <c r="C810" s="547"/>
      <c r="D810" s="722"/>
      <c r="E810" s="551"/>
      <c r="F810" s="165" t="s">
        <v>58</v>
      </c>
      <c r="G810" s="243"/>
      <c r="H810" s="244"/>
      <c r="I810" s="245"/>
      <c r="J810" s="243"/>
      <c r="K810" s="244"/>
      <c r="L810" s="245"/>
      <c r="M810" s="243"/>
      <c r="N810" s="244"/>
      <c r="O810" s="245"/>
      <c r="P810" s="243"/>
      <c r="Q810" s="244"/>
      <c r="R810" s="245"/>
      <c r="S810" s="177"/>
      <c r="T810" s="149">
        <f t="shared" ref="T810" si="803">S810-U810</f>
        <v>0</v>
      </c>
      <c r="U810" s="178"/>
      <c r="V810" s="243">
        <v>575000</v>
      </c>
      <c r="W810" s="244">
        <f t="shared" si="797"/>
        <v>0</v>
      </c>
      <c r="X810" s="245">
        <v>575000</v>
      </c>
      <c r="Y810" s="177"/>
      <c r="Z810" s="149"/>
      <c r="AA810" s="178"/>
      <c r="AB810" s="177"/>
      <c r="AC810" s="149"/>
      <c r="AD810" s="178"/>
      <c r="AE810" s="177"/>
      <c r="AF810" s="149"/>
      <c r="AG810" s="178"/>
      <c r="AH810" s="177"/>
      <c r="AI810" s="149"/>
      <c r="AJ810" s="178"/>
      <c r="AK810" s="177"/>
      <c r="AL810" s="149"/>
      <c r="AM810" s="178"/>
      <c r="AN810" s="172"/>
      <c r="AO810" s="152"/>
    </row>
    <row r="811" spans="1:41" ht="15" hidden="1" customHeight="1">
      <c r="A811" s="543"/>
      <c r="B811" s="545"/>
      <c r="C811" s="547"/>
      <c r="D811" s="722"/>
      <c r="E811" s="551"/>
      <c r="F811" s="165" t="s">
        <v>39</v>
      </c>
      <c r="G811" s="177"/>
      <c r="H811" s="149">
        <f t="shared" si="793"/>
        <v>0</v>
      </c>
      <c r="I811" s="178"/>
      <c r="J811" s="177"/>
      <c r="K811" s="149">
        <f t="shared" si="794"/>
        <v>0</v>
      </c>
      <c r="L811" s="178"/>
      <c r="M811" s="177"/>
      <c r="N811" s="149">
        <f t="shared" ref="N811:N813" si="804">M811-O811</f>
        <v>0</v>
      </c>
      <c r="O811" s="178"/>
      <c r="P811" s="177"/>
      <c r="Q811" s="149">
        <f t="shared" si="795"/>
        <v>0</v>
      </c>
      <c r="R811" s="178"/>
      <c r="S811" s="177"/>
      <c r="T811" s="149">
        <f t="shared" si="796"/>
        <v>0</v>
      </c>
      <c r="U811" s="178"/>
      <c r="V811" s="177"/>
      <c r="W811" s="149">
        <f t="shared" si="797"/>
        <v>0</v>
      </c>
      <c r="X811" s="197"/>
      <c r="Y811" s="177"/>
      <c r="Z811" s="149">
        <f t="shared" si="798"/>
        <v>0</v>
      </c>
      <c r="AA811" s="178"/>
      <c r="AB811" s="177"/>
      <c r="AC811" s="149">
        <f t="shared" si="799"/>
        <v>0</v>
      </c>
      <c r="AD811" s="178"/>
      <c r="AE811" s="177"/>
      <c r="AF811" s="149">
        <f t="shared" si="800"/>
        <v>0</v>
      </c>
      <c r="AG811" s="178"/>
      <c r="AH811" s="177"/>
      <c r="AI811" s="149">
        <f t="shared" ref="AI811:AI813" si="805">AH811-AJ811</f>
        <v>0</v>
      </c>
      <c r="AJ811" s="178"/>
      <c r="AK811" s="177"/>
      <c r="AL811" s="149">
        <f t="shared" ref="AL811:AL813" si="806">AK811-AM811</f>
        <v>0</v>
      </c>
      <c r="AM811" s="178"/>
      <c r="AN811" s="172"/>
      <c r="AO811" s="153" t="s">
        <v>40</v>
      </c>
    </row>
    <row r="812" spans="1:41" ht="15" hidden="1" customHeight="1">
      <c r="A812" s="543"/>
      <c r="B812" s="545"/>
      <c r="C812" s="547"/>
      <c r="D812" s="722"/>
      <c r="E812" s="551"/>
      <c r="F812" s="165" t="s">
        <v>41</v>
      </c>
      <c r="G812" s="177"/>
      <c r="H812" s="149">
        <f t="shared" si="793"/>
        <v>0</v>
      </c>
      <c r="I812" s="178"/>
      <c r="J812" s="177"/>
      <c r="K812" s="149">
        <f t="shared" si="794"/>
        <v>0</v>
      </c>
      <c r="L812" s="178"/>
      <c r="M812" s="177"/>
      <c r="N812" s="149">
        <f t="shared" si="804"/>
        <v>0</v>
      </c>
      <c r="O812" s="178"/>
      <c r="P812" s="177"/>
      <c r="Q812" s="149">
        <f t="shared" si="795"/>
        <v>0</v>
      </c>
      <c r="R812" s="178"/>
      <c r="S812" s="177"/>
      <c r="T812" s="149">
        <f t="shared" si="796"/>
        <v>0</v>
      </c>
      <c r="U812" s="178"/>
      <c r="V812" s="177"/>
      <c r="W812" s="149">
        <f t="shared" si="797"/>
        <v>0</v>
      </c>
      <c r="X812" s="197"/>
      <c r="Y812" s="177"/>
      <c r="Z812" s="149">
        <f t="shared" si="798"/>
        <v>0</v>
      </c>
      <c r="AA812" s="178"/>
      <c r="AB812" s="177"/>
      <c r="AC812" s="149">
        <f t="shared" si="799"/>
        <v>0</v>
      </c>
      <c r="AD812" s="178"/>
      <c r="AE812" s="177"/>
      <c r="AF812" s="149">
        <f t="shared" si="800"/>
        <v>0</v>
      </c>
      <c r="AG812" s="178"/>
      <c r="AH812" s="177"/>
      <c r="AI812" s="149">
        <f t="shared" si="805"/>
        <v>0</v>
      </c>
      <c r="AJ812" s="178"/>
      <c r="AK812" s="177"/>
      <c r="AL812" s="149">
        <f t="shared" si="806"/>
        <v>0</v>
      </c>
      <c r="AM812" s="178"/>
      <c r="AN812" s="172"/>
      <c r="AO812" s="154">
        <f>AO809/AO805</f>
        <v>1</v>
      </c>
    </row>
    <row r="813" spans="1:41" ht="15" hidden="1" customHeight="1">
      <c r="A813" s="544"/>
      <c r="B813" s="546"/>
      <c r="C813" s="548"/>
      <c r="D813" s="723"/>
      <c r="E813" s="552"/>
      <c r="F813" s="166" t="s">
        <v>42</v>
      </c>
      <c r="G813" s="179"/>
      <c r="H813" s="155">
        <f t="shared" si="793"/>
        <v>0</v>
      </c>
      <c r="I813" s="180"/>
      <c r="J813" s="179"/>
      <c r="K813" s="155">
        <f t="shared" si="794"/>
        <v>0</v>
      </c>
      <c r="L813" s="180"/>
      <c r="M813" s="179"/>
      <c r="N813" s="155">
        <f t="shared" si="804"/>
        <v>0</v>
      </c>
      <c r="O813" s="180"/>
      <c r="P813" s="179"/>
      <c r="Q813" s="155">
        <f t="shared" si="795"/>
        <v>0</v>
      </c>
      <c r="R813" s="180"/>
      <c r="S813" s="179"/>
      <c r="T813" s="155">
        <f t="shared" si="796"/>
        <v>0</v>
      </c>
      <c r="U813" s="180"/>
      <c r="V813" s="179"/>
      <c r="W813" s="155">
        <f t="shared" si="797"/>
        <v>0</v>
      </c>
      <c r="X813" s="198"/>
      <c r="Y813" s="179"/>
      <c r="Z813" s="155">
        <f t="shared" si="798"/>
        <v>0</v>
      </c>
      <c r="AA813" s="180"/>
      <c r="AB813" s="179"/>
      <c r="AC813" s="155">
        <f t="shared" si="799"/>
        <v>0</v>
      </c>
      <c r="AD813" s="180"/>
      <c r="AE813" s="179"/>
      <c r="AF813" s="155">
        <f t="shared" si="800"/>
        <v>0</v>
      </c>
      <c r="AG813" s="180"/>
      <c r="AH813" s="179"/>
      <c r="AI813" s="155">
        <f t="shared" si="805"/>
        <v>0</v>
      </c>
      <c r="AJ813" s="180"/>
      <c r="AK813" s="179"/>
      <c r="AL813" s="155">
        <f t="shared" si="806"/>
        <v>0</v>
      </c>
      <c r="AM813" s="180"/>
      <c r="AN813" s="173"/>
      <c r="AO813" s="156"/>
    </row>
    <row r="814" spans="1:41" ht="15" hidden="1" customHeight="1">
      <c r="A814" s="653" t="s">
        <v>21</v>
      </c>
      <c r="B814" s="450" t="s">
        <v>17</v>
      </c>
      <c r="C814" s="450" t="s">
        <v>18</v>
      </c>
      <c r="D814" s="450" t="s">
        <v>139</v>
      </c>
      <c r="E814" s="450" t="s">
        <v>20</v>
      </c>
      <c r="F814" s="686" t="s">
        <v>22</v>
      </c>
      <c r="G814" s="576" t="s">
        <v>23</v>
      </c>
      <c r="H814" s="452" t="s">
        <v>24</v>
      </c>
      <c r="I814" s="577" t="s">
        <v>25</v>
      </c>
      <c r="J814" s="576" t="s">
        <v>23</v>
      </c>
      <c r="K814" s="452" t="s">
        <v>24</v>
      </c>
      <c r="L814" s="577" t="s">
        <v>25</v>
      </c>
      <c r="M814" s="576" t="s">
        <v>23</v>
      </c>
      <c r="N814" s="452" t="s">
        <v>24</v>
      </c>
      <c r="O814" s="577" t="s">
        <v>25</v>
      </c>
      <c r="P814" s="576" t="s">
        <v>23</v>
      </c>
      <c r="Q814" s="452" t="s">
        <v>24</v>
      </c>
      <c r="R814" s="577" t="s">
        <v>25</v>
      </c>
      <c r="S814" s="576" t="s">
        <v>23</v>
      </c>
      <c r="T814" s="452" t="s">
        <v>24</v>
      </c>
      <c r="U814" s="577" t="s">
        <v>25</v>
      </c>
      <c r="V814" s="576" t="s">
        <v>23</v>
      </c>
      <c r="W814" s="452" t="s">
        <v>24</v>
      </c>
      <c r="X814" s="676" t="s">
        <v>25</v>
      </c>
      <c r="Y814" s="576" t="s">
        <v>23</v>
      </c>
      <c r="Z814" s="452" t="s">
        <v>24</v>
      </c>
      <c r="AA814" s="577" t="s">
        <v>25</v>
      </c>
      <c r="AB814" s="576" t="s">
        <v>23</v>
      </c>
      <c r="AC814" s="452" t="s">
        <v>24</v>
      </c>
      <c r="AD814" s="577" t="s">
        <v>25</v>
      </c>
      <c r="AE814" s="576" t="s">
        <v>23</v>
      </c>
      <c r="AF814" s="452" t="s">
        <v>24</v>
      </c>
      <c r="AG814" s="577" t="s">
        <v>25</v>
      </c>
      <c r="AH814" s="576" t="s">
        <v>23</v>
      </c>
      <c r="AI814" s="452" t="s">
        <v>24</v>
      </c>
      <c r="AJ814" s="577" t="s">
        <v>25</v>
      </c>
      <c r="AK814" s="576" t="s">
        <v>23</v>
      </c>
      <c r="AL814" s="452" t="s">
        <v>24</v>
      </c>
      <c r="AM814" s="577" t="s">
        <v>25</v>
      </c>
      <c r="AN814" s="685" t="s">
        <v>23</v>
      </c>
      <c r="AO814" s="655" t="s">
        <v>26</v>
      </c>
    </row>
    <row r="815" spans="1:41" ht="15" hidden="1" customHeight="1">
      <c r="A815" s="574"/>
      <c r="B815" s="562"/>
      <c r="C815" s="562"/>
      <c r="D815" s="562"/>
      <c r="E815" s="562"/>
      <c r="F815" s="561"/>
      <c r="G815" s="541"/>
      <c r="H815" s="542"/>
      <c r="I815" s="538"/>
      <c r="J815" s="541"/>
      <c r="K815" s="542"/>
      <c r="L815" s="538"/>
      <c r="M815" s="541"/>
      <c r="N815" s="542"/>
      <c r="O815" s="538"/>
      <c r="P815" s="541"/>
      <c r="Q815" s="542"/>
      <c r="R815" s="538"/>
      <c r="S815" s="541"/>
      <c r="T815" s="542"/>
      <c r="U815" s="538"/>
      <c r="V815" s="541"/>
      <c r="W815" s="542"/>
      <c r="X815" s="632"/>
      <c r="Y815" s="541"/>
      <c r="Z815" s="542"/>
      <c r="AA815" s="538"/>
      <c r="AB815" s="541"/>
      <c r="AC815" s="542"/>
      <c r="AD815" s="538"/>
      <c r="AE815" s="541"/>
      <c r="AF815" s="542"/>
      <c r="AG815" s="538"/>
      <c r="AH815" s="541"/>
      <c r="AI815" s="542"/>
      <c r="AJ815" s="538"/>
      <c r="AK815" s="541"/>
      <c r="AL815" s="542"/>
      <c r="AM815" s="538"/>
      <c r="AN815" s="570"/>
      <c r="AO815" s="631"/>
    </row>
    <row r="816" spans="1:41" ht="15" hidden="1" customHeight="1">
      <c r="A816" s="543" t="s">
        <v>247</v>
      </c>
      <c r="B816" s="545" t="s">
        <v>360</v>
      </c>
      <c r="C816" s="547">
        <v>2104</v>
      </c>
      <c r="D816" s="722">
        <v>3037</v>
      </c>
      <c r="E816" s="551" t="s">
        <v>361</v>
      </c>
      <c r="F816" s="165" t="s">
        <v>30</v>
      </c>
      <c r="G816" s="177"/>
      <c r="H816" s="149">
        <f t="shared" ref="H816:H824" si="807">G816-I816</f>
        <v>0</v>
      </c>
      <c r="I816" s="178"/>
      <c r="J816" s="177"/>
      <c r="K816" s="149">
        <f t="shared" ref="K816:K824" si="808">J816-L816</f>
        <v>0</v>
      </c>
      <c r="L816" s="178"/>
      <c r="M816" s="177"/>
      <c r="N816" s="149">
        <f t="shared" ref="N816:N824" si="809">M816-O816</f>
        <v>0</v>
      </c>
      <c r="O816" s="178"/>
      <c r="P816" s="177"/>
      <c r="Q816" s="149">
        <f t="shared" ref="Q816:Q824" si="810">P816-R816</f>
        <v>0</v>
      </c>
      <c r="R816" s="178"/>
      <c r="S816" s="177"/>
      <c r="T816" s="149">
        <f t="shared" ref="T816:T824" si="811">S816-U816</f>
        <v>0</v>
      </c>
      <c r="U816" s="178"/>
      <c r="V816" s="177"/>
      <c r="W816" s="149">
        <f t="shared" ref="W816:W824" si="812">V816-X816</f>
        <v>0</v>
      </c>
      <c r="X816" s="197"/>
      <c r="Y816" s="177"/>
      <c r="Z816" s="149">
        <f t="shared" ref="Z816:Z824" si="813">Y816-AA816</f>
        <v>0</v>
      </c>
      <c r="AA816" s="178"/>
      <c r="AB816" s="177"/>
      <c r="AC816" s="149">
        <f t="shared" ref="AC816:AC824" si="814">AB816-AD816</f>
        <v>0</v>
      </c>
      <c r="AD816" s="178"/>
      <c r="AE816" s="177"/>
      <c r="AF816" s="149">
        <f t="shared" ref="AF816:AF824" si="815">AE816-AG816</f>
        <v>0</v>
      </c>
      <c r="AG816" s="178"/>
      <c r="AH816" s="177"/>
      <c r="AI816" s="149">
        <f t="shared" ref="AI816:AI824" si="816">AH816-AJ816</f>
        <v>0</v>
      </c>
      <c r="AJ816" s="178"/>
      <c r="AK816" s="177"/>
      <c r="AL816" s="149">
        <f t="shared" ref="AL816:AL824" si="817">AK816-AM816</f>
        <v>0</v>
      </c>
      <c r="AM816" s="178"/>
      <c r="AN816" s="172"/>
      <c r="AO816" s="151" t="s">
        <v>31</v>
      </c>
    </row>
    <row r="817" spans="1:41" ht="15" hidden="1" customHeight="1">
      <c r="A817" s="543"/>
      <c r="B817" s="545"/>
      <c r="C817" s="547"/>
      <c r="D817" s="722"/>
      <c r="E817" s="551"/>
      <c r="F817" s="165" t="s">
        <v>32</v>
      </c>
      <c r="G817" s="177"/>
      <c r="H817" s="149">
        <f t="shared" si="807"/>
        <v>0</v>
      </c>
      <c r="I817" s="178"/>
      <c r="J817" s="177"/>
      <c r="K817" s="149">
        <f t="shared" si="808"/>
        <v>0</v>
      </c>
      <c r="L817" s="178"/>
      <c r="M817" s="177"/>
      <c r="N817" s="149">
        <f t="shared" si="809"/>
        <v>0</v>
      </c>
      <c r="O817" s="178"/>
      <c r="P817" s="177"/>
      <c r="Q817" s="149">
        <f t="shared" si="810"/>
        <v>0</v>
      </c>
      <c r="R817" s="178"/>
      <c r="S817" s="177"/>
      <c r="T817" s="149">
        <f t="shared" si="811"/>
        <v>0</v>
      </c>
      <c r="U817" s="178"/>
      <c r="V817" s="177"/>
      <c r="W817" s="149">
        <f t="shared" si="812"/>
        <v>0</v>
      </c>
      <c r="X817" s="197"/>
      <c r="Y817" s="177"/>
      <c r="Z817" s="149">
        <f t="shared" si="813"/>
        <v>0</v>
      </c>
      <c r="AA817" s="178"/>
      <c r="AB817" s="177"/>
      <c r="AC817" s="149">
        <f t="shared" si="814"/>
        <v>0</v>
      </c>
      <c r="AD817" s="178"/>
      <c r="AE817" s="177"/>
      <c r="AF817" s="149">
        <f t="shared" si="815"/>
        <v>0</v>
      </c>
      <c r="AG817" s="178"/>
      <c r="AH817" s="177"/>
      <c r="AI817" s="149">
        <f t="shared" si="816"/>
        <v>0</v>
      </c>
      <c r="AJ817" s="178"/>
      <c r="AK817" s="177"/>
      <c r="AL817" s="149">
        <f t="shared" si="817"/>
        <v>0</v>
      </c>
      <c r="AM817" s="178"/>
      <c r="AN817" s="172"/>
      <c r="AO817" s="152">
        <f>SUM(G816:G824,J816:J824,M816:M824,P816:P824,S816:S824,V816:V824,Y816:Y824,AB816:AB824,AE816:AE824)</f>
        <v>502878</v>
      </c>
    </row>
    <row r="818" spans="1:41" ht="15" hidden="1" customHeight="1">
      <c r="A818" s="543"/>
      <c r="B818" s="545"/>
      <c r="C818" s="547"/>
      <c r="D818" s="722"/>
      <c r="E818" s="551"/>
      <c r="F818" s="165" t="s">
        <v>33</v>
      </c>
      <c r="G818" s="177"/>
      <c r="H818" s="149">
        <f t="shared" si="807"/>
        <v>0</v>
      </c>
      <c r="I818" s="178"/>
      <c r="J818" s="177"/>
      <c r="K818" s="149">
        <f t="shared" si="808"/>
        <v>0</v>
      </c>
      <c r="L818" s="178"/>
      <c r="M818" s="177"/>
      <c r="N818" s="149">
        <f t="shared" si="809"/>
        <v>0</v>
      </c>
      <c r="O818" s="178"/>
      <c r="P818" s="177"/>
      <c r="Q818" s="149">
        <f t="shared" si="810"/>
        <v>0</v>
      </c>
      <c r="R818" s="178"/>
      <c r="S818" s="177"/>
      <c r="T818" s="149">
        <f t="shared" si="811"/>
        <v>0</v>
      </c>
      <c r="U818" s="178"/>
      <c r="V818" s="177"/>
      <c r="W818" s="149">
        <f t="shared" si="812"/>
        <v>0</v>
      </c>
      <c r="X818" s="197"/>
      <c r="Y818" s="177"/>
      <c r="Z818" s="149">
        <f t="shared" si="813"/>
        <v>0</v>
      </c>
      <c r="AA818" s="178"/>
      <c r="AB818" s="177"/>
      <c r="AC818" s="149">
        <f t="shared" si="814"/>
        <v>0</v>
      </c>
      <c r="AD818" s="178"/>
      <c r="AE818" s="177"/>
      <c r="AF818" s="149">
        <f t="shared" si="815"/>
        <v>0</v>
      </c>
      <c r="AG818" s="178"/>
      <c r="AH818" s="177"/>
      <c r="AI818" s="149">
        <f t="shared" si="816"/>
        <v>0</v>
      </c>
      <c r="AJ818" s="178"/>
      <c r="AK818" s="177"/>
      <c r="AL818" s="149">
        <f t="shared" si="817"/>
        <v>0</v>
      </c>
      <c r="AM818" s="178"/>
      <c r="AN818" s="172"/>
      <c r="AO818" s="153" t="s">
        <v>34</v>
      </c>
    </row>
    <row r="819" spans="1:41" ht="15" hidden="1" customHeight="1">
      <c r="A819" s="543"/>
      <c r="B819" s="545"/>
      <c r="C819" s="547"/>
      <c r="D819" s="722"/>
      <c r="E819" s="551"/>
      <c r="F819" s="165" t="s">
        <v>35</v>
      </c>
      <c r="G819" s="177"/>
      <c r="H819" s="149">
        <f t="shared" si="807"/>
        <v>0</v>
      </c>
      <c r="I819" s="178"/>
      <c r="J819" s="177"/>
      <c r="K819" s="149">
        <f t="shared" si="808"/>
        <v>0</v>
      </c>
      <c r="L819" s="178"/>
      <c r="M819" s="177"/>
      <c r="N819" s="149">
        <f t="shared" si="809"/>
        <v>0</v>
      </c>
      <c r="O819" s="178"/>
      <c r="P819" s="177"/>
      <c r="Q819" s="149">
        <f t="shared" si="810"/>
        <v>0</v>
      </c>
      <c r="R819" s="178"/>
      <c r="S819" s="177"/>
      <c r="T819" s="149">
        <f t="shared" si="811"/>
        <v>0</v>
      </c>
      <c r="U819" s="178"/>
      <c r="V819" s="177"/>
      <c r="W819" s="149">
        <f t="shared" si="812"/>
        <v>0</v>
      </c>
      <c r="X819" s="197"/>
      <c r="Y819" s="177"/>
      <c r="Z819" s="149">
        <f t="shared" si="813"/>
        <v>0</v>
      </c>
      <c r="AA819" s="178"/>
      <c r="AB819" s="177"/>
      <c r="AC819" s="149">
        <f t="shared" si="814"/>
        <v>0</v>
      </c>
      <c r="AD819" s="178"/>
      <c r="AE819" s="177"/>
      <c r="AF819" s="149">
        <f t="shared" si="815"/>
        <v>0</v>
      </c>
      <c r="AG819" s="178"/>
      <c r="AH819" s="177"/>
      <c r="AI819" s="149">
        <f t="shared" si="816"/>
        <v>0</v>
      </c>
      <c r="AJ819" s="178"/>
      <c r="AK819" s="177"/>
      <c r="AL819" s="149">
        <f t="shared" si="817"/>
        <v>0</v>
      </c>
      <c r="AM819" s="178"/>
      <c r="AN819" s="172"/>
      <c r="AO819" s="152">
        <f>SUM(H816:H824,K816:K824,N816:N824,Q816:Q824,T816:T824,W816:W824,Z816:Z824,AC816:AC824,Z816:Z824,AF816:AF824)</f>
        <v>0</v>
      </c>
    </row>
    <row r="820" spans="1:41" ht="15" hidden="1" customHeight="1">
      <c r="A820" s="543"/>
      <c r="B820" s="545"/>
      <c r="C820" s="547"/>
      <c r="D820" s="722"/>
      <c r="E820" s="551"/>
      <c r="F820" s="165" t="s">
        <v>36</v>
      </c>
      <c r="G820" s="177"/>
      <c r="H820" s="149">
        <f t="shared" si="807"/>
        <v>0</v>
      </c>
      <c r="I820" s="178"/>
      <c r="J820" s="177"/>
      <c r="K820" s="149">
        <f t="shared" si="808"/>
        <v>0</v>
      </c>
      <c r="L820" s="178"/>
      <c r="M820" s="177"/>
      <c r="N820" s="149">
        <f t="shared" si="809"/>
        <v>0</v>
      </c>
      <c r="O820" s="178"/>
      <c r="P820" s="177"/>
      <c r="Q820" s="149">
        <f t="shared" si="810"/>
        <v>0</v>
      </c>
      <c r="R820" s="178"/>
      <c r="S820" s="177"/>
      <c r="T820" s="149">
        <f t="shared" si="811"/>
        <v>0</v>
      </c>
      <c r="U820" s="178"/>
      <c r="V820" s="177"/>
      <c r="W820" s="149">
        <f t="shared" si="812"/>
        <v>0</v>
      </c>
      <c r="X820" s="197"/>
      <c r="Y820" s="177"/>
      <c r="Z820" s="149">
        <f t="shared" si="813"/>
        <v>0</v>
      </c>
      <c r="AA820" s="178"/>
      <c r="AB820" s="177"/>
      <c r="AC820" s="149">
        <f t="shared" si="814"/>
        <v>0</v>
      </c>
      <c r="AD820" s="178"/>
      <c r="AE820" s="177"/>
      <c r="AF820" s="149">
        <f t="shared" si="815"/>
        <v>0</v>
      </c>
      <c r="AG820" s="178"/>
      <c r="AH820" s="177"/>
      <c r="AI820" s="149">
        <f t="shared" si="816"/>
        <v>0</v>
      </c>
      <c r="AJ820" s="178"/>
      <c r="AK820" s="177"/>
      <c r="AL820" s="149">
        <f t="shared" si="817"/>
        <v>0</v>
      </c>
      <c r="AM820" s="178"/>
      <c r="AN820" s="172"/>
      <c r="AO820" s="153" t="s">
        <v>37</v>
      </c>
    </row>
    <row r="821" spans="1:41" ht="15" hidden="1" customHeight="1">
      <c r="A821" s="543"/>
      <c r="B821" s="545"/>
      <c r="C821" s="547"/>
      <c r="D821" s="722"/>
      <c r="E821" s="551"/>
      <c r="F821" s="165" t="s">
        <v>38</v>
      </c>
      <c r="G821" s="177">
        <v>502878</v>
      </c>
      <c r="H821" s="149">
        <f t="shared" si="807"/>
        <v>0</v>
      </c>
      <c r="I821" s="178">
        <v>502878</v>
      </c>
      <c r="J821" s="177"/>
      <c r="K821" s="149">
        <f t="shared" si="808"/>
        <v>0</v>
      </c>
      <c r="L821" s="178"/>
      <c r="M821" s="177"/>
      <c r="N821" s="149">
        <f t="shared" si="809"/>
        <v>0</v>
      </c>
      <c r="O821" s="178"/>
      <c r="P821" s="177"/>
      <c r="Q821" s="149">
        <f t="shared" si="810"/>
        <v>0</v>
      </c>
      <c r="R821" s="178"/>
      <c r="S821" s="177"/>
      <c r="T821" s="149">
        <f t="shared" si="811"/>
        <v>0</v>
      </c>
      <c r="U821" s="178"/>
      <c r="V821" s="177"/>
      <c r="W821" s="149">
        <f t="shared" si="812"/>
        <v>0</v>
      </c>
      <c r="X821" s="197"/>
      <c r="Y821" s="177"/>
      <c r="Z821" s="149">
        <f t="shared" si="813"/>
        <v>0</v>
      </c>
      <c r="AA821" s="178"/>
      <c r="AB821" s="177"/>
      <c r="AC821" s="149">
        <f t="shared" si="814"/>
        <v>0</v>
      </c>
      <c r="AD821" s="178"/>
      <c r="AE821" s="177"/>
      <c r="AF821" s="149">
        <f t="shared" si="815"/>
        <v>0</v>
      </c>
      <c r="AG821" s="178"/>
      <c r="AH821" s="177"/>
      <c r="AI821" s="149">
        <f t="shared" si="816"/>
        <v>0</v>
      </c>
      <c r="AJ821" s="178"/>
      <c r="AK821" s="177"/>
      <c r="AL821" s="149">
        <f t="shared" si="817"/>
        <v>0</v>
      </c>
      <c r="AM821" s="178"/>
      <c r="AN821" s="172"/>
      <c r="AO821" s="152">
        <f>SUM(I816:I824,L816:L824,O816:O824,R816:R824,U816:U824,X816:X824,AA816:AA824,AD816:AD824,AG816:AG824)</f>
        <v>502878</v>
      </c>
    </row>
    <row r="822" spans="1:41" ht="17.25" hidden="1" customHeight="1">
      <c r="A822" s="543"/>
      <c r="B822" s="545"/>
      <c r="C822" s="547"/>
      <c r="D822" s="722"/>
      <c r="E822" s="551"/>
      <c r="F822" s="165" t="s">
        <v>39</v>
      </c>
      <c r="G822" s="177"/>
      <c r="H822" s="149">
        <f t="shared" si="807"/>
        <v>0</v>
      </c>
      <c r="I822" s="178"/>
      <c r="J822" s="177"/>
      <c r="K822" s="149">
        <f t="shared" si="808"/>
        <v>0</v>
      </c>
      <c r="L822" s="178"/>
      <c r="M822" s="177"/>
      <c r="N822" s="149">
        <f t="shared" si="809"/>
        <v>0</v>
      </c>
      <c r="O822" s="178"/>
      <c r="P822" s="177"/>
      <c r="Q822" s="149">
        <f t="shared" si="810"/>
        <v>0</v>
      </c>
      <c r="R822" s="178"/>
      <c r="S822" s="177"/>
      <c r="T822" s="149">
        <f t="shared" si="811"/>
        <v>0</v>
      </c>
      <c r="U822" s="178"/>
      <c r="V822" s="177"/>
      <c r="W822" s="149">
        <f t="shared" si="812"/>
        <v>0</v>
      </c>
      <c r="X822" s="197"/>
      <c r="Y822" s="177"/>
      <c r="Z822" s="149">
        <f t="shared" si="813"/>
        <v>0</v>
      </c>
      <c r="AA822" s="178"/>
      <c r="AB822" s="177"/>
      <c r="AC822" s="149">
        <f t="shared" si="814"/>
        <v>0</v>
      </c>
      <c r="AD822" s="178"/>
      <c r="AE822" s="177"/>
      <c r="AF822" s="149">
        <f t="shared" si="815"/>
        <v>0</v>
      </c>
      <c r="AG822" s="178"/>
      <c r="AH822" s="177"/>
      <c r="AI822" s="149">
        <f t="shared" si="816"/>
        <v>0</v>
      </c>
      <c r="AJ822" s="178"/>
      <c r="AK822" s="177"/>
      <c r="AL822" s="149">
        <f t="shared" si="817"/>
        <v>0</v>
      </c>
      <c r="AM822" s="178"/>
      <c r="AN822" s="172"/>
      <c r="AO822" s="153" t="s">
        <v>40</v>
      </c>
    </row>
    <row r="823" spans="1:41" ht="0.75" customHeight="1">
      <c r="A823" s="543"/>
      <c r="B823" s="545"/>
      <c r="C823" s="547"/>
      <c r="D823" s="722"/>
      <c r="E823" s="551"/>
      <c r="F823" s="165" t="s">
        <v>41</v>
      </c>
      <c r="G823" s="177"/>
      <c r="H823" s="149">
        <f t="shared" si="807"/>
        <v>0</v>
      </c>
      <c r="I823" s="178"/>
      <c r="J823" s="177"/>
      <c r="K823" s="149">
        <f t="shared" si="808"/>
        <v>0</v>
      </c>
      <c r="L823" s="178"/>
      <c r="M823" s="177"/>
      <c r="N823" s="149">
        <f t="shared" si="809"/>
        <v>0</v>
      </c>
      <c r="O823" s="178"/>
      <c r="P823" s="177"/>
      <c r="Q823" s="149">
        <f t="shared" si="810"/>
        <v>0</v>
      </c>
      <c r="R823" s="178"/>
      <c r="S823" s="177"/>
      <c r="T823" s="149">
        <f t="shared" si="811"/>
        <v>0</v>
      </c>
      <c r="U823" s="178"/>
      <c r="V823" s="177"/>
      <c r="W823" s="149">
        <f t="shared" si="812"/>
        <v>0</v>
      </c>
      <c r="X823" s="197"/>
      <c r="Y823" s="177"/>
      <c r="Z823" s="149">
        <f t="shared" si="813"/>
        <v>0</v>
      </c>
      <c r="AA823" s="178"/>
      <c r="AB823" s="177"/>
      <c r="AC823" s="149">
        <f t="shared" si="814"/>
        <v>0</v>
      </c>
      <c r="AD823" s="178"/>
      <c r="AE823" s="177"/>
      <c r="AF823" s="149">
        <f t="shared" si="815"/>
        <v>0</v>
      </c>
      <c r="AG823" s="178"/>
      <c r="AH823" s="177"/>
      <c r="AI823" s="149">
        <f t="shared" si="816"/>
        <v>0</v>
      </c>
      <c r="AJ823" s="178"/>
      <c r="AK823" s="177"/>
      <c r="AL823" s="149">
        <f t="shared" si="817"/>
        <v>0</v>
      </c>
      <c r="AM823" s="178"/>
      <c r="AN823" s="172"/>
      <c r="AO823" s="154">
        <f>AO821/AO817</f>
        <v>1</v>
      </c>
    </row>
    <row r="824" spans="1:41" ht="0.75" customHeight="1">
      <c r="A824" s="565"/>
      <c r="B824" s="566"/>
      <c r="C824" s="567"/>
      <c r="D824" s="585"/>
      <c r="E824" s="569"/>
      <c r="F824" s="167" t="s">
        <v>42</v>
      </c>
      <c r="G824" s="181"/>
      <c r="H824" s="150">
        <f t="shared" si="807"/>
        <v>0</v>
      </c>
      <c r="I824" s="182"/>
      <c r="J824" s="181"/>
      <c r="K824" s="150">
        <f t="shared" si="808"/>
        <v>0</v>
      </c>
      <c r="L824" s="182"/>
      <c r="M824" s="181"/>
      <c r="N824" s="150">
        <f t="shared" si="809"/>
        <v>0</v>
      </c>
      <c r="O824" s="182"/>
      <c r="P824" s="181"/>
      <c r="Q824" s="150">
        <f t="shared" si="810"/>
        <v>0</v>
      </c>
      <c r="R824" s="182"/>
      <c r="S824" s="181"/>
      <c r="T824" s="150">
        <f t="shared" si="811"/>
        <v>0</v>
      </c>
      <c r="U824" s="182"/>
      <c r="V824" s="181"/>
      <c r="W824" s="150">
        <f t="shared" si="812"/>
        <v>0</v>
      </c>
      <c r="X824" s="199"/>
      <c r="Y824" s="181"/>
      <c r="Z824" s="150">
        <f t="shared" si="813"/>
        <v>0</v>
      </c>
      <c r="AA824" s="182"/>
      <c r="AB824" s="181"/>
      <c r="AC824" s="150">
        <f t="shared" si="814"/>
        <v>0</v>
      </c>
      <c r="AD824" s="182"/>
      <c r="AE824" s="181"/>
      <c r="AF824" s="150">
        <f t="shared" si="815"/>
        <v>0</v>
      </c>
      <c r="AG824" s="182"/>
      <c r="AH824" s="181"/>
      <c r="AI824" s="150">
        <f t="shared" si="816"/>
        <v>0</v>
      </c>
      <c r="AJ824" s="182"/>
      <c r="AK824" s="181"/>
      <c r="AL824" s="150">
        <f t="shared" si="817"/>
        <v>0</v>
      </c>
      <c r="AM824" s="182"/>
      <c r="AN824" s="174"/>
      <c r="AO824" s="158"/>
    </row>
    <row r="825" spans="1:41" ht="11.25" customHeight="1">
      <c r="A825" s="573" t="s">
        <v>21</v>
      </c>
      <c r="B825" s="451" t="s">
        <v>17</v>
      </c>
      <c r="C825" s="451" t="s">
        <v>18</v>
      </c>
      <c r="D825" s="451" t="s">
        <v>139</v>
      </c>
      <c r="E825" s="451" t="s">
        <v>20</v>
      </c>
      <c r="F825" s="560" t="s">
        <v>22</v>
      </c>
      <c r="G825" s="511" t="s">
        <v>23</v>
      </c>
      <c r="H825" s="440" t="s">
        <v>24</v>
      </c>
      <c r="I825" s="444" t="s">
        <v>25</v>
      </c>
      <c r="J825" s="511" t="s">
        <v>23</v>
      </c>
      <c r="K825" s="440" t="s">
        <v>24</v>
      </c>
      <c r="L825" s="444" t="s">
        <v>25</v>
      </c>
      <c r="M825" s="511" t="s">
        <v>23</v>
      </c>
      <c r="N825" s="440" t="s">
        <v>24</v>
      </c>
      <c r="O825" s="444" t="s">
        <v>25</v>
      </c>
      <c r="P825" s="511" t="s">
        <v>23</v>
      </c>
      <c r="Q825" s="440" t="s">
        <v>24</v>
      </c>
      <c r="R825" s="444" t="s">
        <v>25</v>
      </c>
      <c r="S825" s="511" t="s">
        <v>23</v>
      </c>
      <c r="T825" s="440" t="s">
        <v>24</v>
      </c>
      <c r="U825" s="444" t="s">
        <v>25</v>
      </c>
      <c r="V825" s="511" t="s">
        <v>23</v>
      </c>
      <c r="W825" s="440" t="s">
        <v>24</v>
      </c>
      <c r="X825" s="522" t="s">
        <v>25</v>
      </c>
      <c r="Y825" s="511" t="s">
        <v>23</v>
      </c>
      <c r="Z825" s="440" t="s">
        <v>24</v>
      </c>
      <c r="AA825" s="444" t="s">
        <v>25</v>
      </c>
      <c r="AB825" s="511" t="s">
        <v>23</v>
      </c>
      <c r="AC825" s="440" t="s">
        <v>24</v>
      </c>
      <c r="AD825" s="444" t="s">
        <v>25</v>
      </c>
      <c r="AE825" s="511" t="s">
        <v>23</v>
      </c>
      <c r="AF825" s="440" t="s">
        <v>24</v>
      </c>
      <c r="AG825" s="444" t="s">
        <v>25</v>
      </c>
      <c r="AH825" s="511" t="s">
        <v>23</v>
      </c>
      <c r="AI825" s="440" t="s">
        <v>24</v>
      </c>
      <c r="AJ825" s="444" t="s">
        <v>25</v>
      </c>
      <c r="AK825" s="511" t="s">
        <v>23</v>
      </c>
      <c r="AL825" s="440" t="s">
        <v>24</v>
      </c>
      <c r="AM825" s="444" t="s">
        <v>25</v>
      </c>
      <c r="AN825" s="443" t="s">
        <v>23</v>
      </c>
      <c r="AO825" s="630" t="s">
        <v>26</v>
      </c>
    </row>
    <row r="826" spans="1:41" ht="25.5" customHeight="1">
      <c r="A826" s="574"/>
      <c r="B826" s="562"/>
      <c r="C826" s="562"/>
      <c r="D826" s="562"/>
      <c r="E826" s="562"/>
      <c r="F826" s="561"/>
      <c r="G826" s="541"/>
      <c r="H826" s="542"/>
      <c r="I826" s="538"/>
      <c r="J826" s="541"/>
      <c r="K826" s="542"/>
      <c r="L826" s="538"/>
      <c r="M826" s="541"/>
      <c r="N826" s="542"/>
      <c r="O826" s="538"/>
      <c r="P826" s="541"/>
      <c r="Q826" s="542"/>
      <c r="R826" s="538"/>
      <c r="S826" s="541"/>
      <c r="T826" s="542"/>
      <c r="U826" s="538"/>
      <c r="V826" s="541"/>
      <c r="W826" s="542"/>
      <c r="X826" s="632"/>
      <c r="Y826" s="541"/>
      <c r="Z826" s="542"/>
      <c r="AA826" s="538"/>
      <c r="AB826" s="541"/>
      <c r="AC826" s="542"/>
      <c r="AD826" s="538"/>
      <c r="AE826" s="541"/>
      <c r="AF826" s="542"/>
      <c r="AG826" s="538"/>
      <c r="AH826" s="541"/>
      <c r="AI826" s="542"/>
      <c r="AJ826" s="538"/>
      <c r="AK826" s="541"/>
      <c r="AL826" s="542"/>
      <c r="AM826" s="538"/>
      <c r="AN826" s="570"/>
      <c r="AO826" s="631"/>
    </row>
    <row r="827" spans="1:41">
      <c r="A827" s="543" t="s">
        <v>218</v>
      </c>
      <c r="B827" s="545" t="s">
        <v>362</v>
      </c>
      <c r="C827" s="547">
        <v>2615</v>
      </c>
      <c r="D827" s="549" t="s">
        <v>63</v>
      </c>
      <c r="E827" s="551" t="s">
        <v>363</v>
      </c>
      <c r="F827" s="165" t="s">
        <v>30</v>
      </c>
      <c r="G827" s="177"/>
      <c r="H827" s="149">
        <f t="shared" ref="H827:H835" si="818">G827-I827</f>
        <v>0</v>
      </c>
      <c r="I827" s="178"/>
      <c r="J827" s="177"/>
      <c r="K827" s="149">
        <f t="shared" ref="K827:K835" si="819">J827-L827</f>
        <v>0</v>
      </c>
      <c r="L827" s="178"/>
      <c r="M827" s="177"/>
      <c r="N827" s="149">
        <f t="shared" ref="N827:N835" si="820">M827-O827</f>
        <v>0</v>
      </c>
      <c r="O827" s="178"/>
      <c r="P827" s="177"/>
      <c r="Q827" s="149">
        <f t="shared" ref="Q827:Q828" si="821">SUM(P827)</f>
        <v>0</v>
      </c>
      <c r="R827" s="178"/>
      <c r="S827" s="177"/>
      <c r="T827" s="149">
        <f t="shared" ref="T827:T835" si="822">S827-U827</f>
        <v>0</v>
      </c>
      <c r="U827" s="178"/>
      <c r="V827" s="177"/>
      <c r="W827" s="149">
        <f t="shared" ref="W827:W835" si="823">V827-X827</f>
        <v>0</v>
      </c>
      <c r="X827" s="197"/>
      <c r="Y827" s="177"/>
      <c r="Z827" s="149">
        <f t="shared" ref="Z827:Z835" si="824">Y827-AA827</f>
        <v>0</v>
      </c>
      <c r="AA827" s="178"/>
      <c r="AB827" s="177"/>
      <c r="AC827" s="149">
        <f t="shared" ref="AC827:AC835" si="825">AB827-AD827</f>
        <v>0</v>
      </c>
      <c r="AD827" s="178"/>
      <c r="AE827" s="177"/>
      <c r="AF827" s="149">
        <f t="shared" ref="AF827:AF835" si="826">AE827-AG827</f>
        <v>0</v>
      </c>
      <c r="AG827" s="178"/>
      <c r="AH827" s="177"/>
      <c r="AI827" s="149">
        <f t="shared" ref="AI827:AI835" si="827">AH827-AJ827</f>
        <v>0</v>
      </c>
      <c r="AJ827" s="178"/>
      <c r="AK827" s="177"/>
      <c r="AL827" s="149">
        <f t="shared" ref="AL827:AL835" si="828">AK827-AM827</f>
        <v>0</v>
      </c>
      <c r="AM827" s="178"/>
      <c r="AN827" s="172"/>
      <c r="AO827" s="151" t="s">
        <v>31</v>
      </c>
    </row>
    <row r="828" spans="1:41" ht="13.5" customHeight="1">
      <c r="A828" s="543"/>
      <c r="B828" s="545"/>
      <c r="C828" s="547"/>
      <c r="D828" s="549"/>
      <c r="E828" s="551"/>
      <c r="F828" s="165" t="s">
        <v>32</v>
      </c>
      <c r="G828" s="177"/>
      <c r="H828" s="149">
        <f t="shared" si="818"/>
        <v>0</v>
      </c>
      <c r="I828" s="178"/>
      <c r="J828" s="177"/>
      <c r="K828" s="149">
        <f t="shared" si="819"/>
        <v>0</v>
      </c>
      <c r="L828" s="178"/>
      <c r="M828" s="177"/>
      <c r="N828" s="149">
        <f t="shared" si="820"/>
        <v>0</v>
      </c>
      <c r="O828" s="178"/>
      <c r="P828" s="177"/>
      <c r="Q828" s="149">
        <f t="shared" si="821"/>
        <v>0</v>
      </c>
      <c r="R828" s="178"/>
      <c r="S828" s="177"/>
      <c r="T828" s="149">
        <f t="shared" si="822"/>
        <v>0</v>
      </c>
      <c r="U828" s="178"/>
      <c r="V828" s="177"/>
      <c r="W828" s="149">
        <f t="shared" si="823"/>
        <v>0</v>
      </c>
      <c r="X828" s="197"/>
      <c r="Y828" s="177"/>
      <c r="Z828" s="149">
        <f t="shared" si="824"/>
        <v>0</v>
      </c>
      <c r="AA828" s="178"/>
      <c r="AB828" s="177"/>
      <c r="AC828" s="149">
        <f t="shared" si="825"/>
        <v>0</v>
      </c>
      <c r="AD828" s="178"/>
      <c r="AE828" s="177"/>
      <c r="AF828" s="149">
        <f t="shared" si="826"/>
        <v>0</v>
      </c>
      <c r="AG828" s="178"/>
      <c r="AH828" s="177"/>
      <c r="AI828" s="149">
        <f t="shared" si="827"/>
        <v>0</v>
      </c>
      <c r="AJ828" s="178"/>
      <c r="AK828" s="177"/>
      <c r="AL828" s="149">
        <f t="shared" si="828"/>
        <v>0</v>
      </c>
      <c r="AM828" s="178"/>
      <c r="AN828" s="172"/>
      <c r="AO828" s="152">
        <f>SUM(G827:G835,J827:J835,M827:M835,P827:P835,S827:S835,V827:V835,Y827:Y835,AB827:AB835,AE827:AE835)</f>
        <v>815000</v>
      </c>
    </row>
    <row r="829" spans="1:41" ht="15.75" customHeight="1">
      <c r="A829" s="543"/>
      <c r="B829" s="545"/>
      <c r="C829" s="547"/>
      <c r="D829" s="549"/>
      <c r="E829" s="551"/>
      <c r="F829" s="165" t="s">
        <v>33</v>
      </c>
      <c r="G829" s="177"/>
      <c r="H829" s="149">
        <f t="shared" si="818"/>
        <v>0</v>
      </c>
      <c r="I829" s="178"/>
      <c r="J829" s="177"/>
      <c r="K829" s="149">
        <f t="shared" si="819"/>
        <v>0</v>
      </c>
      <c r="L829" s="178"/>
      <c r="M829" s="177"/>
      <c r="N829" s="149">
        <f t="shared" si="820"/>
        <v>0</v>
      </c>
      <c r="O829" s="178"/>
      <c r="P829" s="177"/>
      <c r="Q829" s="149">
        <f>SUM(P829)</f>
        <v>0</v>
      </c>
      <c r="R829" s="178"/>
      <c r="S829" s="177"/>
      <c r="T829" s="149">
        <f t="shared" si="822"/>
        <v>0</v>
      </c>
      <c r="U829" s="178"/>
      <c r="V829" s="177"/>
      <c r="W829" s="149">
        <f t="shared" si="823"/>
        <v>0</v>
      </c>
      <c r="X829" s="197"/>
      <c r="Y829" s="177"/>
      <c r="Z829" s="149">
        <f t="shared" si="824"/>
        <v>0</v>
      </c>
      <c r="AA829" s="178"/>
      <c r="AB829" s="177">
        <v>325000</v>
      </c>
      <c r="AC829" s="149">
        <f t="shared" si="825"/>
        <v>325000</v>
      </c>
      <c r="AD829" s="178"/>
      <c r="AE829" s="177"/>
      <c r="AF829" s="149">
        <f t="shared" si="826"/>
        <v>0</v>
      </c>
      <c r="AG829" s="178"/>
      <c r="AH829" s="177"/>
      <c r="AI829" s="149">
        <f t="shared" si="827"/>
        <v>0</v>
      </c>
      <c r="AJ829" s="178"/>
      <c r="AK829" s="177"/>
      <c r="AL829" s="149">
        <f t="shared" si="828"/>
        <v>0</v>
      </c>
      <c r="AM829" s="178"/>
      <c r="AN829" s="172"/>
      <c r="AO829" s="153" t="s">
        <v>34</v>
      </c>
    </row>
    <row r="830" spans="1:41" ht="13.5" customHeight="1">
      <c r="A830" s="543"/>
      <c r="B830" s="545"/>
      <c r="C830" s="547"/>
      <c r="D830" s="549"/>
      <c r="E830" s="551"/>
      <c r="F830" s="165" t="s">
        <v>35</v>
      </c>
      <c r="G830" s="177"/>
      <c r="H830" s="149">
        <f t="shared" si="818"/>
        <v>0</v>
      </c>
      <c r="I830" s="178"/>
      <c r="J830" s="177"/>
      <c r="K830" s="149">
        <f t="shared" si="819"/>
        <v>0</v>
      </c>
      <c r="L830" s="178"/>
      <c r="M830" s="177"/>
      <c r="N830" s="149">
        <f t="shared" si="820"/>
        <v>0</v>
      </c>
      <c r="O830" s="178"/>
      <c r="P830" s="177"/>
      <c r="Q830" s="149">
        <f t="shared" ref="Q830:Q835" si="829">SUM(P830)</f>
        <v>0</v>
      </c>
      <c r="R830" s="178"/>
      <c r="S830" s="177"/>
      <c r="T830" s="149">
        <f t="shared" si="822"/>
        <v>0</v>
      </c>
      <c r="U830" s="178"/>
      <c r="V830" s="177"/>
      <c r="W830" s="149">
        <f t="shared" si="823"/>
        <v>0</v>
      </c>
      <c r="X830" s="197"/>
      <c r="Y830" s="177"/>
      <c r="Z830" s="149">
        <f t="shared" si="824"/>
        <v>0</v>
      </c>
      <c r="AA830" s="178"/>
      <c r="AB830" s="177"/>
      <c r="AC830" s="149">
        <f t="shared" si="825"/>
        <v>0</v>
      </c>
      <c r="AD830" s="178"/>
      <c r="AE830" s="331">
        <v>490000</v>
      </c>
      <c r="AF830" s="149">
        <f t="shared" si="826"/>
        <v>490000</v>
      </c>
      <c r="AG830" s="178"/>
      <c r="AH830" s="177"/>
      <c r="AI830" s="149">
        <f t="shared" si="827"/>
        <v>0</v>
      </c>
      <c r="AJ830" s="178"/>
      <c r="AK830" s="177"/>
      <c r="AL830" s="149">
        <f t="shared" si="828"/>
        <v>0</v>
      </c>
      <c r="AM830" s="178"/>
      <c r="AN830" s="172"/>
      <c r="AO830" s="152">
        <f>SUM(H827:H835,K827:K835,N827:N835,Q827:Q835,T827:T835,W827:W835,Z827:Z835,AC827:AC835,AF827:AF835)</f>
        <v>815000</v>
      </c>
    </row>
    <row r="831" spans="1:41" ht="13.5" customHeight="1">
      <c r="A831" s="543"/>
      <c r="B831" s="545"/>
      <c r="C831" s="547"/>
      <c r="D831" s="549"/>
      <c r="E831" s="551"/>
      <c r="F831" s="165" t="s">
        <v>36</v>
      </c>
      <c r="G831" s="177"/>
      <c r="H831" s="149">
        <f t="shared" si="818"/>
        <v>0</v>
      </c>
      <c r="I831" s="178"/>
      <c r="J831" s="177"/>
      <c r="K831" s="149">
        <f t="shared" si="819"/>
        <v>0</v>
      </c>
      <c r="L831" s="178"/>
      <c r="M831" s="177"/>
      <c r="N831" s="149">
        <f t="shared" si="820"/>
        <v>0</v>
      </c>
      <c r="O831" s="178"/>
      <c r="P831" s="177"/>
      <c r="Q831" s="149">
        <f t="shared" si="829"/>
        <v>0</v>
      </c>
      <c r="R831" s="178"/>
      <c r="S831" s="177"/>
      <c r="T831" s="149">
        <f t="shared" si="822"/>
        <v>0</v>
      </c>
      <c r="U831" s="178"/>
      <c r="V831" s="177"/>
      <c r="W831" s="149">
        <f t="shared" si="823"/>
        <v>0</v>
      </c>
      <c r="X831" s="197"/>
      <c r="Y831" s="177"/>
      <c r="Z831" s="149">
        <f t="shared" si="824"/>
        <v>0</v>
      </c>
      <c r="AA831" s="178"/>
      <c r="AB831" s="177"/>
      <c r="AC831" s="149">
        <f t="shared" si="825"/>
        <v>0</v>
      </c>
      <c r="AD831" s="178"/>
      <c r="AE831" s="177"/>
      <c r="AF831" s="149">
        <f t="shared" si="826"/>
        <v>0</v>
      </c>
      <c r="AG831" s="178"/>
      <c r="AH831" s="331">
        <v>664063</v>
      </c>
      <c r="AI831" s="149">
        <f t="shared" si="827"/>
        <v>664063</v>
      </c>
      <c r="AJ831" s="178"/>
      <c r="AK831" s="177"/>
      <c r="AL831" s="149">
        <f t="shared" si="828"/>
        <v>0</v>
      </c>
      <c r="AM831" s="178"/>
      <c r="AN831" s="172"/>
      <c r="AO831" s="153" t="s">
        <v>37</v>
      </c>
    </row>
    <row r="832" spans="1:41" ht="13.5" customHeight="1">
      <c r="A832" s="543"/>
      <c r="B832" s="545"/>
      <c r="C832" s="547"/>
      <c r="D832" s="549"/>
      <c r="E832" s="551"/>
      <c r="F832" s="165" t="s">
        <v>38</v>
      </c>
      <c r="G832" s="177"/>
      <c r="H832" s="149">
        <f t="shared" si="818"/>
        <v>0</v>
      </c>
      <c r="I832" s="178"/>
      <c r="J832" s="177"/>
      <c r="K832" s="149">
        <f t="shared" si="819"/>
        <v>0</v>
      </c>
      <c r="L832" s="178"/>
      <c r="M832" s="177"/>
      <c r="N832" s="149">
        <f t="shared" si="820"/>
        <v>0</v>
      </c>
      <c r="O832" s="178"/>
      <c r="P832" s="177"/>
      <c r="Q832" s="149">
        <f t="shared" si="829"/>
        <v>0</v>
      </c>
      <c r="R832" s="178"/>
      <c r="S832" s="177"/>
      <c r="T832" s="149">
        <f t="shared" si="822"/>
        <v>0</v>
      </c>
      <c r="U832" s="178"/>
      <c r="V832" s="177"/>
      <c r="W832" s="149">
        <f t="shared" si="823"/>
        <v>0</v>
      </c>
      <c r="X832" s="197"/>
      <c r="Y832" s="177"/>
      <c r="Z832" s="149">
        <f t="shared" si="824"/>
        <v>0</v>
      </c>
      <c r="AA832" s="178"/>
      <c r="AB832" s="177"/>
      <c r="AC832" s="149">
        <f t="shared" si="825"/>
        <v>0</v>
      </c>
      <c r="AD832" s="178"/>
      <c r="AE832" s="177"/>
      <c r="AF832" s="149">
        <f t="shared" si="826"/>
        <v>0</v>
      </c>
      <c r="AG832" s="178"/>
      <c r="AH832" s="177"/>
      <c r="AI832" s="149">
        <f t="shared" si="827"/>
        <v>0</v>
      </c>
      <c r="AJ832" s="178"/>
      <c r="AK832" s="331">
        <v>2003125</v>
      </c>
      <c r="AL832" s="149">
        <f t="shared" si="828"/>
        <v>2003125</v>
      </c>
      <c r="AM832" s="178"/>
      <c r="AN832" s="172"/>
      <c r="AO832" s="152">
        <f>SUM(I827:I835,L827:L835,O827:O835,R827:R835,U827:U835,X827:X835,AA827:AA835,AD827:AD835,AG827:AG835)</f>
        <v>0</v>
      </c>
    </row>
    <row r="833" spans="1:41" ht="13.5" customHeight="1">
      <c r="A833" s="543"/>
      <c r="B833" s="545"/>
      <c r="C833" s="547"/>
      <c r="D833" s="549"/>
      <c r="E833" s="551"/>
      <c r="F833" s="165" t="s">
        <v>39</v>
      </c>
      <c r="G833" s="177"/>
      <c r="H833" s="149">
        <f t="shared" si="818"/>
        <v>0</v>
      </c>
      <c r="I833" s="178"/>
      <c r="J833" s="177"/>
      <c r="K833" s="149">
        <f t="shared" si="819"/>
        <v>0</v>
      </c>
      <c r="L833" s="178"/>
      <c r="M833" s="177"/>
      <c r="N833" s="149">
        <f t="shared" si="820"/>
        <v>0</v>
      </c>
      <c r="O833" s="178"/>
      <c r="P833" s="177"/>
      <c r="Q833" s="149">
        <f t="shared" si="829"/>
        <v>0</v>
      </c>
      <c r="R833" s="178"/>
      <c r="S833" s="177"/>
      <c r="T833" s="149">
        <f t="shared" si="822"/>
        <v>0</v>
      </c>
      <c r="U833" s="178"/>
      <c r="V833" s="177"/>
      <c r="W833" s="149">
        <f t="shared" si="823"/>
        <v>0</v>
      </c>
      <c r="X833" s="197"/>
      <c r="Y833" s="177"/>
      <c r="Z833" s="149">
        <f t="shared" si="824"/>
        <v>0</v>
      </c>
      <c r="AA833" s="178"/>
      <c r="AB833" s="177"/>
      <c r="AC833" s="149">
        <f t="shared" si="825"/>
        <v>0</v>
      </c>
      <c r="AD833" s="178"/>
      <c r="AE833" s="177"/>
      <c r="AF833" s="149">
        <f t="shared" si="826"/>
        <v>0</v>
      </c>
      <c r="AG833" s="178"/>
      <c r="AH833" s="177"/>
      <c r="AI833" s="149">
        <f t="shared" si="827"/>
        <v>0</v>
      </c>
      <c r="AJ833" s="178"/>
      <c r="AK833" s="177"/>
      <c r="AL833" s="149">
        <f t="shared" si="828"/>
        <v>0</v>
      </c>
      <c r="AM833" s="178"/>
      <c r="AN833" s="172"/>
      <c r="AO833" s="153" t="s">
        <v>40</v>
      </c>
    </row>
    <row r="834" spans="1:41" ht="13.5" customHeight="1">
      <c r="A834" s="543"/>
      <c r="B834" s="545"/>
      <c r="C834" s="547"/>
      <c r="D834" s="549"/>
      <c r="E834" s="551"/>
      <c r="F834" s="165" t="s">
        <v>41</v>
      </c>
      <c r="G834" s="177"/>
      <c r="H834" s="149">
        <f t="shared" si="818"/>
        <v>0</v>
      </c>
      <c r="I834" s="178"/>
      <c r="J834" s="177"/>
      <c r="K834" s="149">
        <f t="shared" si="819"/>
        <v>0</v>
      </c>
      <c r="L834" s="178"/>
      <c r="M834" s="177"/>
      <c r="N834" s="149">
        <f t="shared" si="820"/>
        <v>0</v>
      </c>
      <c r="O834" s="178"/>
      <c r="P834" s="177"/>
      <c r="Q834" s="149">
        <f t="shared" si="829"/>
        <v>0</v>
      </c>
      <c r="R834" s="178"/>
      <c r="S834" s="177"/>
      <c r="T834" s="149">
        <f t="shared" si="822"/>
        <v>0</v>
      </c>
      <c r="U834" s="178"/>
      <c r="V834" s="177"/>
      <c r="W834" s="149">
        <f t="shared" si="823"/>
        <v>0</v>
      </c>
      <c r="X834" s="197"/>
      <c r="Y834" s="177"/>
      <c r="Z834" s="149">
        <f t="shared" si="824"/>
        <v>0</v>
      </c>
      <c r="AA834" s="178"/>
      <c r="AB834" s="177"/>
      <c r="AC834" s="149">
        <f t="shared" si="825"/>
        <v>0</v>
      </c>
      <c r="AD834" s="178"/>
      <c r="AE834" s="177"/>
      <c r="AF834" s="149">
        <f t="shared" si="826"/>
        <v>0</v>
      </c>
      <c r="AG834" s="178"/>
      <c r="AH834" s="177"/>
      <c r="AI834" s="149">
        <f t="shared" si="827"/>
        <v>0</v>
      </c>
      <c r="AJ834" s="178"/>
      <c r="AK834" s="177"/>
      <c r="AL834" s="149">
        <f t="shared" si="828"/>
        <v>0</v>
      </c>
      <c r="AM834" s="178"/>
      <c r="AN834" s="172"/>
      <c r="AO834" s="154">
        <f>AO832/AO828</f>
        <v>0</v>
      </c>
    </row>
    <row r="835" spans="1:41" ht="13.5" customHeight="1">
      <c r="A835" s="544"/>
      <c r="B835" s="546"/>
      <c r="C835" s="548"/>
      <c r="D835" s="550"/>
      <c r="E835" s="552"/>
      <c r="F835" s="166" t="s">
        <v>42</v>
      </c>
      <c r="G835" s="179"/>
      <c r="H835" s="155">
        <f t="shared" si="818"/>
        <v>0</v>
      </c>
      <c r="I835" s="180"/>
      <c r="J835" s="179"/>
      <c r="K835" s="155">
        <f t="shared" si="819"/>
        <v>0</v>
      </c>
      <c r="L835" s="180"/>
      <c r="M835" s="179"/>
      <c r="N835" s="155">
        <f t="shared" si="820"/>
        <v>0</v>
      </c>
      <c r="O835" s="180"/>
      <c r="P835" s="179"/>
      <c r="Q835" s="155">
        <f t="shared" si="829"/>
        <v>0</v>
      </c>
      <c r="R835" s="180"/>
      <c r="S835" s="179"/>
      <c r="T835" s="155">
        <f t="shared" si="822"/>
        <v>0</v>
      </c>
      <c r="U835" s="180"/>
      <c r="V835" s="179"/>
      <c r="W835" s="155">
        <f t="shared" si="823"/>
        <v>0</v>
      </c>
      <c r="X835" s="198"/>
      <c r="Y835" s="179"/>
      <c r="Z835" s="155">
        <f t="shared" si="824"/>
        <v>0</v>
      </c>
      <c r="AA835" s="180"/>
      <c r="AB835" s="179"/>
      <c r="AC835" s="155">
        <f t="shared" si="825"/>
        <v>0</v>
      </c>
      <c r="AD835" s="180"/>
      <c r="AE835" s="179"/>
      <c r="AF835" s="155">
        <f t="shared" si="826"/>
        <v>0</v>
      </c>
      <c r="AG835" s="180"/>
      <c r="AH835" s="179"/>
      <c r="AI835" s="155">
        <f t="shared" si="827"/>
        <v>0</v>
      </c>
      <c r="AJ835" s="180"/>
      <c r="AK835" s="179"/>
      <c r="AL835" s="155">
        <f t="shared" si="828"/>
        <v>0</v>
      </c>
      <c r="AM835" s="180"/>
      <c r="AN835" s="173"/>
      <c r="AO835" s="156"/>
    </row>
    <row r="836" spans="1:41" ht="15" hidden="1" customHeight="1">
      <c r="A836" s="653" t="s">
        <v>21</v>
      </c>
      <c r="B836" s="450" t="s">
        <v>17</v>
      </c>
      <c r="C836" s="450" t="s">
        <v>18</v>
      </c>
      <c r="D836" s="450" t="s">
        <v>139</v>
      </c>
      <c r="E836" s="450" t="s">
        <v>20</v>
      </c>
      <c r="F836" s="686" t="s">
        <v>22</v>
      </c>
      <c r="G836" s="576" t="s">
        <v>23</v>
      </c>
      <c r="H836" s="452" t="s">
        <v>24</v>
      </c>
      <c r="I836" s="577" t="s">
        <v>25</v>
      </c>
      <c r="J836" s="576" t="s">
        <v>23</v>
      </c>
      <c r="K836" s="452" t="s">
        <v>24</v>
      </c>
      <c r="L836" s="577" t="s">
        <v>25</v>
      </c>
      <c r="M836" s="576" t="s">
        <v>23</v>
      </c>
      <c r="N836" s="452" t="s">
        <v>24</v>
      </c>
      <c r="O836" s="577" t="s">
        <v>25</v>
      </c>
      <c r="P836" s="576" t="s">
        <v>23</v>
      </c>
      <c r="Q836" s="452" t="s">
        <v>24</v>
      </c>
      <c r="R836" s="577" t="s">
        <v>25</v>
      </c>
      <c r="S836" s="576" t="s">
        <v>23</v>
      </c>
      <c r="T836" s="452" t="s">
        <v>24</v>
      </c>
      <c r="U836" s="577" t="s">
        <v>25</v>
      </c>
      <c r="V836" s="576" t="s">
        <v>23</v>
      </c>
      <c r="W836" s="452" t="s">
        <v>24</v>
      </c>
      <c r="X836" s="676" t="s">
        <v>25</v>
      </c>
      <c r="Y836" s="576" t="s">
        <v>23</v>
      </c>
      <c r="Z836" s="452" t="s">
        <v>24</v>
      </c>
      <c r="AA836" s="577" t="s">
        <v>25</v>
      </c>
      <c r="AB836" s="576" t="s">
        <v>23</v>
      </c>
      <c r="AC836" s="452" t="s">
        <v>24</v>
      </c>
      <c r="AD836" s="577" t="s">
        <v>25</v>
      </c>
      <c r="AE836" s="576" t="s">
        <v>23</v>
      </c>
      <c r="AF836" s="452" t="s">
        <v>24</v>
      </c>
      <c r="AG836" s="577" t="s">
        <v>25</v>
      </c>
      <c r="AH836" s="576" t="s">
        <v>23</v>
      </c>
      <c r="AI836" s="452" t="s">
        <v>24</v>
      </c>
      <c r="AJ836" s="577" t="s">
        <v>25</v>
      </c>
      <c r="AK836" s="576" t="s">
        <v>23</v>
      </c>
      <c r="AL836" s="452" t="s">
        <v>24</v>
      </c>
      <c r="AM836" s="577" t="s">
        <v>25</v>
      </c>
      <c r="AN836" s="685" t="s">
        <v>23</v>
      </c>
      <c r="AO836" s="655" t="s">
        <v>26</v>
      </c>
    </row>
    <row r="837" spans="1:41" ht="15" hidden="1" customHeight="1">
      <c r="A837" s="574"/>
      <c r="B837" s="562"/>
      <c r="C837" s="562"/>
      <c r="D837" s="562"/>
      <c r="E837" s="562"/>
      <c r="F837" s="561"/>
      <c r="G837" s="541"/>
      <c r="H837" s="542"/>
      <c r="I837" s="538"/>
      <c r="J837" s="541"/>
      <c r="K837" s="542"/>
      <c r="L837" s="538"/>
      <c r="M837" s="541"/>
      <c r="N837" s="542"/>
      <c r="O837" s="538"/>
      <c r="P837" s="541"/>
      <c r="Q837" s="542"/>
      <c r="R837" s="538"/>
      <c r="S837" s="541"/>
      <c r="T837" s="542"/>
      <c r="U837" s="538"/>
      <c r="V837" s="541"/>
      <c r="W837" s="542"/>
      <c r="X837" s="632"/>
      <c r="Y837" s="541"/>
      <c r="Z837" s="542"/>
      <c r="AA837" s="538"/>
      <c r="AB837" s="541"/>
      <c r="AC837" s="542"/>
      <c r="AD837" s="538"/>
      <c r="AE837" s="541"/>
      <c r="AF837" s="542"/>
      <c r="AG837" s="538"/>
      <c r="AH837" s="541"/>
      <c r="AI837" s="542"/>
      <c r="AJ837" s="538"/>
      <c r="AK837" s="541"/>
      <c r="AL837" s="542"/>
      <c r="AM837" s="538"/>
      <c r="AN837" s="570"/>
      <c r="AO837" s="631"/>
    </row>
    <row r="838" spans="1:41" ht="15" hidden="1" customHeight="1">
      <c r="A838" s="543" t="s">
        <v>164</v>
      </c>
      <c r="B838" s="545" t="s">
        <v>364</v>
      </c>
      <c r="C838" s="547">
        <v>2267</v>
      </c>
      <c r="D838" s="722" t="s">
        <v>365</v>
      </c>
      <c r="E838" s="551" t="s">
        <v>366</v>
      </c>
      <c r="F838" s="165" t="s">
        <v>30</v>
      </c>
      <c r="G838" s="177"/>
      <c r="H838" s="149">
        <f t="shared" ref="H838:H846" si="830">G838-I838</f>
        <v>0</v>
      </c>
      <c r="I838" s="178"/>
      <c r="J838" s="177"/>
      <c r="K838" s="149">
        <f t="shared" ref="K838:K846" si="831">J838-L838</f>
        <v>0</v>
      </c>
      <c r="L838" s="178"/>
      <c r="M838" s="177"/>
      <c r="N838" s="149">
        <f t="shared" ref="N838:N846" si="832">M838-O838</f>
        <v>0</v>
      </c>
      <c r="O838" s="178"/>
      <c r="P838" s="177"/>
      <c r="Q838" s="149">
        <f t="shared" ref="Q838:Q846" si="833">P838-R838</f>
        <v>0</v>
      </c>
      <c r="R838" s="178"/>
      <c r="S838" s="177"/>
      <c r="T838" s="149">
        <f t="shared" ref="T838:T846" si="834">S838-U838</f>
        <v>0</v>
      </c>
      <c r="U838" s="178"/>
      <c r="V838" s="177"/>
      <c r="W838" s="149">
        <f t="shared" ref="W838:W846" si="835">V838-X838</f>
        <v>0</v>
      </c>
      <c r="X838" s="197"/>
      <c r="Y838" s="177"/>
      <c r="Z838" s="149">
        <f t="shared" ref="Z838:Z846" si="836">Y838-AA838</f>
        <v>0</v>
      </c>
      <c r="AA838" s="178"/>
      <c r="AB838" s="177"/>
      <c r="AC838" s="149">
        <f t="shared" ref="AC838:AC846" si="837">AB838-AD838</f>
        <v>0</v>
      </c>
      <c r="AD838" s="178"/>
      <c r="AE838" s="177"/>
      <c r="AF838" s="149">
        <f t="shared" ref="AF838:AF846" si="838">AE838-AG838</f>
        <v>0</v>
      </c>
      <c r="AG838" s="178"/>
      <c r="AH838" s="177"/>
      <c r="AI838" s="149">
        <f t="shared" ref="AI838:AI846" si="839">AH838-AJ838</f>
        <v>0</v>
      </c>
      <c r="AJ838" s="178"/>
      <c r="AK838" s="177"/>
      <c r="AL838" s="149">
        <f t="shared" ref="AL838:AL846" si="840">AK838-AM838</f>
        <v>0</v>
      </c>
      <c r="AM838" s="178"/>
      <c r="AN838" s="172"/>
      <c r="AO838" s="151" t="s">
        <v>31</v>
      </c>
    </row>
    <row r="839" spans="1:41" ht="15" hidden="1" customHeight="1">
      <c r="A839" s="543"/>
      <c r="B839" s="545"/>
      <c r="C839" s="547"/>
      <c r="D839" s="722"/>
      <c r="E839" s="551"/>
      <c r="F839" s="165" t="s">
        <v>32</v>
      </c>
      <c r="G839" s="177"/>
      <c r="H839" s="149">
        <f t="shared" si="830"/>
        <v>0</v>
      </c>
      <c r="I839" s="178"/>
      <c r="J839" s="177"/>
      <c r="K839" s="149">
        <f t="shared" si="831"/>
        <v>0</v>
      </c>
      <c r="L839" s="178"/>
      <c r="M839" s="177"/>
      <c r="N839" s="149">
        <f t="shared" si="832"/>
        <v>0</v>
      </c>
      <c r="O839" s="178"/>
      <c r="P839" s="177"/>
      <c r="Q839" s="149">
        <f t="shared" si="833"/>
        <v>0</v>
      </c>
      <c r="R839" s="178"/>
      <c r="S839" s="177"/>
      <c r="T839" s="149">
        <f t="shared" si="834"/>
        <v>0</v>
      </c>
      <c r="U839" s="178"/>
      <c r="V839" s="177"/>
      <c r="W839" s="149">
        <f t="shared" si="835"/>
        <v>0</v>
      </c>
      <c r="X839" s="197"/>
      <c r="Y839" s="177"/>
      <c r="Z839" s="149">
        <f t="shared" si="836"/>
        <v>0</v>
      </c>
      <c r="AA839" s="178"/>
      <c r="AB839" s="177"/>
      <c r="AC839" s="149">
        <f t="shared" si="837"/>
        <v>0</v>
      </c>
      <c r="AD839" s="178"/>
      <c r="AE839" s="177"/>
      <c r="AF839" s="149">
        <f t="shared" si="838"/>
        <v>0</v>
      </c>
      <c r="AG839" s="178"/>
      <c r="AH839" s="177"/>
      <c r="AI839" s="149">
        <f t="shared" si="839"/>
        <v>0</v>
      </c>
      <c r="AJ839" s="178"/>
      <c r="AK839" s="177"/>
      <c r="AL839" s="149">
        <f t="shared" si="840"/>
        <v>0</v>
      </c>
      <c r="AM839" s="178"/>
      <c r="AN839" s="172"/>
      <c r="AO839" s="152">
        <f>SUM(G838:G846,J838:J846,M838:M846,P838:P846,S838:S846,V838:V846,Y838:Y846,AB838:AB846,AE838:AE846)</f>
        <v>264382</v>
      </c>
    </row>
    <row r="840" spans="1:41" ht="15" hidden="1" customHeight="1">
      <c r="A840" s="543"/>
      <c r="B840" s="545"/>
      <c r="C840" s="547"/>
      <c r="D840" s="722"/>
      <c r="E840" s="551"/>
      <c r="F840" s="165" t="s">
        <v>33</v>
      </c>
      <c r="G840" s="177"/>
      <c r="H840" s="149">
        <f t="shared" si="830"/>
        <v>0</v>
      </c>
      <c r="I840" s="178"/>
      <c r="J840" s="177"/>
      <c r="K840" s="149">
        <f t="shared" si="831"/>
        <v>0</v>
      </c>
      <c r="L840" s="178"/>
      <c r="M840" s="177"/>
      <c r="N840" s="149">
        <f t="shared" si="832"/>
        <v>0</v>
      </c>
      <c r="O840" s="178"/>
      <c r="P840" s="177"/>
      <c r="Q840" s="149">
        <f t="shared" si="833"/>
        <v>0</v>
      </c>
      <c r="R840" s="178"/>
      <c r="S840" s="177"/>
      <c r="T840" s="149">
        <f t="shared" si="834"/>
        <v>0</v>
      </c>
      <c r="U840" s="178"/>
      <c r="V840" s="177"/>
      <c r="W840" s="149">
        <f t="shared" si="835"/>
        <v>0</v>
      </c>
      <c r="X840" s="197"/>
      <c r="Y840" s="177"/>
      <c r="Z840" s="149">
        <f t="shared" si="836"/>
        <v>0</v>
      </c>
      <c r="AA840" s="178"/>
      <c r="AB840" s="177"/>
      <c r="AC840" s="149">
        <f t="shared" si="837"/>
        <v>0</v>
      </c>
      <c r="AD840" s="178"/>
      <c r="AE840" s="177"/>
      <c r="AF840" s="149">
        <f t="shared" si="838"/>
        <v>0</v>
      </c>
      <c r="AG840" s="178"/>
      <c r="AH840" s="177"/>
      <c r="AI840" s="149">
        <f t="shared" si="839"/>
        <v>0</v>
      </c>
      <c r="AJ840" s="178"/>
      <c r="AK840" s="177"/>
      <c r="AL840" s="149">
        <f t="shared" si="840"/>
        <v>0</v>
      </c>
      <c r="AM840" s="178"/>
      <c r="AN840" s="172"/>
      <c r="AO840" s="153" t="s">
        <v>34</v>
      </c>
    </row>
    <row r="841" spans="1:41" ht="15" hidden="1" customHeight="1">
      <c r="A841" s="543"/>
      <c r="B841" s="545"/>
      <c r="C841" s="547"/>
      <c r="D841" s="722"/>
      <c r="E841" s="551"/>
      <c r="F841" s="165" t="s">
        <v>35</v>
      </c>
      <c r="G841" s="177">
        <v>30000</v>
      </c>
      <c r="H841" s="149">
        <f t="shared" si="830"/>
        <v>0</v>
      </c>
      <c r="I841" s="178">
        <v>30000</v>
      </c>
      <c r="J841" s="177"/>
      <c r="K841" s="149">
        <f t="shared" si="831"/>
        <v>0</v>
      </c>
      <c r="L841" s="178"/>
      <c r="M841" s="177"/>
      <c r="N841" s="149">
        <f t="shared" si="832"/>
        <v>0</v>
      </c>
      <c r="O841" s="178"/>
      <c r="P841" s="177"/>
      <c r="Q841" s="149">
        <f t="shared" si="833"/>
        <v>0</v>
      </c>
      <c r="R841" s="178"/>
      <c r="S841" s="177"/>
      <c r="T841" s="149">
        <f t="shared" si="834"/>
        <v>0</v>
      </c>
      <c r="U841" s="178"/>
      <c r="V841" s="177"/>
      <c r="W841" s="149">
        <f t="shared" si="835"/>
        <v>0</v>
      </c>
      <c r="X841" s="197"/>
      <c r="Y841" s="177"/>
      <c r="Z841" s="149">
        <f t="shared" si="836"/>
        <v>0</v>
      </c>
      <c r="AA841" s="178"/>
      <c r="AB841" s="177"/>
      <c r="AC841" s="149">
        <f t="shared" si="837"/>
        <v>0</v>
      </c>
      <c r="AD841" s="178"/>
      <c r="AE841" s="177"/>
      <c r="AF841" s="149">
        <f t="shared" si="838"/>
        <v>0</v>
      </c>
      <c r="AG841" s="178"/>
      <c r="AH841" s="177"/>
      <c r="AI841" s="149">
        <f t="shared" si="839"/>
        <v>0</v>
      </c>
      <c r="AJ841" s="178"/>
      <c r="AK841" s="177"/>
      <c r="AL841" s="149">
        <f t="shared" si="840"/>
        <v>0</v>
      </c>
      <c r="AM841" s="178"/>
      <c r="AN841" s="172"/>
      <c r="AO841" s="152">
        <f>SUM(H838:H846,K838:K846,N838:N846,Q838:Q846,T838:T846,W838:W846,Z838:Z846,AC838:AC846,Z838:Z846,AF838:AF846)</f>
        <v>0</v>
      </c>
    </row>
    <row r="842" spans="1:41" ht="15" hidden="1" customHeight="1">
      <c r="A842" s="543"/>
      <c r="B842" s="545"/>
      <c r="C842" s="547"/>
      <c r="D842" s="722"/>
      <c r="E842" s="551"/>
      <c r="F842" s="165" t="s">
        <v>36</v>
      </c>
      <c r="G842" s="177"/>
      <c r="H842" s="149">
        <f t="shared" si="830"/>
        <v>0</v>
      </c>
      <c r="I842" s="178"/>
      <c r="J842" s="177"/>
      <c r="K842" s="149">
        <f t="shared" si="831"/>
        <v>0</v>
      </c>
      <c r="L842" s="178"/>
      <c r="M842" s="177"/>
      <c r="N842" s="149">
        <f t="shared" si="832"/>
        <v>0</v>
      </c>
      <c r="O842" s="178"/>
      <c r="P842" s="177"/>
      <c r="Q842" s="149">
        <f t="shared" si="833"/>
        <v>0</v>
      </c>
      <c r="R842" s="178"/>
      <c r="S842" s="177"/>
      <c r="T842" s="149">
        <f t="shared" si="834"/>
        <v>0</v>
      </c>
      <c r="U842" s="178"/>
      <c r="V842" s="177"/>
      <c r="W842" s="149">
        <f t="shared" si="835"/>
        <v>0</v>
      </c>
      <c r="X842" s="197"/>
      <c r="Y842" s="177"/>
      <c r="Z842" s="149">
        <f t="shared" si="836"/>
        <v>0</v>
      </c>
      <c r="AA842" s="178"/>
      <c r="AB842" s="177"/>
      <c r="AC842" s="149">
        <f t="shared" si="837"/>
        <v>0</v>
      </c>
      <c r="AD842" s="178"/>
      <c r="AE842" s="177"/>
      <c r="AF842" s="149">
        <f t="shared" si="838"/>
        <v>0</v>
      </c>
      <c r="AG842" s="178"/>
      <c r="AH842" s="177"/>
      <c r="AI842" s="149">
        <f t="shared" si="839"/>
        <v>0</v>
      </c>
      <c r="AJ842" s="178"/>
      <c r="AK842" s="177"/>
      <c r="AL842" s="149">
        <f t="shared" si="840"/>
        <v>0</v>
      </c>
      <c r="AM842" s="178"/>
      <c r="AN842" s="172"/>
      <c r="AO842" s="153" t="s">
        <v>37</v>
      </c>
    </row>
    <row r="843" spans="1:41" ht="15" hidden="1" customHeight="1">
      <c r="A843" s="543"/>
      <c r="B843" s="545"/>
      <c r="C843" s="547"/>
      <c r="D843" s="722"/>
      <c r="E843" s="551"/>
      <c r="F843" s="165" t="s">
        <v>38</v>
      </c>
      <c r="G843" s="177"/>
      <c r="H843" s="149">
        <f t="shared" si="830"/>
        <v>0</v>
      </c>
      <c r="I843" s="178"/>
      <c r="J843" s="177"/>
      <c r="K843" s="149">
        <f t="shared" si="831"/>
        <v>0</v>
      </c>
      <c r="L843" s="178"/>
      <c r="M843" s="177">
        <v>234382</v>
      </c>
      <c r="N843" s="149">
        <f t="shared" si="832"/>
        <v>0</v>
      </c>
      <c r="O843" s="178">
        <v>234382</v>
      </c>
      <c r="P843" s="177"/>
      <c r="Q843" s="149">
        <f t="shared" si="833"/>
        <v>0</v>
      </c>
      <c r="R843" s="178"/>
      <c r="S843" s="177"/>
      <c r="T843" s="149">
        <f t="shared" si="834"/>
        <v>0</v>
      </c>
      <c r="U843" s="178"/>
      <c r="V843" s="177"/>
      <c r="W843" s="149">
        <f t="shared" si="835"/>
        <v>0</v>
      </c>
      <c r="X843" s="197"/>
      <c r="Y843" s="177"/>
      <c r="Z843" s="149">
        <f t="shared" si="836"/>
        <v>0</v>
      </c>
      <c r="AA843" s="178"/>
      <c r="AB843" s="177"/>
      <c r="AC843" s="149">
        <f t="shared" si="837"/>
        <v>0</v>
      </c>
      <c r="AD843" s="178"/>
      <c r="AE843" s="177"/>
      <c r="AF843" s="149">
        <f t="shared" si="838"/>
        <v>0</v>
      </c>
      <c r="AG843" s="178"/>
      <c r="AH843" s="177"/>
      <c r="AI843" s="149">
        <f t="shared" si="839"/>
        <v>0</v>
      </c>
      <c r="AJ843" s="178"/>
      <c r="AK843" s="177"/>
      <c r="AL843" s="149">
        <f t="shared" si="840"/>
        <v>0</v>
      </c>
      <c r="AM843" s="178"/>
      <c r="AN843" s="172"/>
      <c r="AO843" s="152">
        <f>SUM(I838:I846,L838:L846,O838:O846,R838:R846,U838:U846,X838:X846,AA838:AA846,AD838:AD846,AG838:AG846)</f>
        <v>264382</v>
      </c>
    </row>
    <row r="844" spans="1:41" ht="15" hidden="1" customHeight="1">
      <c r="A844" s="543"/>
      <c r="B844" s="545"/>
      <c r="C844" s="547"/>
      <c r="D844" s="722"/>
      <c r="E844" s="551"/>
      <c r="F844" s="165" t="s">
        <v>39</v>
      </c>
      <c r="G844" s="177"/>
      <c r="H844" s="149">
        <f t="shared" si="830"/>
        <v>0</v>
      </c>
      <c r="I844" s="178"/>
      <c r="J844" s="177"/>
      <c r="K844" s="149">
        <f t="shared" si="831"/>
        <v>0</v>
      </c>
      <c r="L844" s="178"/>
      <c r="M844" s="177"/>
      <c r="N844" s="149">
        <f t="shared" si="832"/>
        <v>0</v>
      </c>
      <c r="O844" s="178"/>
      <c r="P844" s="177"/>
      <c r="Q844" s="149">
        <f t="shared" si="833"/>
        <v>0</v>
      </c>
      <c r="R844" s="178"/>
      <c r="S844" s="177"/>
      <c r="T844" s="149">
        <f t="shared" si="834"/>
        <v>0</v>
      </c>
      <c r="U844" s="178"/>
      <c r="V844" s="177"/>
      <c r="W844" s="149">
        <f t="shared" si="835"/>
        <v>0</v>
      </c>
      <c r="X844" s="197"/>
      <c r="Y844" s="177"/>
      <c r="Z844" s="149">
        <f t="shared" si="836"/>
        <v>0</v>
      </c>
      <c r="AA844" s="178"/>
      <c r="AB844" s="177"/>
      <c r="AC844" s="149">
        <f t="shared" si="837"/>
        <v>0</v>
      </c>
      <c r="AD844" s="178"/>
      <c r="AE844" s="177"/>
      <c r="AF844" s="149">
        <f t="shared" si="838"/>
        <v>0</v>
      </c>
      <c r="AG844" s="178"/>
      <c r="AH844" s="177"/>
      <c r="AI844" s="149">
        <f t="shared" si="839"/>
        <v>0</v>
      </c>
      <c r="AJ844" s="178"/>
      <c r="AK844" s="177"/>
      <c r="AL844" s="149">
        <f t="shared" si="840"/>
        <v>0</v>
      </c>
      <c r="AM844" s="178"/>
      <c r="AN844" s="172"/>
      <c r="AO844" s="153" t="s">
        <v>40</v>
      </c>
    </row>
    <row r="845" spans="1:41" ht="15" hidden="1" customHeight="1">
      <c r="A845" s="543"/>
      <c r="B845" s="545"/>
      <c r="C845" s="547"/>
      <c r="D845" s="722"/>
      <c r="E845" s="551"/>
      <c r="F845" s="165" t="s">
        <v>41</v>
      </c>
      <c r="G845" s="177"/>
      <c r="H845" s="149">
        <f t="shared" si="830"/>
        <v>0</v>
      </c>
      <c r="I845" s="178"/>
      <c r="J845" s="177"/>
      <c r="K845" s="149">
        <f t="shared" si="831"/>
        <v>0</v>
      </c>
      <c r="L845" s="178"/>
      <c r="M845" s="177"/>
      <c r="N845" s="149">
        <f t="shared" si="832"/>
        <v>0</v>
      </c>
      <c r="O845" s="178"/>
      <c r="P845" s="177"/>
      <c r="Q845" s="149">
        <f t="shared" si="833"/>
        <v>0</v>
      </c>
      <c r="R845" s="178"/>
      <c r="S845" s="177"/>
      <c r="T845" s="149">
        <f t="shared" si="834"/>
        <v>0</v>
      </c>
      <c r="U845" s="178"/>
      <c r="V845" s="177"/>
      <c r="W845" s="149">
        <f t="shared" si="835"/>
        <v>0</v>
      </c>
      <c r="X845" s="197"/>
      <c r="Y845" s="177"/>
      <c r="Z845" s="149">
        <f t="shared" si="836"/>
        <v>0</v>
      </c>
      <c r="AA845" s="178"/>
      <c r="AB845" s="177"/>
      <c r="AC845" s="149">
        <f t="shared" si="837"/>
        <v>0</v>
      </c>
      <c r="AD845" s="178"/>
      <c r="AE845" s="177"/>
      <c r="AF845" s="149">
        <f t="shared" si="838"/>
        <v>0</v>
      </c>
      <c r="AG845" s="178"/>
      <c r="AH845" s="177"/>
      <c r="AI845" s="149">
        <f t="shared" si="839"/>
        <v>0</v>
      </c>
      <c r="AJ845" s="178"/>
      <c r="AK845" s="177"/>
      <c r="AL845" s="149">
        <f t="shared" si="840"/>
        <v>0</v>
      </c>
      <c r="AM845" s="178"/>
      <c r="AN845" s="172"/>
      <c r="AO845" s="154">
        <f>AO843/AO839</f>
        <v>1</v>
      </c>
    </row>
    <row r="846" spans="1:41" ht="15" hidden="1" customHeight="1">
      <c r="A846" s="565"/>
      <c r="B846" s="566"/>
      <c r="C846" s="567"/>
      <c r="D846" s="585"/>
      <c r="E846" s="569"/>
      <c r="F846" s="167" t="s">
        <v>42</v>
      </c>
      <c r="G846" s="181"/>
      <c r="H846" s="150">
        <f t="shared" si="830"/>
        <v>0</v>
      </c>
      <c r="I846" s="182"/>
      <c r="J846" s="181"/>
      <c r="K846" s="150">
        <f t="shared" si="831"/>
        <v>0</v>
      </c>
      <c r="L846" s="182"/>
      <c r="M846" s="181"/>
      <c r="N846" s="150">
        <f t="shared" si="832"/>
        <v>0</v>
      </c>
      <c r="O846" s="182"/>
      <c r="P846" s="181"/>
      <c r="Q846" s="150">
        <f t="shared" si="833"/>
        <v>0</v>
      </c>
      <c r="R846" s="182"/>
      <c r="S846" s="181"/>
      <c r="T846" s="150">
        <f t="shared" si="834"/>
        <v>0</v>
      </c>
      <c r="U846" s="182"/>
      <c r="V846" s="181"/>
      <c r="W846" s="150">
        <f t="shared" si="835"/>
        <v>0</v>
      </c>
      <c r="X846" s="199"/>
      <c r="Y846" s="181"/>
      <c r="Z846" s="150">
        <f t="shared" si="836"/>
        <v>0</v>
      </c>
      <c r="AA846" s="182"/>
      <c r="AB846" s="181"/>
      <c r="AC846" s="150">
        <f t="shared" si="837"/>
        <v>0</v>
      </c>
      <c r="AD846" s="182"/>
      <c r="AE846" s="181"/>
      <c r="AF846" s="150">
        <f t="shared" si="838"/>
        <v>0</v>
      </c>
      <c r="AG846" s="182"/>
      <c r="AH846" s="181"/>
      <c r="AI846" s="150">
        <f t="shared" si="839"/>
        <v>0</v>
      </c>
      <c r="AJ846" s="182"/>
      <c r="AK846" s="181"/>
      <c r="AL846" s="150">
        <f t="shared" si="840"/>
        <v>0</v>
      </c>
      <c r="AM846" s="182"/>
      <c r="AN846" s="174"/>
      <c r="AO846" s="158"/>
    </row>
    <row r="847" spans="1:41" ht="11.25" hidden="1" customHeight="1">
      <c r="A847" s="573" t="s">
        <v>21</v>
      </c>
      <c r="B847" s="451" t="s">
        <v>17</v>
      </c>
      <c r="C847" s="451" t="s">
        <v>18</v>
      </c>
      <c r="D847" s="451" t="s">
        <v>139</v>
      </c>
      <c r="E847" s="451" t="s">
        <v>20</v>
      </c>
      <c r="F847" s="560" t="s">
        <v>22</v>
      </c>
      <c r="G847" s="511" t="s">
        <v>23</v>
      </c>
      <c r="H847" s="440" t="s">
        <v>24</v>
      </c>
      <c r="I847" s="444" t="s">
        <v>25</v>
      </c>
      <c r="J847" s="511" t="s">
        <v>23</v>
      </c>
      <c r="K847" s="440" t="s">
        <v>24</v>
      </c>
      <c r="L847" s="444" t="s">
        <v>25</v>
      </c>
      <c r="M847" s="511" t="s">
        <v>23</v>
      </c>
      <c r="N847" s="440" t="s">
        <v>24</v>
      </c>
      <c r="O847" s="444" t="s">
        <v>25</v>
      </c>
      <c r="P847" s="511" t="s">
        <v>23</v>
      </c>
      <c r="Q847" s="440" t="s">
        <v>24</v>
      </c>
      <c r="R847" s="444" t="s">
        <v>25</v>
      </c>
      <c r="S847" s="511" t="s">
        <v>23</v>
      </c>
      <c r="T847" s="440" t="s">
        <v>24</v>
      </c>
      <c r="U847" s="444" t="s">
        <v>25</v>
      </c>
      <c r="V847" s="511" t="s">
        <v>23</v>
      </c>
      <c r="W847" s="440" t="s">
        <v>24</v>
      </c>
      <c r="X847" s="522" t="s">
        <v>25</v>
      </c>
      <c r="Y847" s="511" t="s">
        <v>23</v>
      </c>
      <c r="Z847" s="440" t="s">
        <v>24</v>
      </c>
      <c r="AA847" s="444" t="s">
        <v>25</v>
      </c>
      <c r="AB847" s="511" t="s">
        <v>23</v>
      </c>
      <c r="AC847" s="440" t="s">
        <v>24</v>
      </c>
      <c r="AD847" s="444" t="s">
        <v>25</v>
      </c>
      <c r="AE847" s="511" t="s">
        <v>23</v>
      </c>
      <c r="AF847" s="440" t="s">
        <v>24</v>
      </c>
      <c r="AG847" s="444" t="s">
        <v>25</v>
      </c>
      <c r="AH847" s="511" t="s">
        <v>23</v>
      </c>
      <c r="AI847" s="440" t="s">
        <v>24</v>
      </c>
      <c r="AJ847" s="444" t="s">
        <v>25</v>
      </c>
      <c r="AK847" s="511" t="s">
        <v>23</v>
      </c>
      <c r="AL847" s="440" t="s">
        <v>24</v>
      </c>
      <c r="AM847" s="444" t="s">
        <v>25</v>
      </c>
      <c r="AN847" s="443" t="s">
        <v>23</v>
      </c>
      <c r="AO847" s="630" t="s">
        <v>26</v>
      </c>
    </row>
    <row r="848" spans="1:41" ht="25.5" hidden="1" customHeight="1">
      <c r="A848" s="574"/>
      <c r="B848" s="562"/>
      <c r="C848" s="562"/>
      <c r="D848" s="562"/>
      <c r="E848" s="562"/>
      <c r="F848" s="561"/>
      <c r="G848" s="541"/>
      <c r="H848" s="542"/>
      <c r="I848" s="538"/>
      <c r="J848" s="541"/>
      <c r="K848" s="542"/>
      <c r="L848" s="538"/>
      <c r="M848" s="541"/>
      <c r="N848" s="542"/>
      <c r="O848" s="538"/>
      <c r="P848" s="541"/>
      <c r="Q848" s="542"/>
      <c r="R848" s="538"/>
      <c r="S848" s="541"/>
      <c r="T848" s="542"/>
      <c r="U848" s="538"/>
      <c r="V848" s="541"/>
      <c r="W848" s="542"/>
      <c r="X848" s="632"/>
      <c r="Y848" s="541"/>
      <c r="Z848" s="542"/>
      <c r="AA848" s="538"/>
      <c r="AB848" s="541"/>
      <c r="AC848" s="542"/>
      <c r="AD848" s="538"/>
      <c r="AE848" s="541"/>
      <c r="AF848" s="542"/>
      <c r="AG848" s="538"/>
      <c r="AH848" s="541"/>
      <c r="AI848" s="542"/>
      <c r="AJ848" s="538"/>
      <c r="AK848" s="541"/>
      <c r="AL848" s="542"/>
      <c r="AM848" s="538"/>
      <c r="AN848" s="570"/>
      <c r="AO848" s="631"/>
    </row>
    <row r="849" spans="1:41" ht="15" hidden="1" customHeight="1">
      <c r="A849" s="543" t="s">
        <v>218</v>
      </c>
      <c r="B849" s="545" t="s">
        <v>367</v>
      </c>
      <c r="C849" s="547">
        <v>414</v>
      </c>
      <c r="D849" s="549" t="s">
        <v>368</v>
      </c>
      <c r="E849" s="551" t="s">
        <v>369</v>
      </c>
      <c r="F849" s="165" t="s">
        <v>30</v>
      </c>
      <c r="G849" s="177"/>
      <c r="H849" s="149">
        <f t="shared" ref="H849:H857" si="841">G849-I849</f>
        <v>0</v>
      </c>
      <c r="I849" s="178"/>
      <c r="J849" s="177"/>
      <c r="K849" s="149">
        <f t="shared" ref="K849:K857" si="842">J849-L849</f>
        <v>0</v>
      </c>
      <c r="L849" s="178"/>
      <c r="M849" s="177"/>
      <c r="N849" s="149">
        <f t="shared" ref="N849:N857" si="843">M849-O849</f>
        <v>0</v>
      </c>
      <c r="O849" s="178"/>
      <c r="P849" s="177"/>
      <c r="Q849" s="149">
        <f t="shared" ref="Q849:Q850" si="844">SUM(P849)</f>
        <v>0</v>
      </c>
      <c r="R849" s="178"/>
      <c r="S849" s="177">
        <v>225000</v>
      </c>
      <c r="T849" s="149">
        <f t="shared" ref="T849:T857" si="845">S849-U849</f>
        <v>0</v>
      </c>
      <c r="U849" s="178">
        <v>225000</v>
      </c>
      <c r="V849" s="177"/>
      <c r="W849" s="149">
        <f t="shared" ref="W849:W857" si="846">V849-X849</f>
        <v>0</v>
      </c>
      <c r="X849" s="197"/>
      <c r="Y849" s="177"/>
      <c r="Z849" s="149">
        <f t="shared" ref="Z849:Z857" si="847">Y849-AA849</f>
        <v>0</v>
      </c>
      <c r="AA849" s="178"/>
      <c r="AB849" s="177"/>
      <c r="AC849" s="149">
        <f t="shared" ref="AC849:AC857" si="848">AB849-AD849</f>
        <v>0</v>
      </c>
      <c r="AD849" s="178"/>
      <c r="AE849" s="177"/>
      <c r="AF849" s="149">
        <f t="shared" ref="AF849:AF857" si="849">AE849-AG849</f>
        <v>0</v>
      </c>
      <c r="AG849" s="178"/>
      <c r="AH849" s="177"/>
      <c r="AI849" s="149">
        <f t="shared" ref="AI849:AI857" si="850">AH849-AJ849</f>
        <v>0</v>
      </c>
      <c r="AJ849" s="178"/>
      <c r="AK849" s="177"/>
      <c r="AL849" s="149">
        <f t="shared" ref="AL849:AL857" si="851">AK849-AM849</f>
        <v>0</v>
      </c>
      <c r="AM849" s="178"/>
      <c r="AN849" s="172"/>
      <c r="AO849" s="151" t="s">
        <v>31</v>
      </c>
    </row>
    <row r="850" spans="1:41" ht="13.5" hidden="1" customHeight="1">
      <c r="A850" s="543"/>
      <c r="B850" s="545"/>
      <c r="C850" s="547"/>
      <c r="D850" s="549"/>
      <c r="E850" s="551"/>
      <c r="F850" s="165" t="s">
        <v>32</v>
      </c>
      <c r="G850" s="177"/>
      <c r="H850" s="149">
        <f t="shared" si="841"/>
        <v>0</v>
      </c>
      <c r="I850" s="178"/>
      <c r="J850" s="177"/>
      <c r="K850" s="149">
        <f t="shared" si="842"/>
        <v>0</v>
      </c>
      <c r="L850" s="178"/>
      <c r="M850" s="177"/>
      <c r="N850" s="149">
        <f t="shared" si="843"/>
        <v>0</v>
      </c>
      <c r="O850" s="178"/>
      <c r="P850" s="177"/>
      <c r="Q850" s="149">
        <f t="shared" si="844"/>
        <v>0</v>
      </c>
      <c r="R850" s="178"/>
      <c r="S850" s="177"/>
      <c r="T850" s="149">
        <f t="shared" si="845"/>
        <v>0</v>
      </c>
      <c r="U850" s="178"/>
      <c r="V850" s="177"/>
      <c r="W850" s="149">
        <f t="shared" si="846"/>
        <v>0</v>
      </c>
      <c r="X850" s="197"/>
      <c r="Y850" s="177"/>
      <c r="Z850" s="149">
        <f t="shared" si="847"/>
        <v>0</v>
      </c>
      <c r="AA850" s="178"/>
      <c r="AB850" s="177"/>
      <c r="AC850" s="149">
        <f t="shared" si="848"/>
        <v>0</v>
      </c>
      <c r="AD850" s="178"/>
      <c r="AE850" s="177"/>
      <c r="AF850" s="149">
        <f t="shared" si="849"/>
        <v>0</v>
      </c>
      <c r="AG850" s="178"/>
      <c r="AH850" s="177"/>
      <c r="AI850" s="149">
        <f t="shared" si="850"/>
        <v>0</v>
      </c>
      <c r="AJ850" s="178"/>
      <c r="AK850" s="177"/>
      <c r="AL850" s="149">
        <f t="shared" si="851"/>
        <v>0</v>
      </c>
      <c r="AM850" s="178"/>
      <c r="AN850" s="172"/>
      <c r="AO850" s="152">
        <f>SUM(G849:G857,J849:J857,M849:M857,P849:P857,S849:S857,V849:V857,Y849:Y857,AB849:AB857,AE849:AE857)</f>
        <v>225000</v>
      </c>
    </row>
    <row r="851" spans="1:41" ht="15.75" hidden="1" customHeight="1">
      <c r="A851" s="543"/>
      <c r="B851" s="545"/>
      <c r="C851" s="547"/>
      <c r="D851" s="549"/>
      <c r="E851" s="551"/>
      <c r="F851" s="165" t="s">
        <v>33</v>
      </c>
      <c r="G851" s="177"/>
      <c r="H851" s="149">
        <f t="shared" si="841"/>
        <v>0</v>
      </c>
      <c r="I851" s="178"/>
      <c r="J851" s="177"/>
      <c r="K851" s="149">
        <f t="shared" si="842"/>
        <v>0</v>
      </c>
      <c r="L851" s="178"/>
      <c r="M851" s="177"/>
      <c r="N851" s="149">
        <f t="shared" si="843"/>
        <v>0</v>
      </c>
      <c r="O851" s="178"/>
      <c r="P851" s="177"/>
      <c r="Q851" s="149">
        <f>SUM(P851)</f>
        <v>0</v>
      </c>
      <c r="R851" s="178"/>
      <c r="S851" s="177"/>
      <c r="T851" s="149">
        <f t="shared" si="845"/>
        <v>0</v>
      </c>
      <c r="U851" s="178"/>
      <c r="V851" s="177"/>
      <c r="W851" s="149">
        <f t="shared" si="846"/>
        <v>0</v>
      </c>
      <c r="X851" s="197"/>
      <c r="Y851" s="177"/>
      <c r="Z851" s="149">
        <f t="shared" si="847"/>
        <v>0</v>
      </c>
      <c r="AA851" s="178"/>
      <c r="AB851" s="177"/>
      <c r="AC851" s="149">
        <f t="shared" si="848"/>
        <v>0</v>
      </c>
      <c r="AD851" s="178"/>
      <c r="AE851" s="177"/>
      <c r="AF851" s="149">
        <f t="shared" si="849"/>
        <v>0</v>
      </c>
      <c r="AG851" s="178"/>
      <c r="AH851" s="177"/>
      <c r="AI851" s="149">
        <f t="shared" si="850"/>
        <v>0</v>
      </c>
      <c r="AJ851" s="178"/>
      <c r="AK851" s="177"/>
      <c r="AL851" s="149">
        <f t="shared" si="851"/>
        <v>0</v>
      </c>
      <c r="AM851" s="178"/>
      <c r="AN851" s="172"/>
      <c r="AO851" s="153" t="s">
        <v>34</v>
      </c>
    </row>
    <row r="852" spans="1:41" ht="13.5" hidden="1" customHeight="1">
      <c r="A852" s="543"/>
      <c r="B852" s="545"/>
      <c r="C852" s="547"/>
      <c r="D852" s="549"/>
      <c r="E852" s="551"/>
      <c r="F852" s="165" t="s">
        <v>35</v>
      </c>
      <c r="G852" s="177"/>
      <c r="H852" s="149">
        <f t="shared" si="841"/>
        <v>0</v>
      </c>
      <c r="I852" s="178"/>
      <c r="J852" s="177"/>
      <c r="K852" s="149">
        <f t="shared" si="842"/>
        <v>0</v>
      </c>
      <c r="L852" s="178"/>
      <c r="M852" s="177"/>
      <c r="N852" s="149">
        <f t="shared" si="843"/>
        <v>0</v>
      </c>
      <c r="O852" s="178"/>
      <c r="P852" s="177"/>
      <c r="Q852" s="149">
        <f t="shared" ref="Q852:Q857" si="852">SUM(P852)</f>
        <v>0</v>
      </c>
      <c r="R852" s="178"/>
      <c r="S852" s="177"/>
      <c r="T852" s="149">
        <f t="shared" si="845"/>
        <v>0</v>
      </c>
      <c r="U852" s="178"/>
      <c r="V852" s="177"/>
      <c r="W852" s="149">
        <f t="shared" si="846"/>
        <v>0</v>
      </c>
      <c r="X852" s="197"/>
      <c r="Y852" s="177"/>
      <c r="Z852" s="149">
        <f t="shared" si="847"/>
        <v>0</v>
      </c>
      <c r="AA852" s="178"/>
      <c r="AB852" s="177"/>
      <c r="AC852" s="149">
        <f t="shared" si="848"/>
        <v>0</v>
      </c>
      <c r="AD852" s="178"/>
      <c r="AE852" s="177"/>
      <c r="AF852" s="149">
        <f t="shared" si="849"/>
        <v>0</v>
      </c>
      <c r="AG852" s="178"/>
      <c r="AH852" s="177"/>
      <c r="AI852" s="149">
        <f t="shared" si="850"/>
        <v>0</v>
      </c>
      <c r="AJ852" s="178"/>
      <c r="AK852" s="177"/>
      <c r="AL852" s="149">
        <f t="shared" si="851"/>
        <v>0</v>
      </c>
      <c r="AM852" s="178"/>
      <c r="AN852" s="172"/>
      <c r="AO852" s="152">
        <f>SUM(H849:H857,K849:K857,N849:N857,Q849:Q857,T849:T857,W849:W857,Z849:Z857,AC849:AC857,AF849:AF857)</f>
        <v>0</v>
      </c>
    </row>
    <row r="853" spans="1:41" ht="13.5" hidden="1" customHeight="1">
      <c r="A853" s="543"/>
      <c r="B853" s="545"/>
      <c r="C853" s="547"/>
      <c r="D853" s="549"/>
      <c r="E853" s="551"/>
      <c r="F853" s="165" t="s">
        <v>36</v>
      </c>
      <c r="G853" s="177"/>
      <c r="H853" s="149">
        <f t="shared" si="841"/>
        <v>0</v>
      </c>
      <c r="I853" s="178"/>
      <c r="J853" s="177"/>
      <c r="K853" s="149">
        <f t="shared" si="842"/>
        <v>0</v>
      </c>
      <c r="L853" s="178"/>
      <c r="M853" s="177"/>
      <c r="N853" s="149">
        <f t="shared" si="843"/>
        <v>0</v>
      </c>
      <c r="O853" s="178"/>
      <c r="P853" s="177"/>
      <c r="Q853" s="149">
        <f t="shared" si="852"/>
        <v>0</v>
      </c>
      <c r="R853" s="178"/>
      <c r="S853" s="177"/>
      <c r="T853" s="149">
        <f t="shared" si="845"/>
        <v>0</v>
      </c>
      <c r="U853" s="178"/>
      <c r="V853" s="177"/>
      <c r="W853" s="149">
        <f t="shared" si="846"/>
        <v>0</v>
      </c>
      <c r="X853" s="197"/>
      <c r="Y853" s="177"/>
      <c r="Z853" s="149">
        <f t="shared" si="847"/>
        <v>0</v>
      </c>
      <c r="AA853" s="178"/>
      <c r="AB853" s="177"/>
      <c r="AC853" s="149">
        <f t="shared" si="848"/>
        <v>0</v>
      </c>
      <c r="AD853" s="178"/>
      <c r="AE853" s="177"/>
      <c r="AF853" s="149">
        <f t="shared" si="849"/>
        <v>0</v>
      </c>
      <c r="AG853" s="178"/>
      <c r="AH853" s="177"/>
      <c r="AI853" s="149">
        <f t="shared" si="850"/>
        <v>0</v>
      </c>
      <c r="AJ853" s="178"/>
      <c r="AK853" s="177"/>
      <c r="AL853" s="149">
        <f t="shared" si="851"/>
        <v>0</v>
      </c>
      <c r="AM853" s="178"/>
      <c r="AN853" s="172"/>
      <c r="AO853" s="153" t="s">
        <v>37</v>
      </c>
    </row>
    <row r="854" spans="1:41" ht="13.5" hidden="1" customHeight="1">
      <c r="A854" s="543"/>
      <c r="B854" s="545"/>
      <c r="C854" s="547"/>
      <c r="D854" s="549"/>
      <c r="E854" s="551"/>
      <c r="F854" s="165" t="s">
        <v>38</v>
      </c>
      <c r="G854" s="177"/>
      <c r="H854" s="149">
        <f t="shared" si="841"/>
        <v>0</v>
      </c>
      <c r="I854" s="178"/>
      <c r="J854" s="177"/>
      <c r="K854" s="149">
        <f t="shared" si="842"/>
        <v>0</v>
      </c>
      <c r="L854" s="178"/>
      <c r="M854" s="177"/>
      <c r="N854" s="149">
        <f t="shared" si="843"/>
        <v>0</v>
      </c>
      <c r="O854" s="178"/>
      <c r="P854" s="177"/>
      <c r="Q854" s="149">
        <f t="shared" si="852"/>
        <v>0</v>
      </c>
      <c r="R854" s="178"/>
      <c r="S854" s="177"/>
      <c r="T854" s="149">
        <f t="shared" si="845"/>
        <v>0</v>
      </c>
      <c r="U854" s="178"/>
      <c r="V854" s="177"/>
      <c r="W854" s="149">
        <f t="shared" si="846"/>
        <v>0</v>
      </c>
      <c r="X854" s="197"/>
      <c r="Y854" s="177"/>
      <c r="Z854" s="149">
        <f t="shared" si="847"/>
        <v>0</v>
      </c>
      <c r="AA854" s="178"/>
      <c r="AB854" s="177"/>
      <c r="AC854" s="149">
        <f t="shared" si="848"/>
        <v>0</v>
      </c>
      <c r="AD854" s="178"/>
      <c r="AE854" s="177"/>
      <c r="AF854" s="149">
        <f t="shared" si="849"/>
        <v>0</v>
      </c>
      <c r="AG854" s="178"/>
      <c r="AH854" s="177"/>
      <c r="AI854" s="149">
        <f t="shared" si="850"/>
        <v>0</v>
      </c>
      <c r="AJ854" s="178"/>
      <c r="AK854" s="177"/>
      <c r="AL854" s="149">
        <f t="shared" si="851"/>
        <v>0</v>
      </c>
      <c r="AM854" s="178"/>
      <c r="AN854" s="172"/>
      <c r="AO854" s="152">
        <f>SUM(I849:I857,L849:L857,O849:O857,R849:R857,U849:U857,X849:X857,AA849:AA857,AD849:AD857,AG849:AG857)</f>
        <v>225000</v>
      </c>
    </row>
    <row r="855" spans="1:41" ht="13.5" hidden="1" customHeight="1">
      <c r="A855" s="543"/>
      <c r="B855" s="545"/>
      <c r="C855" s="547"/>
      <c r="D855" s="549"/>
      <c r="E855" s="551"/>
      <c r="F855" s="165" t="s">
        <v>39</v>
      </c>
      <c r="G855" s="177"/>
      <c r="H855" s="149">
        <f t="shared" si="841"/>
        <v>0</v>
      </c>
      <c r="I855" s="178"/>
      <c r="J855" s="177"/>
      <c r="K855" s="149">
        <f t="shared" si="842"/>
        <v>0</v>
      </c>
      <c r="L855" s="178"/>
      <c r="M855" s="177"/>
      <c r="N855" s="149">
        <f t="shared" si="843"/>
        <v>0</v>
      </c>
      <c r="O855" s="178"/>
      <c r="P855" s="177"/>
      <c r="Q855" s="149">
        <f t="shared" si="852"/>
        <v>0</v>
      </c>
      <c r="R855" s="178"/>
      <c r="S855" s="177"/>
      <c r="T855" s="149">
        <f t="shared" si="845"/>
        <v>0</v>
      </c>
      <c r="U855" s="178"/>
      <c r="V855" s="177"/>
      <c r="W855" s="149">
        <f t="shared" si="846"/>
        <v>0</v>
      </c>
      <c r="X855" s="197"/>
      <c r="Y855" s="177"/>
      <c r="Z855" s="149">
        <f t="shared" si="847"/>
        <v>0</v>
      </c>
      <c r="AA855" s="178"/>
      <c r="AB855" s="177"/>
      <c r="AC855" s="149">
        <f t="shared" si="848"/>
        <v>0</v>
      </c>
      <c r="AD855" s="178"/>
      <c r="AE855" s="177"/>
      <c r="AF855" s="149">
        <f t="shared" si="849"/>
        <v>0</v>
      </c>
      <c r="AG855" s="178"/>
      <c r="AH855" s="177"/>
      <c r="AI855" s="149">
        <f t="shared" si="850"/>
        <v>0</v>
      </c>
      <c r="AJ855" s="178"/>
      <c r="AK855" s="177"/>
      <c r="AL855" s="149">
        <f t="shared" si="851"/>
        <v>0</v>
      </c>
      <c r="AM855" s="178"/>
      <c r="AN855" s="172"/>
      <c r="AO855" s="153" t="s">
        <v>40</v>
      </c>
    </row>
    <row r="856" spans="1:41" ht="13.5" hidden="1" customHeight="1">
      <c r="A856" s="543"/>
      <c r="B856" s="545"/>
      <c r="C856" s="547"/>
      <c r="D856" s="549"/>
      <c r="E856" s="551"/>
      <c r="F856" s="165" t="s">
        <v>41</v>
      </c>
      <c r="G856" s="177"/>
      <c r="H856" s="149">
        <f t="shared" si="841"/>
        <v>0</v>
      </c>
      <c r="I856" s="178"/>
      <c r="J856" s="177"/>
      <c r="K856" s="149">
        <f t="shared" si="842"/>
        <v>0</v>
      </c>
      <c r="L856" s="178"/>
      <c r="M856" s="177"/>
      <c r="N856" s="149">
        <f t="shared" si="843"/>
        <v>0</v>
      </c>
      <c r="O856" s="178"/>
      <c r="P856" s="177"/>
      <c r="Q856" s="149">
        <f t="shared" si="852"/>
        <v>0</v>
      </c>
      <c r="R856" s="178"/>
      <c r="S856" s="177"/>
      <c r="T856" s="149">
        <f t="shared" si="845"/>
        <v>0</v>
      </c>
      <c r="U856" s="178"/>
      <c r="V856" s="177"/>
      <c r="W856" s="149">
        <f t="shared" si="846"/>
        <v>0</v>
      </c>
      <c r="X856" s="197"/>
      <c r="Y856" s="177"/>
      <c r="Z856" s="149">
        <f t="shared" si="847"/>
        <v>0</v>
      </c>
      <c r="AA856" s="178"/>
      <c r="AB856" s="177"/>
      <c r="AC856" s="149">
        <f t="shared" si="848"/>
        <v>0</v>
      </c>
      <c r="AD856" s="178"/>
      <c r="AE856" s="177"/>
      <c r="AF856" s="149">
        <f t="shared" si="849"/>
        <v>0</v>
      </c>
      <c r="AG856" s="178"/>
      <c r="AH856" s="177"/>
      <c r="AI856" s="149">
        <f t="shared" si="850"/>
        <v>0</v>
      </c>
      <c r="AJ856" s="178"/>
      <c r="AK856" s="177"/>
      <c r="AL856" s="149">
        <f t="shared" si="851"/>
        <v>0</v>
      </c>
      <c r="AM856" s="178"/>
      <c r="AN856" s="172"/>
      <c r="AO856" s="154">
        <f>AO854/AO850</f>
        <v>1</v>
      </c>
    </row>
    <row r="857" spans="1:41" ht="13.5" hidden="1" customHeight="1">
      <c r="A857" s="544"/>
      <c r="B857" s="546"/>
      <c r="C857" s="548"/>
      <c r="D857" s="550"/>
      <c r="E857" s="552"/>
      <c r="F857" s="166" t="s">
        <v>42</v>
      </c>
      <c r="G857" s="179"/>
      <c r="H857" s="155">
        <f t="shared" si="841"/>
        <v>0</v>
      </c>
      <c r="I857" s="180"/>
      <c r="J857" s="179"/>
      <c r="K857" s="155">
        <f t="shared" si="842"/>
        <v>0</v>
      </c>
      <c r="L857" s="180"/>
      <c r="M857" s="179"/>
      <c r="N857" s="155">
        <f t="shared" si="843"/>
        <v>0</v>
      </c>
      <c r="O857" s="180"/>
      <c r="P857" s="179"/>
      <c r="Q857" s="155">
        <f t="shared" si="852"/>
        <v>0</v>
      </c>
      <c r="R857" s="180"/>
      <c r="S857" s="179"/>
      <c r="T857" s="155">
        <f t="shared" si="845"/>
        <v>0</v>
      </c>
      <c r="U857" s="180"/>
      <c r="V857" s="179"/>
      <c r="W857" s="155">
        <f t="shared" si="846"/>
        <v>0</v>
      </c>
      <c r="X857" s="198"/>
      <c r="Y857" s="179"/>
      <c r="Z857" s="155">
        <f t="shared" si="847"/>
        <v>0</v>
      </c>
      <c r="AA857" s="180"/>
      <c r="AB857" s="179"/>
      <c r="AC857" s="155">
        <f t="shared" si="848"/>
        <v>0</v>
      </c>
      <c r="AD857" s="180"/>
      <c r="AE857" s="179"/>
      <c r="AF857" s="155">
        <f t="shared" si="849"/>
        <v>0</v>
      </c>
      <c r="AG857" s="180"/>
      <c r="AH857" s="179"/>
      <c r="AI857" s="155">
        <f t="shared" si="850"/>
        <v>0</v>
      </c>
      <c r="AJ857" s="180"/>
      <c r="AK857" s="179"/>
      <c r="AL857" s="155">
        <f t="shared" si="851"/>
        <v>0</v>
      </c>
      <c r="AM857" s="180"/>
      <c r="AN857" s="173"/>
      <c r="AO857" s="156"/>
    </row>
    <row r="858" spans="1:41" ht="15" hidden="1" customHeight="1">
      <c r="A858" s="574" t="s">
        <v>21</v>
      </c>
      <c r="B858" s="562" t="s">
        <v>17</v>
      </c>
      <c r="C858" s="562" t="s">
        <v>18</v>
      </c>
      <c r="D858" s="562" t="s">
        <v>139</v>
      </c>
      <c r="E858" s="562" t="s">
        <v>20</v>
      </c>
      <c r="F858" s="561" t="s">
        <v>22</v>
      </c>
      <c r="G858" s="541" t="s">
        <v>23</v>
      </c>
      <c r="H858" s="542" t="s">
        <v>24</v>
      </c>
      <c r="I858" s="538" t="s">
        <v>25</v>
      </c>
      <c r="J858" s="541" t="s">
        <v>23</v>
      </c>
      <c r="K858" s="542" t="s">
        <v>24</v>
      </c>
      <c r="L858" s="538" t="s">
        <v>25</v>
      </c>
      <c r="M858" s="541" t="s">
        <v>23</v>
      </c>
      <c r="N858" s="542" t="s">
        <v>24</v>
      </c>
      <c r="O858" s="538" t="s">
        <v>25</v>
      </c>
      <c r="P858" s="541" t="s">
        <v>23</v>
      </c>
      <c r="Q858" s="542" t="s">
        <v>24</v>
      </c>
      <c r="R858" s="538" t="s">
        <v>25</v>
      </c>
      <c r="S858" s="541" t="s">
        <v>23</v>
      </c>
      <c r="T858" s="542" t="s">
        <v>24</v>
      </c>
      <c r="U858" s="538" t="s">
        <v>25</v>
      </c>
      <c r="V858" s="541" t="s">
        <v>23</v>
      </c>
      <c r="W858" s="542" t="s">
        <v>24</v>
      </c>
      <c r="X858" s="632" t="s">
        <v>25</v>
      </c>
      <c r="Y858" s="541" t="s">
        <v>23</v>
      </c>
      <c r="Z858" s="542" t="s">
        <v>24</v>
      </c>
      <c r="AA858" s="538" t="s">
        <v>25</v>
      </c>
      <c r="AB858" s="541" t="s">
        <v>23</v>
      </c>
      <c r="AC858" s="542" t="s">
        <v>24</v>
      </c>
      <c r="AD858" s="538" t="s">
        <v>25</v>
      </c>
      <c r="AE858" s="541" t="s">
        <v>23</v>
      </c>
      <c r="AF858" s="542" t="s">
        <v>24</v>
      </c>
      <c r="AG858" s="538" t="s">
        <v>25</v>
      </c>
      <c r="AH858" s="541" t="s">
        <v>23</v>
      </c>
      <c r="AI858" s="542" t="s">
        <v>24</v>
      </c>
      <c r="AJ858" s="538" t="s">
        <v>25</v>
      </c>
      <c r="AK858" s="541" t="s">
        <v>23</v>
      </c>
      <c r="AL858" s="542" t="s">
        <v>24</v>
      </c>
      <c r="AM858" s="538" t="s">
        <v>25</v>
      </c>
      <c r="AN858" s="570" t="s">
        <v>23</v>
      </c>
      <c r="AO858" s="631" t="s">
        <v>26</v>
      </c>
    </row>
    <row r="859" spans="1:41" ht="15" hidden="1" customHeight="1">
      <c r="A859" s="574"/>
      <c r="B859" s="562"/>
      <c r="C859" s="562"/>
      <c r="D859" s="562"/>
      <c r="E859" s="562"/>
      <c r="F859" s="561"/>
      <c r="G859" s="541"/>
      <c r="H859" s="542"/>
      <c r="I859" s="538"/>
      <c r="J859" s="541"/>
      <c r="K859" s="542"/>
      <c r="L859" s="538"/>
      <c r="M859" s="541"/>
      <c r="N859" s="542"/>
      <c r="O859" s="538"/>
      <c r="P859" s="541"/>
      <c r="Q859" s="542"/>
      <c r="R859" s="538"/>
      <c r="S859" s="541"/>
      <c r="T859" s="542"/>
      <c r="U859" s="538"/>
      <c r="V859" s="541"/>
      <c r="W859" s="542"/>
      <c r="X859" s="632"/>
      <c r="Y859" s="541"/>
      <c r="Z859" s="542"/>
      <c r="AA859" s="538"/>
      <c r="AB859" s="541"/>
      <c r="AC859" s="542"/>
      <c r="AD859" s="538"/>
      <c r="AE859" s="541"/>
      <c r="AF859" s="542"/>
      <c r="AG859" s="538"/>
      <c r="AH859" s="541"/>
      <c r="AI859" s="542"/>
      <c r="AJ859" s="538"/>
      <c r="AK859" s="541"/>
      <c r="AL859" s="542"/>
      <c r="AM859" s="538"/>
      <c r="AN859" s="570"/>
      <c r="AO859" s="631"/>
    </row>
    <row r="860" spans="1:41" ht="15" hidden="1" customHeight="1">
      <c r="A860" s="543" t="s">
        <v>202</v>
      </c>
      <c r="B860" s="545" t="s">
        <v>370</v>
      </c>
      <c r="C860" s="547">
        <v>2033</v>
      </c>
      <c r="D860" s="722">
        <v>755</v>
      </c>
      <c r="E860" s="551" t="s">
        <v>371</v>
      </c>
      <c r="F860" s="165" t="s">
        <v>30</v>
      </c>
      <c r="G860" s="177"/>
      <c r="H860" s="149">
        <f t="shared" ref="H860:H871" si="853">G860-I860</f>
        <v>0</v>
      </c>
      <c r="I860" s="178"/>
      <c r="J860" s="177"/>
      <c r="K860" s="149">
        <f t="shared" ref="K860:K871" si="854">J860-L860</f>
        <v>0</v>
      </c>
      <c r="L860" s="178"/>
      <c r="M860" s="177"/>
      <c r="N860" s="149">
        <f t="shared" ref="N860:N871" si="855">M860-O860</f>
        <v>0</v>
      </c>
      <c r="O860" s="178"/>
      <c r="P860" s="177"/>
      <c r="Q860" s="149">
        <f t="shared" ref="Q860:Q871" si="856">P860-R860</f>
        <v>0</v>
      </c>
      <c r="R860" s="178"/>
      <c r="S860" s="177"/>
      <c r="T860" s="149">
        <f t="shared" ref="T860:T871" si="857">S860-U860</f>
        <v>0</v>
      </c>
      <c r="U860" s="178"/>
      <c r="V860" s="177"/>
      <c r="W860" s="149">
        <f t="shared" ref="W860:W871" si="858">V860-X860</f>
        <v>0</v>
      </c>
      <c r="X860" s="197"/>
      <c r="Y860" s="177"/>
      <c r="Z860" s="149">
        <f t="shared" ref="Z860:Z871" si="859">Y860-AA860</f>
        <v>0</v>
      </c>
      <c r="AA860" s="178"/>
      <c r="AB860" s="177"/>
      <c r="AC860" s="149">
        <f t="shared" ref="AC860:AC871" si="860">AB860-AD860</f>
        <v>0</v>
      </c>
      <c r="AD860" s="178"/>
      <c r="AE860" s="177"/>
      <c r="AF860" s="149">
        <f t="shared" ref="AF860:AF871" si="861">AE860-AG860</f>
        <v>0</v>
      </c>
      <c r="AG860" s="178"/>
      <c r="AH860" s="177"/>
      <c r="AI860" s="149">
        <f t="shared" ref="AI860:AI871" si="862">AH860-AJ860</f>
        <v>0</v>
      </c>
      <c r="AJ860" s="178"/>
      <c r="AK860" s="177"/>
      <c r="AL860" s="149">
        <f t="shared" ref="AL860:AL871" si="863">AK860-AM860</f>
        <v>0</v>
      </c>
      <c r="AM860" s="178"/>
      <c r="AN860" s="172"/>
      <c r="AO860" s="151" t="s">
        <v>31</v>
      </c>
    </row>
    <row r="861" spans="1:41" ht="15" hidden="1" customHeight="1">
      <c r="A861" s="543"/>
      <c r="B861" s="545"/>
      <c r="C861" s="547"/>
      <c r="D861" s="722"/>
      <c r="E861" s="551"/>
      <c r="F861" s="165" t="s">
        <v>32</v>
      </c>
      <c r="G861" s="177"/>
      <c r="H861" s="149">
        <f t="shared" si="853"/>
        <v>0</v>
      </c>
      <c r="I861" s="178"/>
      <c r="J861" s="177"/>
      <c r="K861" s="149">
        <f t="shared" si="854"/>
        <v>0</v>
      </c>
      <c r="L861" s="178"/>
      <c r="M861" s="177"/>
      <c r="N861" s="149">
        <f t="shared" si="855"/>
        <v>0</v>
      </c>
      <c r="O861" s="178"/>
      <c r="P861" s="177"/>
      <c r="Q861" s="149">
        <f t="shared" si="856"/>
        <v>0</v>
      </c>
      <c r="R861" s="178"/>
      <c r="S861" s="177"/>
      <c r="T861" s="149">
        <f t="shared" si="857"/>
        <v>0</v>
      </c>
      <c r="U861" s="178"/>
      <c r="V861" s="177"/>
      <c r="W861" s="149">
        <f t="shared" si="858"/>
        <v>0</v>
      </c>
      <c r="X861" s="197"/>
      <c r="Y861" s="177"/>
      <c r="Z861" s="149">
        <f t="shared" si="859"/>
        <v>0</v>
      </c>
      <c r="AA861" s="178"/>
      <c r="AB861" s="177"/>
      <c r="AC861" s="149">
        <f t="shared" si="860"/>
        <v>0</v>
      </c>
      <c r="AD861" s="178"/>
      <c r="AE861" s="177"/>
      <c r="AF861" s="149">
        <f t="shared" si="861"/>
        <v>0</v>
      </c>
      <c r="AG861" s="178"/>
      <c r="AH861" s="177"/>
      <c r="AI861" s="149">
        <f t="shared" si="862"/>
        <v>0</v>
      </c>
      <c r="AJ861" s="178"/>
      <c r="AK861" s="177"/>
      <c r="AL861" s="149">
        <f t="shared" si="863"/>
        <v>0</v>
      </c>
      <c r="AM861" s="178"/>
      <c r="AN861" s="172"/>
      <c r="AO861" s="724" t="e">
        <f>SUM(G860:G871,J860:J871,M860:M871,P860:P871,S860:S871,AN860:AN871)+SUM(#REF!,#REF!,#REF!,#REF!,#REF!,#REF!,#REF!,#REF!,#REF!,#REF!,#REF!,#REF!,#REF!,#REF!,#REF!,#REF!,#REF!,#REF!,#REF!,#REF!)</f>
        <v>#REF!</v>
      </c>
    </row>
    <row r="862" spans="1:41" ht="15" hidden="1" customHeight="1">
      <c r="A862" s="543"/>
      <c r="B862" s="545"/>
      <c r="C862" s="547"/>
      <c r="D862" s="722"/>
      <c r="E862" s="551"/>
      <c r="F862" s="165" t="s">
        <v>33</v>
      </c>
      <c r="G862" s="177"/>
      <c r="H862" s="149">
        <f t="shared" si="853"/>
        <v>0</v>
      </c>
      <c r="I862" s="178"/>
      <c r="J862" s="177"/>
      <c r="K862" s="149">
        <f t="shared" si="854"/>
        <v>0</v>
      </c>
      <c r="L862" s="178"/>
      <c r="M862" s="177"/>
      <c r="N862" s="149">
        <f t="shared" si="855"/>
        <v>0</v>
      </c>
      <c r="O862" s="178"/>
      <c r="P862" s="177"/>
      <c r="Q862" s="149">
        <f t="shared" si="856"/>
        <v>0</v>
      </c>
      <c r="R862" s="178"/>
      <c r="S862" s="177"/>
      <c r="T862" s="149">
        <f t="shared" si="857"/>
        <v>0</v>
      </c>
      <c r="U862" s="178"/>
      <c r="V862" s="177"/>
      <c r="W862" s="149">
        <f t="shared" si="858"/>
        <v>0</v>
      </c>
      <c r="X862" s="197"/>
      <c r="Y862" s="177"/>
      <c r="Z862" s="149">
        <f t="shared" si="859"/>
        <v>0</v>
      </c>
      <c r="AA862" s="178"/>
      <c r="AB862" s="177"/>
      <c r="AC862" s="149">
        <f t="shared" si="860"/>
        <v>0</v>
      </c>
      <c r="AD862" s="178"/>
      <c r="AE862" s="177"/>
      <c r="AF862" s="149">
        <f t="shared" si="861"/>
        <v>0</v>
      </c>
      <c r="AG862" s="178"/>
      <c r="AH862" s="177"/>
      <c r="AI862" s="149">
        <f t="shared" si="862"/>
        <v>0</v>
      </c>
      <c r="AJ862" s="178"/>
      <c r="AK862" s="177"/>
      <c r="AL862" s="149">
        <f t="shared" si="863"/>
        <v>0</v>
      </c>
      <c r="AM862" s="178"/>
      <c r="AN862" s="172"/>
      <c r="AO862" s="724"/>
    </row>
    <row r="863" spans="1:41" ht="15" hidden="1" customHeight="1">
      <c r="A863" s="543"/>
      <c r="B863" s="545"/>
      <c r="C863" s="547"/>
      <c r="D863" s="722"/>
      <c r="E863" s="551"/>
      <c r="F863" s="165" t="s">
        <v>35</v>
      </c>
      <c r="G863" s="177"/>
      <c r="H863" s="149">
        <f t="shared" si="853"/>
        <v>0</v>
      </c>
      <c r="I863" s="178"/>
      <c r="J863" s="177"/>
      <c r="K863" s="149">
        <f t="shared" si="854"/>
        <v>0</v>
      </c>
      <c r="L863" s="178"/>
      <c r="M863" s="177"/>
      <c r="N863" s="149">
        <f t="shared" si="855"/>
        <v>0</v>
      </c>
      <c r="O863" s="178"/>
      <c r="P863" s="177"/>
      <c r="Q863" s="149">
        <f t="shared" si="856"/>
        <v>0</v>
      </c>
      <c r="R863" s="178"/>
      <c r="S863" s="177"/>
      <c r="T863" s="149">
        <f t="shared" si="857"/>
        <v>0</v>
      </c>
      <c r="U863" s="178"/>
      <c r="V863" s="177"/>
      <c r="W863" s="149">
        <f t="shared" si="858"/>
        <v>0</v>
      </c>
      <c r="X863" s="197"/>
      <c r="Y863" s="177"/>
      <c r="Z863" s="149">
        <f t="shared" si="859"/>
        <v>0</v>
      </c>
      <c r="AA863" s="178"/>
      <c r="AB863" s="177"/>
      <c r="AC863" s="149">
        <f t="shared" si="860"/>
        <v>0</v>
      </c>
      <c r="AD863" s="178"/>
      <c r="AE863" s="177"/>
      <c r="AF863" s="149">
        <f t="shared" si="861"/>
        <v>0</v>
      </c>
      <c r="AG863" s="178"/>
      <c r="AH863" s="177"/>
      <c r="AI863" s="149">
        <f t="shared" si="862"/>
        <v>0</v>
      </c>
      <c r="AJ863" s="178"/>
      <c r="AK863" s="177"/>
      <c r="AL863" s="149">
        <f t="shared" si="863"/>
        <v>0</v>
      </c>
      <c r="AM863" s="178"/>
      <c r="AN863" s="172"/>
      <c r="AO863" s="153" t="s">
        <v>34</v>
      </c>
    </row>
    <row r="864" spans="1:41" ht="15" hidden="1" customHeight="1">
      <c r="A864" s="543"/>
      <c r="B864" s="545"/>
      <c r="C864" s="547"/>
      <c r="D864" s="722"/>
      <c r="E864" s="551"/>
      <c r="F864" s="165" t="s">
        <v>36</v>
      </c>
      <c r="G864" s="177"/>
      <c r="H864" s="149">
        <f t="shared" si="853"/>
        <v>0</v>
      </c>
      <c r="I864" s="178"/>
      <c r="J864" s="177"/>
      <c r="K864" s="149">
        <f t="shared" si="854"/>
        <v>0</v>
      </c>
      <c r="L864" s="178"/>
      <c r="M864" s="177"/>
      <c r="N864" s="149">
        <f t="shared" si="855"/>
        <v>0</v>
      </c>
      <c r="O864" s="178"/>
      <c r="P864" s="177"/>
      <c r="Q864" s="149">
        <f t="shared" si="856"/>
        <v>0</v>
      </c>
      <c r="R864" s="178"/>
      <c r="S864" s="177"/>
      <c r="T864" s="149">
        <f t="shared" si="857"/>
        <v>0</v>
      </c>
      <c r="U864" s="178"/>
      <c r="V864" s="177"/>
      <c r="W864" s="149">
        <f t="shared" si="858"/>
        <v>0</v>
      </c>
      <c r="X864" s="197"/>
      <c r="Y864" s="177"/>
      <c r="Z864" s="149">
        <f t="shared" si="859"/>
        <v>0</v>
      </c>
      <c r="AA864" s="178"/>
      <c r="AB864" s="177"/>
      <c r="AC864" s="149">
        <f t="shared" si="860"/>
        <v>0</v>
      </c>
      <c r="AD864" s="178"/>
      <c r="AE864" s="177"/>
      <c r="AF864" s="149">
        <f t="shared" si="861"/>
        <v>0</v>
      </c>
      <c r="AG864" s="178"/>
      <c r="AH864" s="177"/>
      <c r="AI864" s="149">
        <f t="shared" si="862"/>
        <v>0</v>
      </c>
      <c r="AJ864" s="178"/>
      <c r="AK864" s="177"/>
      <c r="AL864" s="149">
        <f t="shared" si="863"/>
        <v>0</v>
      </c>
      <c r="AM864" s="178"/>
      <c r="AN864" s="172"/>
      <c r="AO864" s="724">
        <f>SUM(H860:H871,K860:K871,N860:N871,Q860:Q871,T860:T871)</f>
        <v>0</v>
      </c>
    </row>
    <row r="865" spans="1:41" ht="15" hidden="1" customHeight="1">
      <c r="A865" s="543"/>
      <c r="B865" s="545"/>
      <c r="C865" s="547"/>
      <c r="D865" s="722"/>
      <c r="E865" s="551"/>
      <c r="F865" s="165" t="s">
        <v>38</v>
      </c>
      <c r="G865" s="177"/>
      <c r="H865" s="149">
        <f t="shared" si="853"/>
        <v>0</v>
      </c>
      <c r="I865" s="178"/>
      <c r="J865" s="177"/>
      <c r="K865" s="149">
        <f t="shared" si="854"/>
        <v>0</v>
      </c>
      <c r="L865" s="178"/>
      <c r="M865" s="177"/>
      <c r="N865" s="149">
        <f t="shared" si="855"/>
        <v>0</v>
      </c>
      <c r="O865" s="178"/>
      <c r="P865" s="177"/>
      <c r="Q865" s="149">
        <f t="shared" si="856"/>
        <v>0</v>
      </c>
      <c r="R865" s="178"/>
      <c r="S865" s="177"/>
      <c r="T865" s="149">
        <f t="shared" si="857"/>
        <v>0</v>
      </c>
      <c r="U865" s="178"/>
      <c r="V865" s="177"/>
      <c r="W865" s="149">
        <f t="shared" si="858"/>
        <v>0</v>
      </c>
      <c r="X865" s="197"/>
      <c r="Y865" s="177"/>
      <c r="Z865" s="149">
        <f t="shared" si="859"/>
        <v>0</v>
      </c>
      <c r="AA865" s="178"/>
      <c r="AB865" s="177"/>
      <c r="AC865" s="149">
        <f t="shared" si="860"/>
        <v>0</v>
      </c>
      <c r="AD865" s="178"/>
      <c r="AE865" s="177"/>
      <c r="AF865" s="149">
        <f t="shared" si="861"/>
        <v>0</v>
      </c>
      <c r="AG865" s="178"/>
      <c r="AH865" s="177"/>
      <c r="AI865" s="149">
        <f t="shared" si="862"/>
        <v>0</v>
      </c>
      <c r="AJ865" s="178"/>
      <c r="AK865" s="177"/>
      <c r="AL865" s="149">
        <f t="shared" si="863"/>
        <v>0</v>
      </c>
      <c r="AM865" s="178"/>
      <c r="AN865" s="172"/>
      <c r="AO865" s="730"/>
    </row>
    <row r="866" spans="1:41" ht="15" hidden="1" customHeight="1">
      <c r="A866" s="543"/>
      <c r="B866" s="545"/>
      <c r="C866" s="547"/>
      <c r="D866" s="722"/>
      <c r="E866" s="551"/>
      <c r="F866" s="165" t="s">
        <v>39</v>
      </c>
      <c r="G866" s="177"/>
      <c r="H866" s="149">
        <f t="shared" si="853"/>
        <v>0</v>
      </c>
      <c r="I866" s="178"/>
      <c r="J866" s="177"/>
      <c r="K866" s="149">
        <f t="shared" si="854"/>
        <v>0</v>
      </c>
      <c r="L866" s="178"/>
      <c r="M866" s="177"/>
      <c r="N866" s="149">
        <f t="shared" si="855"/>
        <v>0</v>
      </c>
      <c r="O866" s="178"/>
      <c r="P866" s="177"/>
      <c r="Q866" s="149">
        <f t="shared" si="856"/>
        <v>0</v>
      </c>
      <c r="R866" s="178"/>
      <c r="S866" s="177"/>
      <c r="T866" s="149">
        <f t="shared" si="857"/>
        <v>0</v>
      </c>
      <c r="U866" s="178"/>
      <c r="V866" s="177"/>
      <c r="W866" s="149">
        <f t="shared" si="858"/>
        <v>0</v>
      </c>
      <c r="X866" s="197"/>
      <c r="Y866" s="177"/>
      <c r="Z866" s="149">
        <f t="shared" si="859"/>
        <v>0</v>
      </c>
      <c r="AA866" s="178"/>
      <c r="AB866" s="177"/>
      <c r="AC866" s="149">
        <f t="shared" si="860"/>
        <v>0</v>
      </c>
      <c r="AD866" s="178"/>
      <c r="AE866" s="177"/>
      <c r="AF866" s="149">
        <f t="shared" si="861"/>
        <v>0</v>
      </c>
      <c r="AG866" s="178"/>
      <c r="AH866" s="177"/>
      <c r="AI866" s="149">
        <f t="shared" si="862"/>
        <v>0</v>
      </c>
      <c r="AJ866" s="178"/>
      <c r="AK866" s="177"/>
      <c r="AL866" s="149">
        <f t="shared" si="863"/>
        <v>0</v>
      </c>
      <c r="AM866" s="178"/>
      <c r="AN866" s="172"/>
      <c r="AO866" s="153" t="s">
        <v>37</v>
      </c>
    </row>
    <row r="867" spans="1:41" ht="15" hidden="1" customHeight="1">
      <c r="A867" s="543"/>
      <c r="B867" s="545"/>
      <c r="C867" s="547"/>
      <c r="D867" s="722"/>
      <c r="E867" s="551"/>
      <c r="F867" s="165" t="s">
        <v>41</v>
      </c>
      <c r="G867" s="177"/>
      <c r="H867" s="149">
        <f t="shared" si="853"/>
        <v>0</v>
      </c>
      <c r="I867" s="178"/>
      <c r="J867" s="177"/>
      <c r="K867" s="149">
        <f t="shared" si="854"/>
        <v>0</v>
      </c>
      <c r="L867" s="178"/>
      <c r="M867" s="177"/>
      <c r="N867" s="149">
        <f t="shared" si="855"/>
        <v>0</v>
      </c>
      <c r="O867" s="178"/>
      <c r="P867" s="177"/>
      <c r="Q867" s="149">
        <f t="shared" si="856"/>
        <v>0</v>
      </c>
      <c r="R867" s="178"/>
      <c r="S867" s="177"/>
      <c r="T867" s="149">
        <f t="shared" si="857"/>
        <v>0</v>
      </c>
      <c r="U867" s="178"/>
      <c r="V867" s="177"/>
      <c r="W867" s="149">
        <f t="shared" si="858"/>
        <v>0</v>
      </c>
      <c r="X867" s="197"/>
      <c r="Y867" s="177"/>
      <c r="Z867" s="149">
        <f t="shared" si="859"/>
        <v>0</v>
      </c>
      <c r="AA867" s="178"/>
      <c r="AB867" s="177"/>
      <c r="AC867" s="149">
        <f t="shared" si="860"/>
        <v>0</v>
      </c>
      <c r="AD867" s="178"/>
      <c r="AE867" s="177"/>
      <c r="AF867" s="149">
        <f t="shared" si="861"/>
        <v>0</v>
      </c>
      <c r="AG867" s="178"/>
      <c r="AH867" s="177"/>
      <c r="AI867" s="149">
        <f t="shared" si="862"/>
        <v>0</v>
      </c>
      <c r="AJ867" s="178"/>
      <c r="AK867" s="177"/>
      <c r="AL867" s="149">
        <f t="shared" si="863"/>
        <v>0</v>
      </c>
      <c r="AM867" s="178"/>
      <c r="AN867" s="172"/>
      <c r="AO867" s="724" t="e">
        <f>SUM(I860:I871,L860:L871,O860:O871,R860:R871,U860:U871)+SUM(#REF!,#REF!,#REF!,#REF!,#REF!,#REF!,#REF!,#REF!,#REF!,#REF!,#REF!,#REF!,#REF!,#REF!,#REF!,#REF!,#REF!,#REF!)</f>
        <v>#REF!</v>
      </c>
    </row>
    <row r="868" spans="1:41" ht="15" hidden="1" customHeight="1">
      <c r="A868" s="543"/>
      <c r="B868" s="545"/>
      <c r="C868" s="547"/>
      <c r="D868" s="722"/>
      <c r="E868" s="551"/>
      <c r="F868" s="165" t="s">
        <v>42</v>
      </c>
      <c r="G868" s="177"/>
      <c r="H868" s="149">
        <f t="shared" si="853"/>
        <v>0</v>
      </c>
      <c r="I868" s="178"/>
      <c r="J868" s="177"/>
      <c r="K868" s="149">
        <f t="shared" si="854"/>
        <v>0</v>
      </c>
      <c r="L868" s="178"/>
      <c r="M868" s="177"/>
      <c r="N868" s="149">
        <f t="shared" si="855"/>
        <v>0</v>
      </c>
      <c r="O868" s="178"/>
      <c r="P868" s="177"/>
      <c r="Q868" s="149">
        <f t="shared" si="856"/>
        <v>0</v>
      </c>
      <c r="R868" s="178"/>
      <c r="S868" s="177"/>
      <c r="T868" s="149">
        <f t="shared" si="857"/>
        <v>0</v>
      </c>
      <c r="U868" s="178"/>
      <c r="V868" s="177"/>
      <c r="W868" s="149">
        <f t="shared" si="858"/>
        <v>0</v>
      </c>
      <c r="X868" s="197"/>
      <c r="Y868" s="177"/>
      <c r="Z868" s="149">
        <f t="shared" si="859"/>
        <v>0</v>
      </c>
      <c r="AA868" s="178"/>
      <c r="AB868" s="177"/>
      <c r="AC868" s="149">
        <f t="shared" si="860"/>
        <v>0</v>
      </c>
      <c r="AD868" s="178"/>
      <c r="AE868" s="177"/>
      <c r="AF868" s="149">
        <f t="shared" si="861"/>
        <v>0</v>
      </c>
      <c r="AG868" s="178"/>
      <c r="AH868" s="177"/>
      <c r="AI868" s="149">
        <f t="shared" si="862"/>
        <v>0</v>
      </c>
      <c r="AJ868" s="178"/>
      <c r="AK868" s="177"/>
      <c r="AL868" s="149">
        <f t="shared" si="863"/>
        <v>0</v>
      </c>
      <c r="AM868" s="178"/>
      <c r="AN868" s="172"/>
      <c r="AO868" s="724"/>
    </row>
    <row r="869" spans="1:41" ht="15" hidden="1" customHeight="1">
      <c r="A869" s="543"/>
      <c r="B869" s="545"/>
      <c r="C869" s="547"/>
      <c r="D869" s="722"/>
      <c r="E869" s="551"/>
      <c r="F869" s="165" t="s">
        <v>231</v>
      </c>
      <c r="G869" s="177"/>
      <c r="H869" s="149">
        <f t="shared" si="853"/>
        <v>0</v>
      </c>
      <c r="I869" s="178"/>
      <c r="J869" s="177"/>
      <c r="K869" s="149">
        <f t="shared" si="854"/>
        <v>0</v>
      </c>
      <c r="L869" s="178"/>
      <c r="M869" s="177"/>
      <c r="N869" s="149">
        <f t="shared" si="855"/>
        <v>0</v>
      </c>
      <c r="O869" s="178"/>
      <c r="P869" s="177"/>
      <c r="Q869" s="149">
        <f t="shared" si="856"/>
        <v>0</v>
      </c>
      <c r="R869" s="178"/>
      <c r="S869" s="177"/>
      <c r="T869" s="149">
        <f t="shared" si="857"/>
        <v>0</v>
      </c>
      <c r="U869" s="178"/>
      <c r="V869" s="177"/>
      <c r="W869" s="149">
        <f t="shared" si="858"/>
        <v>0</v>
      </c>
      <c r="X869" s="197"/>
      <c r="Y869" s="177"/>
      <c r="Z869" s="149">
        <f t="shared" si="859"/>
        <v>0</v>
      </c>
      <c r="AA869" s="178"/>
      <c r="AB869" s="177"/>
      <c r="AC869" s="149">
        <f t="shared" si="860"/>
        <v>0</v>
      </c>
      <c r="AD869" s="178"/>
      <c r="AE869" s="177"/>
      <c r="AF869" s="149">
        <f t="shared" si="861"/>
        <v>0</v>
      </c>
      <c r="AG869" s="178"/>
      <c r="AH869" s="177"/>
      <c r="AI869" s="149">
        <f t="shared" si="862"/>
        <v>0</v>
      </c>
      <c r="AJ869" s="178"/>
      <c r="AK869" s="177"/>
      <c r="AL869" s="149">
        <f t="shared" si="863"/>
        <v>0</v>
      </c>
      <c r="AM869" s="178"/>
      <c r="AN869" s="172"/>
      <c r="AO869" s="153" t="s">
        <v>40</v>
      </c>
    </row>
    <row r="870" spans="1:41" ht="15" hidden="1" customHeight="1">
      <c r="A870" s="543"/>
      <c r="B870" s="545"/>
      <c r="C870" s="547"/>
      <c r="D870" s="722"/>
      <c r="E870" s="551"/>
      <c r="F870" s="165" t="s">
        <v>232</v>
      </c>
      <c r="G870" s="177"/>
      <c r="H870" s="149">
        <f t="shared" si="853"/>
        <v>0</v>
      </c>
      <c r="I870" s="178"/>
      <c r="J870" s="177"/>
      <c r="K870" s="149">
        <f t="shared" si="854"/>
        <v>0</v>
      </c>
      <c r="L870" s="178"/>
      <c r="M870" s="177"/>
      <c r="N870" s="149">
        <f t="shared" si="855"/>
        <v>0</v>
      </c>
      <c r="O870" s="178"/>
      <c r="P870" s="177"/>
      <c r="Q870" s="149">
        <f t="shared" si="856"/>
        <v>0</v>
      </c>
      <c r="R870" s="178"/>
      <c r="S870" s="177"/>
      <c r="T870" s="149">
        <f t="shared" si="857"/>
        <v>0</v>
      </c>
      <c r="U870" s="178"/>
      <c r="V870" s="177"/>
      <c r="W870" s="149">
        <f t="shared" si="858"/>
        <v>0</v>
      </c>
      <c r="X870" s="197"/>
      <c r="Y870" s="177"/>
      <c r="Z870" s="149">
        <f t="shared" si="859"/>
        <v>0</v>
      </c>
      <c r="AA870" s="178"/>
      <c r="AB870" s="177"/>
      <c r="AC870" s="149">
        <f t="shared" si="860"/>
        <v>0</v>
      </c>
      <c r="AD870" s="178"/>
      <c r="AE870" s="177"/>
      <c r="AF870" s="149">
        <f t="shared" si="861"/>
        <v>0</v>
      </c>
      <c r="AG870" s="178"/>
      <c r="AH870" s="177"/>
      <c r="AI870" s="149">
        <f t="shared" si="862"/>
        <v>0</v>
      </c>
      <c r="AJ870" s="178"/>
      <c r="AK870" s="177"/>
      <c r="AL870" s="149">
        <f t="shared" si="863"/>
        <v>0</v>
      </c>
      <c r="AM870" s="178"/>
      <c r="AN870" s="172"/>
      <c r="AO870" s="725" t="e">
        <f>AO867/AO861</f>
        <v>#REF!</v>
      </c>
    </row>
    <row r="871" spans="1:41" ht="15" hidden="1" customHeight="1">
      <c r="A871" s="543"/>
      <c r="B871" s="545"/>
      <c r="C871" s="547"/>
      <c r="D871" s="722"/>
      <c r="E871" s="551"/>
      <c r="F871" s="165" t="s">
        <v>233</v>
      </c>
      <c r="G871" s="177"/>
      <c r="H871" s="149">
        <f t="shared" si="853"/>
        <v>0</v>
      </c>
      <c r="I871" s="178"/>
      <c r="J871" s="177"/>
      <c r="K871" s="149">
        <f t="shared" si="854"/>
        <v>0</v>
      </c>
      <c r="L871" s="178"/>
      <c r="M871" s="177"/>
      <c r="N871" s="149">
        <f t="shared" si="855"/>
        <v>0</v>
      </c>
      <c r="O871" s="178"/>
      <c r="P871" s="177"/>
      <c r="Q871" s="149">
        <f t="shared" si="856"/>
        <v>0</v>
      </c>
      <c r="R871" s="178"/>
      <c r="S871" s="177"/>
      <c r="T871" s="149">
        <f t="shared" si="857"/>
        <v>0</v>
      </c>
      <c r="U871" s="178"/>
      <c r="V871" s="177"/>
      <c r="W871" s="149">
        <f t="shared" si="858"/>
        <v>0</v>
      </c>
      <c r="X871" s="197"/>
      <c r="Y871" s="177"/>
      <c r="Z871" s="149">
        <f t="shared" si="859"/>
        <v>0</v>
      </c>
      <c r="AA871" s="178"/>
      <c r="AB871" s="177"/>
      <c r="AC871" s="149">
        <f t="shared" si="860"/>
        <v>0</v>
      </c>
      <c r="AD871" s="178"/>
      <c r="AE871" s="177"/>
      <c r="AF871" s="149">
        <f t="shared" si="861"/>
        <v>0</v>
      </c>
      <c r="AG871" s="178"/>
      <c r="AH871" s="177"/>
      <c r="AI871" s="149">
        <f t="shared" si="862"/>
        <v>0</v>
      </c>
      <c r="AJ871" s="178"/>
      <c r="AK871" s="177"/>
      <c r="AL871" s="149">
        <f t="shared" si="863"/>
        <v>0</v>
      </c>
      <c r="AM871" s="178"/>
      <c r="AN871" s="172"/>
      <c r="AO871" s="725"/>
    </row>
    <row r="872" spans="1:41" ht="15" hidden="1" customHeight="1">
      <c r="A872" s="574" t="s">
        <v>21</v>
      </c>
      <c r="B872" s="562" t="s">
        <v>17</v>
      </c>
      <c r="C872" s="562" t="s">
        <v>18</v>
      </c>
      <c r="D872" s="562" t="s">
        <v>139</v>
      </c>
      <c r="E872" s="562" t="s">
        <v>20</v>
      </c>
      <c r="F872" s="561" t="s">
        <v>22</v>
      </c>
      <c r="G872" s="541" t="s">
        <v>23</v>
      </c>
      <c r="H872" s="542" t="s">
        <v>24</v>
      </c>
      <c r="I872" s="538" t="s">
        <v>25</v>
      </c>
      <c r="J872" s="541" t="s">
        <v>23</v>
      </c>
      <c r="K872" s="542" t="s">
        <v>24</v>
      </c>
      <c r="L872" s="538" t="s">
        <v>25</v>
      </c>
      <c r="M872" s="541" t="s">
        <v>23</v>
      </c>
      <c r="N872" s="542" t="s">
        <v>24</v>
      </c>
      <c r="O872" s="538" t="s">
        <v>25</v>
      </c>
      <c r="P872" s="541" t="s">
        <v>23</v>
      </c>
      <c r="Q872" s="542" t="s">
        <v>24</v>
      </c>
      <c r="R872" s="538" t="s">
        <v>25</v>
      </c>
      <c r="S872" s="541" t="s">
        <v>23</v>
      </c>
      <c r="T872" s="542" t="s">
        <v>24</v>
      </c>
      <c r="U872" s="538" t="s">
        <v>25</v>
      </c>
      <c r="V872" s="541" t="s">
        <v>23</v>
      </c>
      <c r="W872" s="542" t="s">
        <v>24</v>
      </c>
      <c r="X872" s="632" t="s">
        <v>25</v>
      </c>
      <c r="Y872" s="541" t="s">
        <v>23</v>
      </c>
      <c r="Z872" s="542" t="s">
        <v>24</v>
      </c>
      <c r="AA872" s="538" t="s">
        <v>25</v>
      </c>
      <c r="AB872" s="541" t="s">
        <v>23</v>
      </c>
      <c r="AC872" s="542" t="s">
        <v>24</v>
      </c>
      <c r="AD872" s="538" t="s">
        <v>25</v>
      </c>
      <c r="AE872" s="541" t="s">
        <v>23</v>
      </c>
      <c r="AF872" s="542" t="s">
        <v>24</v>
      </c>
      <c r="AG872" s="538" t="s">
        <v>25</v>
      </c>
      <c r="AH872" s="541" t="s">
        <v>23</v>
      </c>
      <c r="AI872" s="542" t="s">
        <v>24</v>
      </c>
      <c r="AJ872" s="538" t="s">
        <v>25</v>
      </c>
      <c r="AK872" s="541" t="s">
        <v>23</v>
      </c>
      <c r="AL872" s="542" t="s">
        <v>24</v>
      </c>
      <c r="AM872" s="538" t="s">
        <v>25</v>
      </c>
      <c r="AN872" s="570" t="s">
        <v>23</v>
      </c>
      <c r="AO872" s="631" t="s">
        <v>26</v>
      </c>
    </row>
    <row r="873" spans="1:41" ht="15" hidden="1" customHeight="1">
      <c r="A873" s="574"/>
      <c r="B873" s="562"/>
      <c r="C873" s="562"/>
      <c r="D873" s="562"/>
      <c r="E873" s="562"/>
      <c r="F873" s="561"/>
      <c r="G873" s="541"/>
      <c r="H873" s="542"/>
      <c r="I873" s="538"/>
      <c r="J873" s="541"/>
      <c r="K873" s="542"/>
      <c r="L873" s="538"/>
      <c r="M873" s="541"/>
      <c r="N873" s="542"/>
      <c r="O873" s="538"/>
      <c r="P873" s="541"/>
      <c r="Q873" s="542"/>
      <c r="R873" s="538"/>
      <c r="S873" s="541"/>
      <c r="T873" s="542"/>
      <c r="U873" s="538"/>
      <c r="V873" s="541"/>
      <c r="W873" s="542"/>
      <c r="X873" s="632"/>
      <c r="Y873" s="541"/>
      <c r="Z873" s="542"/>
      <c r="AA873" s="538"/>
      <c r="AB873" s="541"/>
      <c r="AC873" s="542"/>
      <c r="AD873" s="538"/>
      <c r="AE873" s="541"/>
      <c r="AF873" s="542"/>
      <c r="AG873" s="538"/>
      <c r="AH873" s="541"/>
      <c r="AI873" s="542"/>
      <c r="AJ873" s="538"/>
      <c r="AK873" s="541"/>
      <c r="AL873" s="542"/>
      <c r="AM873" s="538"/>
      <c r="AN873" s="570"/>
      <c r="AO873" s="631"/>
    </row>
    <row r="874" spans="1:41" ht="15" hidden="1" customHeight="1">
      <c r="A874" s="543" t="s">
        <v>202</v>
      </c>
      <c r="B874" s="545" t="s">
        <v>372</v>
      </c>
      <c r="C874" s="547">
        <v>2237</v>
      </c>
      <c r="D874" s="722" t="s">
        <v>373</v>
      </c>
      <c r="E874" s="551" t="s">
        <v>374</v>
      </c>
      <c r="F874" s="165" t="s">
        <v>30</v>
      </c>
      <c r="G874" s="177"/>
      <c r="H874" s="149">
        <f t="shared" ref="H874:H882" si="864">G874-I874</f>
        <v>0</v>
      </c>
      <c r="I874" s="178"/>
      <c r="J874" s="177"/>
      <c r="K874" s="149">
        <f t="shared" ref="K874:K882" si="865">J874-L874</f>
        <v>0</v>
      </c>
      <c r="L874" s="178"/>
      <c r="M874" s="177"/>
      <c r="N874" s="149">
        <f t="shared" ref="N874:N882" si="866">M874-O874</f>
        <v>0</v>
      </c>
      <c r="O874" s="178"/>
      <c r="P874" s="177"/>
      <c r="Q874" s="149">
        <f t="shared" ref="Q874:Q882" si="867">P874-R874</f>
        <v>0</v>
      </c>
      <c r="R874" s="178"/>
      <c r="S874" s="177"/>
      <c r="T874" s="149">
        <f t="shared" ref="T874:T882" si="868">S874-U874</f>
        <v>0</v>
      </c>
      <c r="U874" s="178"/>
      <c r="V874" s="177"/>
      <c r="W874" s="149">
        <f t="shared" ref="W874:W882" si="869">V874-X874</f>
        <v>0</v>
      </c>
      <c r="X874" s="197"/>
      <c r="Y874" s="177"/>
      <c r="Z874" s="149">
        <f t="shared" ref="Z874:Z882" si="870">Y874-AA874</f>
        <v>0</v>
      </c>
      <c r="AA874" s="178"/>
      <c r="AB874" s="177"/>
      <c r="AC874" s="149">
        <f t="shared" ref="AC874:AC882" si="871">AB874-AD874</f>
        <v>0</v>
      </c>
      <c r="AD874" s="178"/>
      <c r="AE874" s="177"/>
      <c r="AF874" s="149">
        <f t="shared" ref="AF874:AF882" si="872">AE874-AG874</f>
        <v>0</v>
      </c>
      <c r="AG874" s="178"/>
      <c r="AH874" s="177"/>
      <c r="AI874" s="149">
        <f t="shared" ref="AI874:AI882" si="873">AH874-AJ874</f>
        <v>0</v>
      </c>
      <c r="AJ874" s="178"/>
      <c r="AK874" s="177"/>
      <c r="AL874" s="149">
        <f t="shared" ref="AL874:AL882" si="874">AK874-AM874</f>
        <v>0</v>
      </c>
      <c r="AM874" s="178"/>
      <c r="AN874" s="172"/>
      <c r="AO874" s="151" t="s">
        <v>31</v>
      </c>
    </row>
    <row r="875" spans="1:41" ht="15" hidden="1" customHeight="1">
      <c r="A875" s="543"/>
      <c r="B875" s="545"/>
      <c r="C875" s="547"/>
      <c r="D875" s="722"/>
      <c r="E875" s="551"/>
      <c r="F875" s="165" t="s">
        <v>32</v>
      </c>
      <c r="G875" s="177"/>
      <c r="H875" s="149">
        <f t="shared" si="864"/>
        <v>0</v>
      </c>
      <c r="I875" s="178"/>
      <c r="J875" s="177"/>
      <c r="K875" s="149">
        <f t="shared" si="865"/>
        <v>0</v>
      </c>
      <c r="L875" s="178"/>
      <c r="M875" s="177"/>
      <c r="N875" s="149">
        <f t="shared" si="866"/>
        <v>0</v>
      </c>
      <c r="O875" s="178"/>
      <c r="P875" s="177"/>
      <c r="Q875" s="149">
        <f t="shared" si="867"/>
        <v>0</v>
      </c>
      <c r="R875" s="178"/>
      <c r="S875" s="177"/>
      <c r="T875" s="149">
        <f t="shared" si="868"/>
        <v>0</v>
      </c>
      <c r="U875" s="178"/>
      <c r="V875" s="177"/>
      <c r="W875" s="149">
        <f t="shared" si="869"/>
        <v>0</v>
      </c>
      <c r="X875" s="197"/>
      <c r="Y875" s="177"/>
      <c r="Z875" s="149">
        <f t="shared" si="870"/>
        <v>0</v>
      </c>
      <c r="AA875" s="178"/>
      <c r="AB875" s="177"/>
      <c r="AC875" s="149">
        <f t="shared" si="871"/>
        <v>0</v>
      </c>
      <c r="AD875" s="178"/>
      <c r="AE875" s="177"/>
      <c r="AF875" s="149">
        <f t="shared" si="872"/>
        <v>0</v>
      </c>
      <c r="AG875" s="178"/>
      <c r="AH875" s="177"/>
      <c r="AI875" s="149">
        <f t="shared" si="873"/>
        <v>0</v>
      </c>
      <c r="AJ875" s="178"/>
      <c r="AK875" s="177"/>
      <c r="AL875" s="149">
        <f t="shared" si="874"/>
        <v>0</v>
      </c>
      <c r="AM875" s="178"/>
      <c r="AN875" s="172"/>
      <c r="AO875" s="152">
        <f>SUM(G874:G882,J874:J882,M874:M882,P874:P882,S874:S882,V874:V882,Y874:Y882,AB874:AB882,AE874:AE882)</f>
        <v>384000</v>
      </c>
    </row>
    <row r="876" spans="1:41" ht="15" hidden="1" customHeight="1">
      <c r="A876" s="543"/>
      <c r="B876" s="545"/>
      <c r="C876" s="547"/>
      <c r="D876" s="722"/>
      <c r="E876" s="551"/>
      <c r="F876" s="165" t="s">
        <v>33</v>
      </c>
      <c r="G876" s="177"/>
      <c r="H876" s="149">
        <f t="shared" si="864"/>
        <v>0</v>
      </c>
      <c r="I876" s="178"/>
      <c r="J876" s="177"/>
      <c r="K876" s="149">
        <f t="shared" si="865"/>
        <v>0</v>
      </c>
      <c r="L876" s="178"/>
      <c r="M876" s="177"/>
      <c r="N876" s="149">
        <f t="shared" si="866"/>
        <v>0</v>
      </c>
      <c r="O876" s="178"/>
      <c r="P876" s="177"/>
      <c r="Q876" s="149">
        <f t="shared" si="867"/>
        <v>0</v>
      </c>
      <c r="R876" s="178"/>
      <c r="S876" s="177"/>
      <c r="T876" s="149">
        <f t="shared" si="868"/>
        <v>0</v>
      </c>
      <c r="U876" s="178"/>
      <c r="V876" s="177"/>
      <c r="W876" s="149">
        <f t="shared" si="869"/>
        <v>0</v>
      </c>
      <c r="X876" s="197"/>
      <c r="Y876" s="177"/>
      <c r="Z876" s="149">
        <f t="shared" si="870"/>
        <v>0</v>
      </c>
      <c r="AA876" s="178"/>
      <c r="AB876" s="177"/>
      <c r="AC876" s="149">
        <f t="shared" si="871"/>
        <v>0</v>
      </c>
      <c r="AD876" s="178"/>
      <c r="AE876" s="177"/>
      <c r="AF876" s="149">
        <f t="shared" si="872"/>
        <v>0</v>
      </c>
      <c r="AG876" s="178"/>
      <c r="AH876" s="177"/>
      <c r="AI876" s="149">
        <f t="shared" si="873"/>
        <v>0</v>
      </c>
      <c r="AJ876" s="178"/>
      <c r="AK876" s="177"/>
      <c r="AL876" s="149">
        <f t="shared" si="874"/>
        <v>0</v>
      </c>
      <c r="AM876" s="178"/>
      <c r="AN876" s="172"/>
      <c r="AO876" s="153" t="s">
        <v>34</v>
      </c>
    </row>
    <row r="877" spans="1:41" ht="15" hidden="1" customHeight="1">
      <c r="A877" s="543"/>
      <c r="B877" s="545"/>
      <c r="C877" s="547"/>
      <c r="D877" s="722"/>
      <c r="E877" s="551"/>
      <c r="F877" s="165" t="s">
        <v>35</v>
      </c>
      <c r="G877" s="177"/>
      <c r="H877" s="149">
        <f t="shared" si="864"/>
        <v>0</v>
      </c>
      <c r="I877" s="178"/>
      <c r="J877" s="177"/>
      <c r="K877" s="149">
        <f t="shared" si="865"/>
        <v>0</v>
      </c>
      <c r="L877" s="178"/>
      <c r="M877" s="177">
        <v>108000</v>
      </c>
      <c r="N877" s="149">
        <f t="shared" si="866"/>
        <v>0</v>
      </c>
      <c r="O877" s="178">
        <v>108000</v>
      </c>
      <c r="P877" s="177"/>
      <c r="Q877" s="149">
        <f t="shared" si="867"/>
        <v>0</v>
      </c>
      <c r="R877" s="178"/>
      <c r="S877" s="177"/>
      <c r="T877" s="149">
        <f t="shared" si="868"/>
        <v>0</v>
      </c>
      <c r="U877" s="178"/>
      <c r="V877" s="177"/>
      <c r="W877" s="149">
        <f t="shared" si="869"/>
        <v>0</v>
      </c>
      <c r="X877" s="197"/>
      <c r="Y877" s="177"/>
      <c r="Z877" s="149">
        <f t="shared" si="870"/>
        <v>0</v>
      </c>
      <c r="AA877" s="178"/>
      <c r="AB877" s="177"/>
      <c r="AC877" s="149">
        <f t="shared" si="871"/>
        <v>0</v>
      </c>
      <c r="AD877" s="178"/>
      <c r="AE877" s="177"/>
      <c r="AF877" s="149">
        <f t="shared" si="872"/>
        <v>0</v>
      </c>
      <c r="AG877" s="178"/>
      <c r="AH877" s="177"/>
      <c r="AI877" s="149">
        <f t="shared" si="873"/>
        <v>0</v>
      </c>
      <c r="AJ877" s="178"/>
      <c r="AK877" s="177"/>
      <c r="AL877" s="149">
        <f t="shared" si="874"/>
        <v>0</v>
      </c>
      <c r="AM877" s="178"/>
      <c r="AN877" s="172"/>
      <c r="AO877" s="152">
        <f>SUM(H874:H882,K874:K882,N874:N882,Q874:Q882,T874:T882,W874:W882,Z874:Z882,AC874:AC882,Z874:Z882,AF874:AF882)</f>
        <v>0</v>
      </c>
    </row>
    <row r="878" spans="1:41" ht="15" hidden="1" customHeight="1">
      <c r="A878" s="543"/>
      <c r="B878" s="545"/>
      <c r="C878" s="547"/>
      <c r="D878" s="722"/>
      <c r="E878" s="551"/>
      <c r="F878" s="165" t="s">
        <v>36</v>
      </c>
      <c r="G878" s="177"/>
      <c r="H878" s="149">
        <f t="shared" si="864"/>
        <v>0</v>
      </c>
      <c r="I878" s="178"/>
      <c r="J878" s="177"/>
      <c r="K878" s="149">
        <f t="shared" si="865"/>
        <v>0</v>
      </c>
      <c r="L878" s="178"/>
      <c r="M878" s="177"/>
      <c r="N878" s="149">
        <f t="shared" si="866"/>
        <v>0</v>
      </c>
      <c r="O878" s="178"/>
      <c r="P878" s="177"/>
      <c r="Q878" s="149">
        <f t="shared" si="867"/>
        <v>0</v>
      </c>
      <c r="R878" s="178"/>
      <c r="S878" s="177"/>
      <c r="T878" s="149">
        <f t="shared" si="868"/>
        <v>0</v>
      </c>
      <c r="U878" s="178"/>
      <c r="V878" s="177"/>
      <c r="W878" s="149">
        <f t="shared" si="869"/>
        <v>0</v>
      </c>
      <c r="X878" s="197"/>
      <c r="Y878" s="177"/>
      <c r="Z878" s="149">
        <f t="shared" si="870"/>
        <v>0</v>
      </c>
      <c r="AA878" s="178"/>
      <c r="AB878" s="177"/>
      <c r="AC878" s="149">
        <f t="shared" si="871"/>
        <v>0</v>
      </c>
      <c r="AD878" s="178"/>
      <c r="AE878" s="177"/>
      <c r="AF878" s="149">
        <f t="shared" si="872"/>
        <v>0</v>
      </c>
      <c r="AG878" s="178"/>
      <c r="AH878" s="177"/>
      <c r="AI878" s="149">
        <f t="shared" si="873"/>
        <v>0</v>
      </c>
      <c r="AJ878" s="178"/>
      <c r="AK878" s="177"/>
      <c r="AL878" s="149">
        <f t="shared" si="874"/>
        <v>0</v>
      </c>
      <c r="AM878" s="178"/>
      <c r="AN878" s="172"/>
      <c r="AO878" s="153" t="s">
        <v>37</v>
      </c>
    </row>
    <row r="879" spans="1:41" ht="15" hidden="1" customHeight="1">
      <c r="A879" s="543"/>
      <c r="B879" s="545"/>
      <c r="C879" s="547"/>
      <c r="D879" s="722"/>
      <c r="E879" s="551"/>
      <c r="F879" s="165" t="s">
        <v>38</v>
      </c>
      <c r="G879" s="177"/>
      <c r="H879" s="149">
        <f t="shared" si="864"/>
        <v>0</v>
      </c>
      <c r="I879" s="178"/>
      <c r="J879" s="177"/>
      <c r="K879" s="149">
        <f t="shared" si="865"/>
        <v>0</v>
      </c>
      <c r="L879" s="178"/>
      <c r="M879" s="177">
        <v>276000</v>
      </c>
      <c r="N879" s="149">
        <f t="shared" si="866"/>
        <v>0</v>
      </c>
      <c r="O879" s="178">
        <v>276000</v>
      </c>
      <c r="P879" s="177"/>
      <c r="Q879" s="149">
        <f t="shared" si="867"/>
        <v>0</v>
      </c>
      <c r="R879" s="178"/>
      <c r="S879" s="177"/>
      <c r="T879" s="149">
        <f t="shared" si="868"/>
        <v>0</v>
      </c>
      <c r="U879" s="178"/>
      <c r="V879" s="177"/>
      <c r="W879" s="149">
        <f t="shared" si="869"/>
        <v>0</v>
      </c>
      <c r="X879" s="197"/>
      <c r="Y879" s="177"/>
      <c r="Z879" s="149">
        <f t="shared" si="870"/>
        <v>0</v>
      </c>
      <c r="AA879" s="178"/>
      <c r="AB879" s="177"/>
      <c r="AC879" s="149">
        <f t="shared" si="871"/>
        <v>0</v>
      </c>
      <c r="AD879" s="178"/>
      <c r="AE879" s="177"/>
      <c r="AF879" s="149">
        <f t="shared" si="872"/>
        <v>0</v>
      </c>
      <c r="AG879" s="178"/>
      <c r="AH879" s="177"/>
      <c r="AI879" s="149">
        <f t="shared" si="873"/>
        <v>0</v>
      </c>
      <c r="AJ879" s="178"/>
      <c r="AK879" s="177"/>
      <c r="AL879" s="149">
        <f t="shared" si="874"/>
        <v>0</v>
      </c>
      <c r="AM879" s="178"/>
      <c r="AN879" s="172"/>
      <c r="AO879" s="152">
        <f>SUM(I874:I882,L874:L882,O874:O882,R874:R882,U874:U882,X874:X882,AA874:AA882,AD874:AD882,AG874:AG882)</f>
        <v>384000</v>
      </c>
    </row>
    <row r="880" spans="1:41" ht="15" hidden="1" customHeight="1">
      <c r="A880" s="543"/>
      <c r="B880" s="545"/>
      <c r="C880" s="547"/>
      <c r="D880" s="722"/>
      <c r="E880" s="551"/>
      <c r="F880" s="165" t="s">
        <v>39</v>
      </c>
      <c r="G880" s="177"/>
      <c r="H880" s="149">
        <f t="shared" si="864"/>
        <v>0</v>
      </c>
      <c r="I880" s="178"/>
      <c r="J880" s="177"/>
      <c r="K880" s="149">
        <f t="shared" si="865"/>
        <v>0</v>
      </c>
      <c r="L880" s="178"/>
      <c r="M880" s="177"/>
      <c r="N880" s="149">
        <f t="shared" si="866"/>
        <v>0</v>
      </c>
      <c r="O880" s="178"/>
      <c r="P880" s="177"/>
      <c r="Q880" s="149">
        <f t="shared" si="867"/>
        <v>0</v>
      </c>
      <c r="R880" s="178"/>
      <c r="S880" s="177"/>
      <c r="T880" s="149">
        <f t="shared" si="868"/>
        <v>0</v>
      </c>
      <c r="U880" s="178"/>
      <c r="V880" s="177"/>
      <c r="W880" s="149">
        <f t="shared" si="869"/>
        <v>0</v>
      </c>
      <c r="X880" s="197"/>
      <c r="Y880" s="177"/>
      <c r="Z880" s="149">
        <f t="shared" si="870"/>
        <v>0</v>
      </c>
      <c r="AA880" s="178"/>
      <c r="AB880" s="177"/>
      <c r="AC880" s="149">
        <f t="shared" si="871"/>
        <v>0</v>
      </c>
      <c r="AD880" s="178"/>
      <c r="AE880" s="177"/>
      <c r="AF880" s="149">
        <f t="shared" si="872"/>
        <v>0</v>
      </c>
      <c r="AG880" s="178"/>
      <c r="AH880" s="177"/>
      <c r="AI880" s="149">
        <f t="shared" si="873"/>
        <v>0</v>
      </c>
      <c r="AJ880" s="178"/>
      <c r="AK880" s="177"/>
      <c r="AL880" s="149">
        <f t="shared" si="874"/>
        <v>0</v>
      </c>
      <c r="AM880" s="178"/>
      <c r="AN880" s="172"/>
      <c r="AO880" s="153" t="s">
        <v>40</v>
      </c>
    </row>
    <row r="881" spans="1:41" ht="15" hidden="1" customHeight="1">
      <c r="A881" s="543"/>
      <c r="B881" s="545"/>
      <c r="C881" s="547"/>
      <c r="D881" s="722"/>
      <c r="E881" s="551"/>
      <c r="F881" s="165" t="s">
        <v>41</v>
      </c>
      <c r="G881" s="177"/>
      <c r="H881" s="149">
        <f t="shared" si="864"/>
        <v>0</v>
      </c>
      <c r="I881" s="178"/>
      <c r="J881" s="177"/>
      <c r="K881" s="149">
        <f t="shared" si="865"/>
        <v>0</v>
      </c>
      <c r="L881" s="178"/>
      <c r="M881" s="177"/>
      <c r="N881" s="149">
        <f t="shared" si="866"/>
        <v>0</v>
      </c>
      <c r="O881" s="178"/>
      <c r="P881" s="177"/>
      <c r="Q881" s="149">
        <f t="shared" si="867"/>
        <v>0</v>
      </c>
      <c r="R881" s="178"/>
      <c r="S881" s="177"/>
      <c r="T881" s="149">
        <f t="shared" si="868"/>
        <v>0</v>
      </c>
      <c r="U881" s="178"/>
      <c r="V881" s="177"/>
      <c r="W881" s="149">
        <f t="shared" si="869"/>
        <v>0</v>
      </c>
      <c r="X881" s="197"/>
      <c r="Y881" s="177"/>
      <c r="Z881" s="149">
        <f t="shared" si="870"/>
        <v>0</v>
      </c>
      <c r="AA881" s="178"/>
      <c r="AB881" s="177"/>
      <c r="AC881" s="149">
        <f t="shared" si="871"/>
        <v>0</v>
      </c>
      <c r="AD881" s="178"/>
      <c r="AE881" s="177"/>
      <c r="AF881" s="149">
        <f t="shared" si="872"/>
        <v>0</v>
      </c>
      <c r="AG881" s="178"/>
      <c r="AH881" s="177"/>
      <c r="AI881" s="149">
        <f t="shared" si="873"/>
        <v>0</v>
      </c>
      <c r="AJ881" s="178"/>
      <c r="AK881" s="177"/>
      <c r="AL881" s="149">
        <f t="shared" si="874"/>
        <v>0</v>
      </c>
      <c r="AM881" s="178"/>
      <c r="AN881" s="172"/>
      <c r="AO881" s="154">
        <f>AO879/AO875</f>
        <v>1</v>
      </c>
    </row>
    <row r="882" spans="1:41" ht="15" hidden="1" customHeight="1">
      <c r="A882" s="543"/>
      <c r="B882" s="545"/>
      <c r="C882" s="547"/>
      <c r="D882" s="722"/>
      <c r="E882" s="551"/>
      <c r="F882" s="165" t="s">
        <v>42</v>
      </c>
      <c r="G882" s="177"/>
      <c r="H882" s="149">
        <f t="shared" si="864"/>
        <v>0</v>
      </c>
      <c r="I882" s="178"/>
      <c r="J882" s="177"/>
      <c r="K882" s="149">
        <f t="shared" si="865"/>
        <v>0</v>
      </c>
      <c r="L882" s="178"/>
      <c r="M882" s="177"/>
      <c r="N882" s="149">
        <f t="shared" si="866"/>
        <v>0</v>
      </c>
      <c r="O882" s="178"/>
      <c r="P882" s="177"/>
      <c r="Q882" s="149">
        <f t="shared" si="867"/>
        <v>0</v>
      </c>
      <c r="R882" s="178"/>
      <c r="S882" s="177"/>
      <c r="T882" s="149">
        <f t="shared" si="868"/>
        <v>0</v>
      </c>
      <c r="U882" s="178"/>
      <c r="V882" s="177"/>
      <c r="W882" s="149">
        <f t="shared" si="869"/>
        <v>0</v>
      </c>
      <c r="X882" s="197"/>
      <c r="Y882" s="177"/>
      <c r="Z882" s="149">
        <f t="shared" si="870"/>
        <v>0</v>
      </c>
      <c r="AA882" s="178"/>
      <c r="AB882" s="177"/>
      <c r="AC882" s="149">
        <f t="shared" si="871"/>
        <v>0</v>
      </c>
      <c r="AD882" s="178"/>
      <c r="AE882" s="177"/>
      <c r="AF882" s="149">
        <f t="shared" si="872"/>
        <v>0</v>
      </c>
      <c r="AG882" s="178"/>
      <c r="AH882" s="177"/>
      <c r="AI882" s="149">
        <f t="shared" si="873"/>
        <v>0</v>
      </c>
      <c r="AJ882" s="178"/>
      <c r="AK882" s="177"/>
      <c r="AL882" s="149">
        <f t="shared" si="874"/>
        <v>0</v>
      </c>
      <c r="AM882" s="178"/>
      <c r="AN882" s="172"/>
      <c r="AO882" s="152"/>
    </row>
    <row r="883" spans="1:41" ht="15" hidden="1" customHeight="1">
      <c r="A883" s="574" t="s">
        <v>21</v>
      </c>
      <c r="B883" s="562" t="s">
        <v>17</v>
      </c>
      <c r="C883" s="562" t="s">
        <v>18</v>
      </c>
      <c r="D883" s="562" t="s">
        <v>139</v>
      </c>
      <c r="E883" s="562" t="s">
        <v>20</v>
      </c>
      <c r="F883" s="561" t="s">
        <v>22</v>
      </c>
      <c r="G883" s="541" t="s">
        <v>23</v>
      </c>
      <c r="H883" s="542" t="s">
        <v>24</v>
      </c>
      <c r="I883" s="538" t="s">
        <v>25</v>
      </c>
      <c r="J883" s="541" t="s">
        <v>23</v>
      </c>
      <c r="K883" s="542" t="s">
        <v>24</v>
      </c>
      <c r="L883" s="538" t="s">
        <v>25</v>
      </c>
      <c r="M883" s="541" t="s">
        <v>23</v>
      </c>
      <c r="N883" s="542" t="s">
        <v>24</v>
      </c>
      <c r="O883" s="538" t="s">
        <v>25</v>
      </c>
      <c r="P883" s="541" t="s">
        <v>23</v>
      </c>
      <c r="Q883" s="542" t="s">
        <v>24</v>
      </c>
      <c r="R883" s="538" t="s">
        <v>25</v>
      </c>
      <c r="S883" s="541" t="s">
        <v>23</v>
      </c>
      <c r="T883" s="542" t="s">
        <v>24</v>
      </c>
      <c r="U883" s="538" t="s">
        <v>25</v>
      </c>
      <c r="V883" s="541" t="s">
        <v>23</v>
      </c>
      <c r="W883" s="542" t="s">
        <v>24</v>
      </c>
      <c r="X883" s="632" t="s">
        <v>25</v>
      </c>
      <c r="Y883" s="541" t="s">
        <v>23</v>
      </c>
      <c r="Z883" s="542" t="s">
        <v>24</v>
      </c>
      <c r="AA883" s="538" t="s">
        <v>25</v>
      </c>
      <c r="AB883" s="541" t="s">
        <v>23</v>
      </c>
      <c r="AC883" s="542" t="s">
        <v>24</v>
      </c>
      <c r="AD883" s="538" t="s">
        <v>25</v>
      </c>
      <c r="AE883" s="541" t="s">
        <v>23</v>
      </c>
      <c r="AF883" s="542" t="s">
        <v>24</v>
      </c>
      <c r="AG883" s="538" t="s">
        <v>25</v>
      </c>
      <c r="AH883" s="541" t="s">
        <v>23</v>
      </c>
      <c r="AI883" s="542" t="s">
        <v>24</v>
      </c>
      <c r="AJ883" s="538" t="s">
        <v>25</v>
      </c>
      <c r="AK883" s="541" t="s">
        <v>23</v>
      </c>
      <c r="AL883" s="542" t="s">
        <v>24</v>
      </c>
      <c r="AM883" s="538" t="s">
        <v>25</v>
      </c>
      <c r="AN883" s="570" t="s">
        <v>23</v>
      </c>
      <c r="AO883" s="631" t="s">
        <v>26</v>
      </c>
    </row>
    <row r="884" spans="1:41" ht="15" hidden="1" customHeight="1">
      <c r="A884" s="574"/>
      <c r="B884" s="562"/>
      <c r="C884" s="562"/>
      <c r="D884" s="562"/>
      <c r="E884" s="562"/>
      <c r="F884" s="561"/>
      <c r="G884" s="541"/>
      <c r="H884" s="542"/>
      <c r="I884" s="538"/>
      <c r="J884" s="541"/>
      <c r="K884" s="542"/>
      <c r="L884" s="538"/>
      <c r="M884" s="541"/>
      <c r="N884" s="542"/>
      <c r="O884" s="538"/>
      <c r="P884" s="541"/>
      <c r="Q884" s="542"/>
      <c r="R884" s="538"/>
      <c r="S884" s="541"/>
      <c r="T884" s="542"/>
      <c r="U884" s="538"/>
      <c r="V884" s="541"/>
      <c r="W884" s="542"/>
      <c r="X884" s="632"/>
      <c r="Y884" s="541"/>
      <c r="Z884" s="542"/>
      <c r="AA884" s="538"/>
      <c r="AB884" s="541"/>
      <c r="AC884" s="542"/>
      <c r="AD884" s="538"/>
      <c r="AE884" s="541"/>
      <c r="AF884" s="542"/>
      <c r="AG884" s="538"/>
      <c r="AH884" s="541"/>
      <c r="AI884" s="542"/>
      <c r="AJ884" s="538"/>
      <c r="AK884" s="541"/>
      <c r="AL884" s="542"/>
      <c r="AM884" s="538"/>
      <c r="AN884" s="570"/>
      <c r="AO884" s="631"/>
    </row>
    <row r="885" spans="1:41" ht="15" hidden="1" customHeight="1">
      <c r="A885" s="543" t="s">
        <v>202</v>
      </c>
      <c r="B885" s="545" t="s">
        <v>375</v>
      </c>
      <c r="C885" s="547">
        <v>2065</v>
      </c>
      <c r="D885" s="722">
        <v>488</v>
      </c>
      <c r="E885" s="551" t="s">
        <v>376</v>
      </c>
      <c r="F885" s="165" t="s">
        <v>30</v>
      </c>
      <c r="G885" s="177"/>
      <c r="H885" s="149">
        <f>G885-I885</f>
        <v>0</v>
      </c>
      <c r="I885" s="178"/>
      <c r="J885" s="177"/>
      <c r="K885" s="149">
        <f t="shared" ref="K885:K893" si="875">J885-L885</f>
        <v>0</v>
      </c>
      <c r="L885" s="178"/>
      <c r="M885" s="177"/>
      <c r="N885" s="149">
        <f t="shared" ref="N885:N893" si="876">M885-O885</f>
        <v>0</v>
      </c>
      <c r="O885" s="178"/>
      <c r="P885" s="177"/>
      <c r="Q885" s="149">
        <f t="shared" ref="Q885:Q893" si="877">P885-R885</f>
        <v>0</v>
      </c>
      <c r="R885" s="178"/>
      <c r="S885" s="177"/>
      <c r="T885" s="149">
        <f t="shared" ref="T885:T893" si="878">S885-U885</f>
        <v>0</v>
      </c>
      <c r="U885" s="178"/>
      <c r="V885" s="177"/>
      <c r="W885" s="149">
        <f t="shared" ref="W885:W893" si="879">V885-X885</f>
        <v>0</v>
      </c>
      <c r="X885" s="197"/>
      <c r="Y885" s="177"/>
      <c r="Z885" s="149">
        <f t="shared" ref="Z885:Z893" si="880">Y885-AA885</f>
        <v>0</v>
      </c>
      <c r="AA885" s="178"/>
      <c r="AB885" s="177"/>
      <c r="AC885" s="149">
        <f t="shared" ref="AC885:AC893" si="881">AB885-AD885</f>
        <v>0</v>
      </c>
      <c r="AD885" s="178"/>
      <c r="AE885" s="177"/>
      <c r="AF885" s="149">
        <f t="shared" ref="AF885:AF893" si="882">AE885-AG885</f>
        <v>0</v>
      </c>
      <c r="AG885" s="178"/>
      <c r="AH885" s="177"/>
      <c r="AI885" s="149">
        <f t="shared" ref="AI885:AI893" si="883">AH885-AJ885</f>
        <v>0</v>
      </c>
      <c r="AJ885" s="178"/>
      <c r="AK885" s="177"/>
      <c r="AL885" s="149">
        <f t="shared" ref="AL885:AL893" si="884">AK885-AM885</f>
        <v>0</v>
      </c>
      <c r="AM885" s="178"/>
      <c r="AN885" s="172"/>
      <c r="AO885" s="151" t="s">
        <v>31</v>
      </c>
    </row>
    <row r="886" spans="1:41" ht="15" hidden="1" customHeight="1">
      <c r="A886" s="543"/>
      <c r="B886" s="545"/>
      <c r="C886" s="547"/>
      <c r="D886" s="722"/>
      <c r="E886" s="551"/>
      <c r="F886" s="165" t="s">
        <v>32</v>
      </c>
      <c r="G886" s="177"/>
      <c r="H886" s="149">
        <f>G886-I886</f>
        <v>0</v>
      </c>
      <c r="I886" s="178"/>
      <c r="J886" s="177"/>
      <c r="K886" s="149">
        <f t="shared" si="875"/>
        <v>0</v>
      </c>
      <c r="L886" s="178"/>
      <c r="M886" s="177"/>
      <c r="N886" s="149">
        <f t="shared" si="876"/>
        <v>0</v>
      </c>
      <c r="O886" s="178"/>
      <c r="P886" s="177"/>
      <c r="Q886" s="149">
        <f t="shared" si="877"/>
        <v>0</v>
      </c>
      <c r="R886" s="178"/>
      <c r="S886" s="177"/>
      <c r="T886" s="149">
        <f t="shared" si="878"/>
        <v>0</v>
      </c>
      <c r="U886" s="178"/>
      <c r="V886" s="177"/>
      <c r="W886" s="149">
        <f t="shared" si="879"/>
        <v>0</v>
      </c>
      <c r="X886" s="197"/>
      <c r="Y886" s="177"/>
      <c r="Z886" s="149">
        <f t="shared" si="880"/>
        <v>0</v>
      </c>
      <c r="AA886" s="178"/>
      <c r="AB886" s="177"/>
      <c r="AC886" s="149">
        <f t="shared" si="881"/>
        <v>0</v>
      </c>
      <c r="AD886" s="178"/>
      <c r="AE886" s="177"/>
      <c r="AF886" s="149">
        <f t="shared" si="882"/>
        <v>0</v>
      </c>
      <c r="AG886" s="178"/>
      <c r="AH886" s="177"/>
      <c r="AI886" s="149">
        <f t="shared" si="883"/>
        <v>0</v>
      </c>
      <c r="AJ886" s="178"/>
      <c r="AK886" s="177"/>
      <c r="AL886" s="149">
        <f t="shared" si="884"/>
        <v>0</v>
      </c>
      <c r="AM886" s="178"/>
      <c r="AN886" s="172"/>
      <c r="AO886" s="152">
        <f>SUM(G885:G893,J885:J893,M885:M893,P885:P893,S885:S893,V885:V893,Y885:Y893,AB885:AB893,AE885:AE893)</f>
        <v>9000</v>
      </c>
    </row>
    <row r="887" spans="1:41" ht="15" hidden="1" customHeight="1">
      <c r="A887" s="543"/>
      <c r="B887" s="545"/>
      <c r="C887" s="547"/>
      <c r="D887" s="722"/>
      <c r="E887" s="551"/>
      <c r="F887" s="165" t="s">
        <v>33</v>
      </c>
      <c r="G887" s="177"/>
      <c r="H887" s="149">
        <f>G887-I887</f>
        <v>0</v>
      </c>
      <c r="I887" s="178"/>
      <c r="J887" s="177"/>
      <c r="K887" s="149">
        <f t="shared" si="875"/>
        <v>0</v>
      </c>
      <c r="L887" s="178"/>
      <c r="M887" s="177"/>
      <c r="N887" s="149">
        <f t="shared" si="876"/>
        <v>0</v>
      </c>
      <c r="O887" s="178"/>
      <c r="P887" s="177"/>
      <c r="Q887" s="149">
        <f t="shared" si="877"/>
        <v>0</v>
      </c>
      <c r="R887" s="178"/>
      <c r="S887" s="177"/>
      <c r="T887" s="149">
        <f t="shared" si="878"/>
        <v>0</v>
      </c>
      <c r="U887" s="178"/>
      <c r="V887" s="177"/>
      <c r="W887" s="149">
        <f t="shared" si="879"/>
        <v>0</v>
      </c>
      <c r="X887" s="197"/>
      <c r="Y887" s="177"/>
      <c r="Z887" s="149">
        <f t="shared" si="880"/>
        <v>0</v>
      </c>
      <c r="AA887" s="178"/>
      <c r="AB887" s="177"/>
      <c r="AC887" s="149">
        <f t="shared" si="881"/>
        <v>0</v>
      </c>
      <c r="AD887" s="178"/>
      <c r="AE887" s="177"/>
      <c r="AF887" s="149">
        <f t="shared" si="882"/>
        <v>0</v>
      </c>
      <c r="AG887" s="178"/>
      <c r="AH887" s="177"/>
      <c r="AI887" s="149">
        <f t="shared" si="883"/>
        <v>0</v>
      </c>
      <c r="AJ887" s="178"/>
      <c r="AK887" s="177"/>
      <c r="AL887" s="149">
        <f t="shared" si="884"/>
        <v>0</v>
      </c>
      <c r="AM887" s="178"/>
      <c r="AN887" s="172"/>
      <c r="AO887" s="153" t="s">
        <v>34</v>
      </c>
    </row>
    <row r="888" spans="1:41" ht="15" hidden="1" customHeight="1">
      <c r="A888" s="543"/>
      <c r="B888" s="545"/>
      <c r="C888" s="547"/>
      <c r="D888" s="722"/>
      <c r="E888" s="551"/>
      <c r="F888" s="165" t="s">
        <v>35</v>
      </c>
      <c r="G888" s="177"/>
      <c r="H888" s="149">
        <f>G888-I888</f>
        <v>0</v>
      </c>
      <c r="I888" s="178"/>
      <c r="J888" s="177"/>
      <c r="K888" s="149">
        <f t="shared" si="875"/>
        <v>0</v>
      </c>
      <c r="L888" s="178"/>
      <c r="M888" s="177"/>
      <c r="N888" s="149">
        <f t="shared" si="876"/>
        <v>0</v>
      </c>
      <c r="O888" s="178"/>
      <c r="P888" s="177"/>
      <c r="Q888" s="149">
        <f t="shared" si="877"/>
        <v>0</v>
      </c>
      <c r="R888" s="178"/>
      <c r="S888" s="177"/>
      <c r="T888" s="149">
        <f t="shared" si="878"/>
        <v>0</v>
      </c>
      <c r="U888" s="178"/>
      <c r="V888" s="177"/>
      <c r="W888" s="149">
        <f t="shared" si="879"/>
        <v>0</v>
      </c>
      <c r="X888" s="197"/>
      <c r="Y888" s="177"/>
      <c r="Z888" s="149">
        <f t="shared" si="880"/>
        <v>0</v>
      </c>
      <c r="AA888" s="178"/>
      <c r="AB888" s="177"/>
      <c r="AC888" s="149">
        <f t="shared" si="881"/>
        <v>0</v>
      </c>
      <c r="AD888" s="178"/>
      <c r="AE888" s="177"/>
      <c r="AF888" s="149">
        <f t="shared" si="882"/>
        <v>0</v>
      </c>
      <c r="AG888" s="178"/>
      <c r="AH888" s="177"/>
      <c r="AI888" s="149">
        <f t="shared" si="883"/>
        <v>0</v>
      </c>
      <c r="AJ888" s="178"/>
      <c r="AK888" s="177"/>
      <c r="AL888" s="149">
        <f t="shared" si="884"/>
        <v>0</v>
      </c>
      <c r="AM888" s="178"/>
      <c r="AN888" s="172"/>
      <c r="AO888" s="152">
        <f>SUM(H885:H893,K885:K893,N885:N893,Q885:Q893,T885:T893,W885:W893,Z885:Z893,AC885:AC893,Z885:Z893,AF885:AF893)</f>
        <v>0</v>
      </c>
    </row>
    <row r="889" spans="1:41" ht="15" hidden="1" customHeight="1">
      <c r="A889" s="543"/>
      <c r="B889" s="545"/>
      <c r="C889" s="547"/>
      <c r="D889" s="722"/>
      <c r="E889" s="551"/>
      <c r="F889" s="165" t="s">
        <v>36</v>
      </c>
      <c r="G889" s="177"/>
      <c r="H889" s="149">
        <f>G889-I889</f>
        <v>0</v>
      </c>
      <c r="I889" s="178"/>
      <c r="J889" s="177"/>
      <c r="K889" s="149">
        <f t="shared" si="875"/>
        <v>0</v>
      </c>
      <c r="L889" s="178"/>
      <c r="M889" s="177"/>
      <c r="N889" s="149">
        <f t="shared" si="876"/>
        <v>0</v>
      </c>
      <c r="O889" s="178"/>
      <c r="P889" s="177"/>
      <c r="Q889" s="149">
        <f t="shared" si="877"/>
        <v>0</v>
      </c>
      <c r="R889" s="178"/>
      <c r="S889" s="177"/>
      <c r="T889" s="149">
        <f t="shared" si="878"/>
        <v>0</v>
      </c>
      <c r="U889" s="178"/>
      <c r="V889" s="177"/>
      <c r="W889" s="149">
        <f t="shared" si="879"/>
        <v>0</v>
      </c>
      <c r="X889" s="197"/>
      <c r="Y889" s="177"/>
      <c r="Z889" s="149">
        <f t="shared" si="880"/>
        <v>0</v>
      </c>
      <c r="AA889" s="178"/>
      <c r="AB889" s="177"/>
      <c r="AC889" s="149">
        <f t="shared" si="881"/>
        <v>0</v>
      </c>
      <c r="AD889" s="178"/>
      <c r="AE889" s="177"/>
      <c r="AF889" s="149">
        <f t="shared" si="882"/>
        <v>0</v>
      </c>
      <c r="AG889" s="178"/>
      <c r="AH889" s="177"/>
      <c r="AI889" s="149">
        <f t="shared" si="883"/>
        <v>0</v>
      </c>
      <c r="AJ889" s="178"/>
      <c r="AK889" s="177"/>
      <c r="AL889" s="149">
        <f t="shared" si="884"/>
        <v>0</v>
      </c>
      <c r="AM889" s="178"/>
      <c r="AN889" s="172"/>
      <c r="AO889" s="153" t="s">
        <v>37</v>
      </c>
    </row>
    <row r="890" spans="1:41" ht="15" hidden="1" customHeight="1">
      <c r="A890" s="543"/>
      <c r="B890" s="545"/>
      <c r="C890" s="547"/>
      <c r="D890" s="722"/>
      <c r="E890" s="551"/>
      <c r="F890" s="165" t="s">
        <v>38</v>
      </c>
      <c r="G890" s="177">
        <v>9000</v>
      </c>
      <c r="H890" s="149">
        <v>0</v>
      </c>
      <c r="I890" s="178">
        <v>9000</v>
      </c>
      <c r="J890" s="177"/>
      <c r="K890" s="149">
        <f t="shared" si="875"/>
        <v>0</v>
      </c>
      <c r="L890" s="178"/>
      <c r="M890" s="177"/>
      <c r="N890" s="149">
        <f t="shared" si="876"/>
        <v>0</v>
      </c>
      <c r="O890" s="178"/>
      <c r="P890" s="177"/>
      <c r="Q890" s="149">
        <f t="shared" si="877"/>
        <v>0</v>
      </c>
      <c r="R890" s="178"/>
      <c r="S890" s="177"/>
      <c r="T890" s="149">
        <f t="shared" si="878"/>
        <v>0</v>
      </c>
      <c r="U890" s="178"/>
      <c r="V890" s="177"/>
      <c r="W890" s="149">
        <f t="shared" si="879"/>
        <v>0</v>
      </c>
      <c r="X890" s="197"/>
      <c r="Y890" s="177"/>
      <c r="Z890" s="149">
        <f t="shared" si="880"/>
        <v>0</v>
      </c>
      <c r="AA890" s="178"/>
      <c r="AB890" s="177"/>
      <c r="AC890" s="149">
        <f t="shared" si="881"/>
        <v>0</v>
      </c>
      <c r="AD890" s="178"/>
      <c r="AE890" s="177"/>
      <c r="AF890" s="149">
        <f t="shared" si="882"/>
        <v>0</v>
      </c>
      <c r="AG890" s="178"/>
      <c r="AH890" s="177"/>
      <c r="AI890" s="149">
        <f t="shared" si="883"/>
        <v>0</v>
      </c>
      <c r="AJ890" s="178"/>
      <c r="AK890" s="177"/>
      <c r="AL890" s="149">
        <f t="shared" si="884"/>
        <v>0</v>
      </c>
      <c r="AM890" s="178"/>
      <c r="AN890" s="172"/>
      <c r="AO890" s="152">
        <f>SUM(I885:I893,L885:L893,O885:O893,R885:R893,U885:U893,X885:X893,AA885:AA893,AD885:AD893,AG885:AG893)</f>
        <v>9000</v>
      </c>
    </row>
    <row r="891" spans="1:41" ht="15" hidden="1" customHeight="1">
      <c r="A891" s="543"/>
      <c r="B891" s="545"/>
      <c r="C891" s="547"/>
      <c r="D891" s="722"/>
      <c r="E891" s="551"/>
      <c r="F891" s="165" t="s">
        <v>39</v>
      </c>
      <c r="G891" s="177"/>
      <c r="H891" s="149">
        <f t="shared" ref="H891:H893" si="885">G891-I891</f>
        <v>0</v>
      </c>
      <c r="I891" s="178"/>
      <c r="J891" s="177"/>
      <c r="K891" s="149">
        <f t="shared" si="875"/>
        <v>0</v>
      </c>
      <c r="L891" s="178"/>
      <c r="M891" s="177"/>
      <c r="N891" s="149">
        <f t="shared" si="876"/>
        <v>0</v>
      </c>
      <c r="O891" s="178"/>
      <c r="P891" s="177"/>
      <c r="Q891" s="149">
        <f t="shared" si="877"/>
        <v>0</v>
      </c>
      <c r="R891" s="178"/>
      <c r="S891" s="177"/>
      <c r="T891" s="149">
        <f t="shared" si="878"/>
        <v>0</v>
      </c>
      <c r="U891" s="178"/>
      <c r="V891" s="177"/>
      <c r="W891" s="149">
        <f t="shared" si="879"/>
        <v>0</v>
      </c>
      <c r="X891" s="197"/>
      <c r="Y891" s="177"/>
      <c r="Z891" s="149">
        <f t="shared" si="880"/>
        <v>0</v>
      </c>
      <c r="AA891" s="178"/>
      <c r="AB891" s="177"/>
      <c r="AC891" s="149">
        <f t="shared" si="881"/>
        <v>0</v>
      </c>
      <c r="AD891" s="178"/>
      <c r="AE891" s="177"/>
      <c r="AF891" s="149">
        <f t="shared" si="882"/>
        <v>0</v>
      </c>
      <c r="AG891" s="178"/>
      <c r="AH891" s="177"/>
      <c r="AI891" s="149">
        <f t="shared" si="883"/>
        <v>0</v>
      </c>
      <c r="AJ891" s="178"/>
      <c r="AK891" s="177"/>
      <c r="AL891" s="149">
        <f t="shared" si="884"/>
        <v>0</v>
      </c>
      <c r="AM891" s="178"/>
      <c r="AN891" s="172"/>
      <c r="AO891" s="153" t="s">
        <v>40</v>
      </c>
    </row>
    <row r="892" spans="1:41" ht="15" hidden="1" customHeight="1">
      <c r="A892" s="543"/>
      <c r="B892" s="545"/>
      <c r="C892" s="547"/>
      <c r="D892" s="722"/>
      <c r="E892" s="551"/>
      <c r="F892" s="165" t="s">
        <v>41</v>
      </c>
      <c r="G892" s="177"/>
      <c r="H892" s="149">
        <f t="shared" si="885"/>
        <v>0</v>
      </c>
      <c r="I892" s="178"/>
      <c r="J892" s="177"/>
      <c r="K892" s="149">
        <f t="shared" si="875"/>
        <v>0</v>
      </c>
      <c r="L892" s="178"/>
      <c r="M892" s="177"/>
      <c r="N892" s="149">
        <f t="shared" si="876"/>
        <v>0</v>
      </c>
      <c r="O892" s="178"/>
      <c r="P892" s="177"/>
      <c r="Q892" s="149">
        <f t="shared" si="877"/>
        <v>0</v>
      </c>
      <c r="R892" s="178"/>
      <c r="S892" s="177"/>
      <c r="T892" s="149">
        <f t="shared" si="878"/>
        <v>0</v>
      </c>
      <c r="U892" s="178"/>
      <c r="V892" s="177"/>
      <c r="W892" s="149">
        <f t="shared" si="879"/>
        <v>0</v>
      </c>
      <c r="X892" s="197"/>
      <c r="Y892" s="177"/>
      <c r="Z892" s="149">
        <f t="shared" si="880"/>
        <v>0</v>
      </c>
      <c r="AA892" s="178"/>
      <c r="AB892" s="177"/>
      <c r="AC892" s="149">
        <f t="shared" si="881"/>
        <v>0</v>
      </c>
      <c r="AD892" s="178"/>
      <c r="AE892" s="177"/>
      <c r="AF892" s="149">
        <f t="shared" si="882"/>
        <v>0</v>
      </c>
      <c r="AG892" s="178"/>
      <c r="AH892" s="177"/>
      <c r="AI892" s="149">
        <f t="shared" si="883"/>
        <v>0</v>
      </c>
      <c r="AJ892" s="178"/>
      <c r="AK892" s="177"/>
      <c r="AL892" s="149">
        <f t="shared" si="884"/>
        <v>0</v>
      </c>
      <c r="AM892" s="178"/>
      <c r="AN892" s="172"/>
      <c r="AO892" s="154">
        <f>AO890/AO886</f>
        <v>1</v>
      </c>
    </row>
    <row r="893" spans="1:41" ht="15" hidden="1" customHeight="1">
      <c r="A893" s="565"/>
      <c r="B893" s="566"/>
      <c r="C893" s="567"/>
      <c r="D893" s="585"/>
      <c r="E893" s="569"/>
      <c r="F893" s="167" t="s">
        <v>42</v>
      </c>
      <c r="G893" s="181"/>
      <c r="H893" s="150">
        <f t="shared" si="885"/>
        <v>0</v>
      </c>
      <c r="I893" s="182"/>
      <c r="J893" s="181"/>
      <c r="K893" s="150">
        <f t="shared" si="875"/>
        <v>0</v>
      </c>
      <c r="L893" s="182"/>
      <c r="M893" s="181"/>
      <c r="N893" s="150">
        <f t="shared" si="876"/>
        <v>0</v>
      </c>
      <c r="O893" s="182"/>
      <c r="P893" s="181"/>
      <c r="Q893" s="150">
        <f t="shared" si="877"/>
        <v>0</v>
      </c>
      <c r="R893" s="182"/>
      <c r="S893" s="181"/>
      <c r="T893" s="150">
        <f t="shared" si="878"/>
        <v>0</v>
      </c>
      <c r="U893" s="182"/>
      <c r="V893" s="181"/>
      <c r="W893" s="150">
        <f t="shared" si="879"/>
        <v>0</v>
      </c>
      <c r="X893" s="199"/>
      <c r="Y893" s="181"/>
      <c r="Z893" s="150">
        <f t="shared" si="880"/>
        <v>0</v>
      </c>
      <c r="AA893" s="182"/>
      <c r="AB893" s="181"/>
      <c r="AC893" s="150">
        <f t="shared" si="881"/>
        <v>0</v>
      </c>
      <c r="AD893" s="182"/>
      <c r="AE893" s="181"/>
      <c r="AF893" s="150">
        <f t="shared" si="882"/>
        <v>0</v>
      </c>
      <c r="AG893" s="182"/>
      <c r="AH893" s="181"/>
      <c r="AI893" s="150">
        <f t="shared" si="883"/>
        <v>0</v>
      </c>
      <c r="AJ893" s="182"/>
      <c r="AK893" s="181"/>
      <c r="AL893" s="150">
        <f t="shared" si="884"/>
        <v>0</v>
      </c>
      <c r="AM893" s="182"/>
      <c r="AN893" s="174"/>
      <c r="AO893" s="158"/>
    </row>
    <row r="894" spans="1:41" ht="15" customHeight="1">
      <c r="A894" s="573" t="s">
        <v>21</v>
      </c>
      <c r="B894" s="451" t="s">
        <v>17</v>
      </c>
      <c r="C894" s="451" t="s">
        <v>18</v>
      </c>
      <c r="D894" s="451" t="s">
        <v>139</v>
      </c>
      <c r="E894" s="451" t="s">
        <v>20</v>
      </c>
      <c r="F894" s="560" t="s">
        <v>22</v>
      </c>
      <c r="G894" s="511" t="s">
        <v>23</v>
      </c>
      <c r="H894" s="440" t="s">
        <v>24</v>
      </c>
      <c r="I894" s="444" t="s">
        <v>25</v>
      </c>
      <c r="J894" s="511" t="s">
        <v>23</v>
      </c>
      <c r="K894" s="440" t="s">
        <v>24</v>
      </c>
      <c r="L894" s="444" t="s">
        <v>25</v>
      </c>
      <c r="M894" s="511" t="s">
        <v>23</v>
      </c>
      <c r="N894" s="440" t="s">
        <v>24</v>
      </c>
      <c r="O894" s="444" t="s">
        <v>25</v>
      </c>
      <c r="P894" s="511" t="s">
        <v>23</v>
      </c>
      <c r="Q894" s="440" t="s">
        <v>24</v>
      </c>
      <c r="R894" s="444" t="s">
        <v>25</v>
      </c>
      <c r="S894" s="511" t="s">
        <v>23</v>
      </c>
      <c r="T894" s="440" t="s">
        <v>24</v>
      </c>
      <c r="U894" s="444" t="s">
        <v>25</v>
      </c>
      <c r="V894" s="511" t="s">
        <v>23</v>
      </c>
      <c r="W894" s="440" t="s">
        <v>24</v>
      </c>
      <c r="X894" s="522" t="s">
        <v>25</v>
      </c>
      <c r="Y894" s="511" t="s">
        <v>23</v>
      </c>
      <c r="Z894" s="440" t="s">
        <v>24</v>
      </c>
      <c r="AA894" s="444" t="s">
        <v>25</v>
      </c>
      <c r="AB894" s="511" t="s">
        <v>23</v>
      </c>
      <c r="AC894" s="440" t="s">
        <v>24</v>
      </c>
      <c r="AD894" s="444" t="s">
        <v>25</v>
      </c>
      <c r="AE894" s="511" t="s">
        <v>23</v>
      </c>
      <c r="AF894" s="440" t="s">
        <v>24</v>
      </c>
      <c r="AG894" s="444" t="s">
        <v>25</v>
      </c>
      <c r="AH894" s="511" t="s">
        <v>23</v>
      </c>
      <c r="AI894" s="440" t="s">
        <v>24</v>
      </c>
      <c r="AJ894" s="444" t="s">
        <v>25</v>
      </c>
      <c r="AK894" s="511" t="s">
        <v>23</v>
      </c>
      <c r="AL894" s="440" t="s">
        <v>24</v>
      </c>
      <c r="AM894" s="444" t="s">
        <v>25</v>
      </c>
      <c r="AN894" s="443" t="s">
        <v>23</v>
      </c>
      <c r="AO894" s="630" t="s">
        <v>26</v>
      </c>
    </row>
    <row r="895" spans="1:41" ht="15" customHeight="1">
      <c r="A895" s="574"/>
      <c r="B895" s="562"/>
      <c r="C895" s="562"/>
      <c r="D895" s="562"/>
      <c r="E895" s="562"/>
      <c r="F895" s="561"/>
      <c r="G895" s="541"/>
      <c r="H895" s="542"/>
      <c r="I895" s="538"/>
      <c r="J895" s="541"/>
      <c r="K895" s="542"/>
      <c r="L895" s="538"/>
      <c r="M895" s="541"/>
      <c r="N895" s="542"/>
      <c r="O895" s="538"/>
      <c r="P895" s="541"/>
      <c r="Q895" s="542"/>
      <c r="R895" s="538"/>
      <c r="S895" s="541"/>
      <c r="T895" s="542"/>
      <c r="U895" s="538"/>
      <c r="V895" s="541"/>
      <c r="W895" s="542"/>
      <c r="X895" s="632"/>
      <c r="Y895" s="541"/>
      <c r="Z895" s="542"/>
      <c r="AA895" s="538"/>
      <c r="AB895" s="541"/>
      <c r="AC895" s="542"/>
      <c r="AD895" s="538"/>
      <c r="AE895" s="541"/>
      <c r="AF895" s="542"/>
      <c r="AG895" s="538"/>
      <c r="AH895" s="541"/>
      <c r="AI895" s="542"/>
      <c r="AJ895" s="538"/>
      <c r="AK895" s="541"/>
      <c r="AL895" s="542"/>
      <c r="AM895" s="538"/>
      <c r="AN895" s="570"/>
      <c r="AO895" s="631"/>
    </row>
    <row r="896" spans="1:41" ht="15" customHeight="1">
      <c r="A896" s="543" t="s">
        <v>218</v>
      </c>
      <c r="B896" s="545" t="s">
        <v>377</v>
      </c>
      <c r="C896" s="547">
        <v>1877</v>
      </c>
      <c r="D896" s="549" t="s">
        <v>378</v>
      </c>
      <c r="E896" s="551" t="s">
        <v>379</v>
      </c>
      <c r="F896" s="165" t="s">
        <v>30</v>
      </c>
      <c r="G896" s="177"/>
      <c r="H896" s="149">
        <f t="shared" ref="H896:H904" si="886">G896-I896</f>
        <v>0</v>
      </c>
      <c r="I896" s="178"/>
      <c r="J896" s="177"/>
      <c r="K896" s="149">
        <f t="shared" ref="K896:K904" si="887">J896-L896</f>
        <v>0</v>
      </c>
      <c r="L896" s="178"/>
      <c r="M896" s="177"/>
      <c r="N896" s="149">
        <f t="shared" ref="N896:N904" si="888">M896-O896</f>
        <v>0</v>
      </c>
      <c r="O896" s="178"/>
      <c r="P896" s="177"/>
      <c r="Q896" s="149">
        <f t="shared" ref="Q896:Q904" si="889">P896-R896</f>
        <v>0</v>
      </c>
      <c r="R896" s="178"/>
      <c r="S896" s="177"/>
      <c r="T896" s="149">
        <f t="shared" ref="T896:T904" si="890">S896-U896</f>
        <v>0</v>
      </c>
      <c r="U896" s="178"/>
      <c r="V896" s="177"/>
      <c r="W896" s="149">
        <f t="shared" ref="W896:W904" si="891">V896-X896</f>
        <v>0</v>
      </c>
      <c r="X896" s="197"/>
      <c r="Y896" s="177"/>
      <c r="Z896" s="149">
        <f t="shared" ref="Z896:Z904" si="892">Y896-AA896</f>
        <v>0</v>
      </c>
      <c r="AA896" s="178"/>
      <c r="AB896" s="177"/>
      <c r="AC896" s="149">
        <f t="shared" ref="AC896:AC904" si="893">AB896-AD896</f>
        <v>0</v>
      </c>
      <c r="AD896" s="178"/>
      <c r="AE896" s="177"/>
      <c r="AF896" s="149">
        <f t="shared" ref="AF896:AF904" si="894">AE896-AG896</f>
        <v>0</v>
      </c>
      <c r="AG896" s="178"/>
      <c r="AH896" s="177"/>
      <c r="AI896" s="149">
        <f t="shared" ref="AI896:AI904" si="895">AH896-AJ896</f>
        <v>0</v>
      </c>
      <c r="AJ896" s="178"/>
      <c r="AK896" s="177"/>
      <c r="AL896" s="149">
        <f t="shared" ref="AL896:AL904" si="896">AK896-AM896</f>
        <v>0</v>
      </c>
      <c r="AM896" s="178"/>
      <c r="AN896" s="172"/>
      <c r="AO896" s="151" t="s">
        <v>31</v>
      </c>
    </row>
    <row r="897" spans="1:41">
      <c r="A897" s="543"/>
      <c r="B897" s="545"/>
      <c r="C897" s="547"/>
      <c r="D897" s="549"/>
      <c r="E897" s="551"/>
      <c r="F897" s="165" t="s">
        <v>32</v>
      </c>
      <c r="G897" s="177"/>
      <c r="H897" s="149">
        <f t="shared" si="886"/>
        <v>0</v>
      </c>
      <c r="I897" s="178"/>
      <c r="J897" s="177"/>
      <c r="K897" s="149">
        <f t="shared" si="887"/>
        <v>0</v>
      </c>
      <c r="L897" s="178"/>
      <c r="M897" s="177"/>
      <c r="N897" s="149">
        <f t="shared" si="888"/>
        <v>0</v>
      </c>
      <c r="O897" s="178"/>
      <c r="P897" s="177"/>
      <c r="Q897" s="149">
        <f t="shared" si="889"/>
        <v>0</v>
      </c>
      <c r="R897" s="178"/>
      <c r="S897" s="177"/>
      <c r="T897" s="149">
        <f t="shared" si="890"/>
        <v>0</v>
      </c>
      <c r="U897" s="178"/>
      <c r="V897" s="177"/>
      <c r="W897" s="149">
        <f t="shared" si="891"/>
        <v>0</v>
      </c>
      <c r="X897" s="197"/>
      <c r="Y897" s="177"/>
      <c r="Z897" s="149">
        <f t="shared" si="892"/>
        <v>0</v>
      </c>
      <c r="AA897" s="178"/>
      <c r="AB897" s="177"/>
      <c r="AC897" s="149">
        <f t="shared" si="893"/>
        <v>0</v>
      </c>
      <c r="AD897" s="178"/>
      <c r="AE897" s="177"/>
      <c r="AF897" s="149">
        <f t="shared" si="894"/>
        <v>0</v>
      </c>
      <c r="AG897" s="178"/>
      <c r="AH897" s="177"/>
      <c r="AI897" s="149">
        <f t="shared" si="895"/>
        <v>0</v>
      </c>
      <c r="AJ897" s="178"/>
      <c r="AK897" s="177"/>
      <c r="AL897" s="149">
        <f t="shared" si="896"/>
        <v>0</v>
      </c>
      <c r="AM897" s="178"/>
      <c r="AN897" s="172"/>
      <c r="AO897" s="152">
        <f>SUM(G896:G904,J896:J904,M896:M904,P896:P904,S896:S904,V896:V904,Y896:Y904,AB896:AB904,AE896:AE904)</f>
        <v>4377500</v>
      </c>
    </row>
    <row r="898" spans="1:41">
      <c r="A898" s="543"/>
      <c r="B898" s="545"/>
      <c r="C898" s="547"/>
      <c r="D898" s="549"/>
      <c r="E898" s="551"/>
      <c r="F898" s="165" t="s">
        <v>33</v>
      </c>
      <c r="G898" s="177"/>
      <c r="H898" s="149">
        <f t="shared" si="886"/>
        <v>0</v>
      </c>
      <c r="I898" s="178"/>
      <c r="J898" s="177">
        <v>120000</v>
      </c>
      <c r="K898" s="149">
        <f t="shared" si="887"/>
        <v>0</v>
      </c>
      <c r="L898" s="178">
        <v>120000</v>
      </c>
      <c r="M898" s="177"/>
      <c r="N898" s="149">
        <f t="shared" si="888"/>
        <v>0</v>
      </c>
      <c r="O898" s="178"/>
      <c r="P898" s="177">
        <v>20000</v>
      </c>
      <c r="Q898" s="149">
        <f t="shared" si="889"/>
        <v>0</v>
      </c>
      <c r="R898" s="178">
        <v>20000</v>
      </c>
      <c r="S898" s="177"/>
      <c r="T898" s="149">
        <f t="shared" si="890"/>
        <v>0</v>
      </c>
      <c r="U898" s="178"/>
      <c r="V898" s="177"/>
      <c r="W898" s="149">
        <f t="shared" si="891"/>
        <v>0</v>
      </c>
      <c r="X898" s="197"/>
      <c r="Y898" s="177"/>
      <c r="Z898" s="149">
        <f t="shared" si="892"/>
        <v>0</v>
      </c>
      <c r="AA898" s="178"/>
      <c r="AB898" s="177"/>
      <c r="AC898" s="149">
        <f t="shared" si="893"/>
        <v>0</v>
      </c>
      <c r="AD898" s="178"/>
      <c r="AE898" s="177"/>
      <c r="AF898" s="149">
        <f t="shared" si="894"/>
        <v>0</v>
      </c>
      <c r="AG898" s="178"/>
      <c r="AH898" s="177"/>
      <c r="AI898" s="149">
        <f t="shared" si="895"/>
        <v>0</v>
      </c>
      <c r="AJ898" s="178"/>
      <c r="AK898" s="177"/>
      <c r="AL898" s="149">
        <f t="shared" si="896"/>
        <v>0</v>
      </c>
      <c r="AM898" s="178"/>
      <c r="AN898" s="172"/>
      <c r="AO898" s="153" t="s">
        <v>34</v>
      </c>
    </row>
    <row r="899" spans="1:41">
      <c r="A899" s="543"/>
      <c r="B899" s="545"/>
      <c r="C899" s="547"/>
      <c r="D899" s="549"/>
      <c r="E899" s="551"/>
      <c r="F899" s="165" t="s">
        <v>35</v>
      </c>
      <c r="G899" s="177"/>
      <c r="H899" s="149">
        <f t="shared" si="886"/>
        <v>0</v>
      </c>
      <c r="I899" s="178"/>
      <c r="J899" s="177"/>
      <c r="K899" s="149">
        <f t="shared" si="887"/>
        <v>0</v>
      </c>
      <c r="L899" s="178"/>
      <c r="M899" s="177">
        <v>100000</v>
      </c>
      <c r="N899" s="149">
        <f t="shared" si="888"/>
        <v>12000</v>
      </c>
      <c r="O899" s="178">
        <v>88000</v>
      </c>
      <c r="P899" s="177"/>
      <c r="Q899" s="149">
        <f t="shared" si="889"/>
        <v>0</v>
      </c>
      <c r="R899" s="178"/>
      <c r="S899" s="177"/>
      <c r="T899" s="149">
        <f t="shared" si="890"/>
        <v>0</v>
      </c>
      <c r="U899" s="178"/>
      <c r="V899" s="177"/>
      <c r="W899" s="149">
        <f t="shared" si="891"/>
        <v>0</v>
      </c>
      <c r="X899" s="197"/>
      <c r="Y899" s="177"/>
      <c r="Z899" s="149">
        <f t="shared" si="892"/>
        <v>0</v>
      </c>
      <c r="AA899" s="178"/>
      <c r="AB899" s="177"/>
      <c r="AC899" s="149">
        <f t="shared" si="893"/>
        <v>0</v>
      </c>
      <c r="AD899" s="178"/>
      <c r="AE899" s="177"/>
      <c r="AF899" s="149">
        <f t="shared" si="894"/>
        <v>0</v>
      </c>
      <c r="AG899" s="178"/>
      <c r="AH899" s="177"/>
      <c r="AI899" s="149">
        <f t="shared" si="895"/>
        <v>0</v>
      </c>
      <c r="AJ899" s="178"/>
      <c r="AK899" s="177"/>
      <c r="AL899" s="149">
        <f t="shared" si="896"/>
        <v>0</v>
      </c>
      <c r="AM899" s="178"/>
      <c r="AN899" s="172"/>
      <c r="AO899" s="152">
        <f>SUM(H896:H904,K896:K904,N896:N904,Q896:Q904,T896:T904,W896:W904,Z896:Z904,AC896:AC904,AF896:AF904)</f>
        <v>3849000</v>
      </c>
    </row>
    <row r="900" spans="1:41">
      <c r="A900" s="543"/>
      <c r="B900" s="545"/>
      <c r="C900" s="547"/>
      <c r="D900" s="549"/>
      <c r="E900" s="551"/>
      <c r="F900" s="165" t="s">
        <v>36</v>
      </c>
      <c r="G900" s="177"/>
      <c r="H900" s="149">
        <f t="shared" si="886"/>
        <v>0</v>
      </c>
      <c r="I900" s="178"/>
      <c r="J900" s="177"/>
      <c r="K900" s="149">
        <f t="shared" si="887"/>
        <v>0</v>
      </c>
      <c r="L900" s="178"/>
      <c r="M900" s="177"/>
      <c r="N900" s="149">
        <f t="shared" si="888"/>
        <v>0</v>
      </c>
      <c r="O900" s="178"/>
      <c r="P900" s="177">
        <v>276000</v>
      </c>
      <c r="Q900" s="149">
        <f t="shared" si="889"/>
        <v>0</v>
      </c>
      <c r="R900" s="178">
        <v>276000</v>
      </c>
      <c r="S900" s="177"/>
      <c r="T900" s="149">
        <f t="shared" si="890"/>
        <v>0</v>
      </c>
      <c r="U900" s="178"/>
      <c r="V900" s="177">
        <v>24500</v>
      </c>
      <c r="W900" s="149">
        <f t="shared" si="891"/>
        <v>0</v>
      </c>
      <c r="X900" s="178">
        <v>24500</v>
      </c>
      <c r="Y900" s="177">
        <v>37000</v>
      </c>
      <c r="Z900" s="149">
        <f t="shared" si="892"/>
        <v>37000</v>
      </c>
      <c r="AA900" s="178"/>
      <c r="AB900" s="177"/>
      <c r="AC900" s="149">
        <f t="shared" si="893"/>
        <v>0</v>
      </c>
      <c r="AD900" s="178"/>
      <c r="AE900" s="177"/>
      <c r="AF900" s="149">
        <f t="shared" si="894"/>
        <v>0</v>
      </c>
      <c r="AG900" s="178"/>
      <c r="AH900" s="177"/>
      <c r="AI900" s="149">
        <f t="shared" si="895"/>
        <v>0</v>
      </c>
      <c r="AJ900" s="178"/>
      <c r="AK900" s="177"/>
      <c r="AL900" s="149">
        <f t="shared" si="896"/>
        <v>0</v>
      </c>
      <c r="AM900" s="178"/>
      <c r="AN900" s="172"/>
      <c r="AO900" s="153" t="s">
        <v>37</v>
      </c>
    </row>
    <row r="901" spans="1:41">
      <c r="A901" s="543"/>
      <c r="B901" s="545"/>
      <c r="C901" s="547"/>
      <c r="D901" s="549"/>
      <c r="E901" s="551"/>
      <c r="F901" s="165" t="s">
        <v>38</v>
      </c>
      <c r="G901" s="177"/>
      <c r="H901" s="149">
        <f t="shared" si="886"/>
        <v>0</v>
      </c>
      <c r="I901" s="178"/>
      <c r="J901" s="177"/>
      <c r="K901" s="149">
        <f t="shared" si="887"/>
        <v>0</v>
      </c>
      <c r="L901" s="178"/>
      <c r="M901" s="177"/>
      <c r="N901" s="149">
        <f t="shared" si="888"/>
        <v>0</v>
      </c>
      <c r="O901" s="178"/>
      <c r="P901" s="177"/>
      <c r="Q901" s="149">
        <f t="shared" si="889"/>
        <v>0</v>
      </c>
      <c r="R901" s="178"/>
      <c r="S901" s="177"/>
      <c r="T901" s="149">
        <f t="shared" si="890"/>
        <v>0</v>
      </c>
      <c r="U901" s="178"/>
      <c r="V901" s="177"/>
      <c r="W901" s="149">
        <f t="shared" si="891"/>
        <v>0</v>
      </c>
      <c r="X901" s="197"/>
      <c r="Y901" s="177">
        <v>3800000</v>
      </c>
      <c r="Z901" s="149">
        <f t="shared" si="892"/>
        <v>3800000</v>
      </c>
      <c r="AA901" s="197"/>
      <c r="AB901" s="177"/>
      <c r="AC901" s="149">
        <f t="shared" si="893"/>
        <v>0</v>
      </c>
      <c r="AD901" s="178"/>
      <c r="AE901" s="177"/>
      <c r="AF901" s="149">
        <f t="shared" si="894"/>
        <v>0</v>
      </c>
      <c r="AG901" s="178"/>
      <c r="AH901" s="177"/>
      <c r="AI901" s="149">
        <f t="shared" si="895"/>
        <v>0</v>
      </c>
      <c r="AJ901" s="178"/>
      <c r="AK901" s="177"/>
      <c r="AL901" s="149">
        <f t="shared" si="896"/>
        <v>0</v>
      </c>
      <c r="AM901" s="178"/>
      <c r="AN901" s="172"/>
      <c r="AO901" s="152">
        <f>SUM(I896:I904,L896:L904,O896:O904,R896:R904,U896:U904,X896:X904,AA896:AA904,AD896:AD904,AG896:AG904)</f>
        <v>528500</v>
      </c>
    </row>
    <row r="902" spans="1:41">
      <c r="A902" s="543"/>
      <c r="B902" s="545"/>
      <c r="C902" s="547"/>
      <c r="D902" s="549"/>
      <c r="E902" s="551"/>
      <c r="F902" s="165" t="s">
        <v>39</v>
      </c>
      <c r="G902" s="177"/>
      <c r="H902" s="149">
        <f t="shared" si="886"/>
        <v>0</v>
      </c>
      <c r="I902" s="178"/>
      <c r="J902" s="177"/>
      <c r="K902" s="149">
        <f t="shared" si="887"/>
        <v>0</v>
      </c>
      <c r="L902" s="178"/>
      <c r="M902" s="177"/>
      <c r="N902" s="149">
        <f t="shared" si="888"/>
        <v>0</v>
      </c>
      <c r="O902" s="178"/>
      <c r="P902" s="177"/>
      <c r="Q902" s="149">
        <f t="shared" si="889"/>
        <v>0</v>
      </c>
      <c r="R902" s="178"/>
      <c r="S902" s="177"/>
      <c r="T902" s="149">
        <f t="shared" si="890"/>
        <v>0</v>
      </c>
      <c r="U902" s="178"/>
      <c r="V902" s="177"/>
      <c r="W902" s="149">
        <f t="shared" si="891"/>
        <v>0</v>
      </c>
      <c r="X902" s="197"/>
      <c r="Y902" s="177"/>
      <c r="Z902" s="149">
        <f t="shared" si="892"/>
        <v>0</v>
      </c>
      <c r="AA902" s="178"/>
      <c r="AB902" s="177"/>
      <c r="AC902" s="149">
        <f t="shared" si="893"/>
        <v>0</v>
      </c>
      <c r="AD902" s="178"/>
      <c r="AE902" s="177"/>
      <c r="AF902" s="149">
        <f t="shared" si="894"/>
        <v>0</v>
      </c>
      <c r="AG902" s="178"/>
      <c r="AH902" s="177"/>
      <c r="AI902" s="149">
        <f t="shared" si="895"/>
        <v>0</v>
      </c>
      <c r="AJ902" s="178"/>
      <c r="AK902" s="177"/>
      <c r="AL902" s="149">
        <f t="shared" si="896"/>
        <v>0</v>
      </c>
      <c r="AM902" s="178"/>
      <c r="AN902" s="172"/>
      <c r="AO902" s="153" t="s">
        <v>40</v>
      </c>
    </row>
    <row r="903" spans="1:41">
      <c r="A903" s="543"/>
      <c r="B903" s="545"/>
      <c r="C903" s="547"/>
      <c r="D903" s="549"/>
      <c r="E903" s="551"/>
      <c r="F903" s="165" t="s">
        <v>41</v>
      </c>
      <c r="G903" s="177"/>
      <c r="H903" s="149">
        <f t="shared" si="886"/>
        <v>0</v>
      </c>
      <c r="I903" s="178"/>
      <c r="J903" s="177"/>
      <c r="K903" s="149">
        <f t="shared" si="887"/>
        <v>0</v>
      </c>
      <c r="L903" s="178"/>
      <c r="M903" s="177"/>
      <c r="N903" s="149">
        <f t="shared" si="888"/>
        <v>0</v>
      </c>
      <c r="O903" s="178"/>
      <c r="P903" s="177"/>
      <c r="Q903" s="149">
        <f t="shared" si="889"/>
        <v>0</v>
      </c>
      <c r="R903" s="178"/>
      <c r="S903" s="177"/>
      <c r="T903" s="149">
        <f t="shared" si="890"/>
        <v>0</v>
      </c>
      <c r="U903" s="178"/>
      <c r="V903" s="177"/>
      <c r="W903" s="149">
        <f t="shared" si="891"/>
        <v>0</v>
      </c>
      <c r="X903" s="197"/>
      <c r="Y903" s="177"/>
      <c r="Z903" s="149">
        <f t="shared" si="892"/>
        <v>0</v>
      </c>
      <c r="AA903" s="178"/>
      <c r="AB903" s="177"/>
      <c r="AC903" s="149">
        <f t="shared" si="893"/>
        <v>0</v>
      </c>
      <c r="AD903" s="178"/>
      <c r="AE903" s="177"/>
      <c r="AF903" s="149">
        <f t="shared" si="894"/>
        <v>0</v>
      </c>
      <c r="AG903" s="178"/>
      <c r="AH903" s="177"/>
      <c r="AI903" s="149">
        <f t="shared" si="895"/>
        <v>0</v>
      </c>
      <c r="AJ903" s="178"/>
      <c r="AK903" s="177"/>
      <c r="AL903" s="149">
        <f t="shared" si="896"/>
        <v>0</v>
      </c>
      <c r="AM903" s="178"/>
      <c r="AN903" s="172"/>
      <c r="AO903" s="154">
        <f>AO901/AO897</f>
        <v>0.12073101085094232</v>
      </c>
    </row>
    <row r="904" spans="1:41">
      <c r="A904" s="544"/>
      <c r="B904" s="546"/>
      <c r="C904" s="548"/>
      <c r="D904" s="550"/>
      <c r="E904" s="552"/>
      <c r="F904" s="166" t="s">
        <v>42</v>
      </c>
      <c r="G904" s="179"/>
      <c r="H904" s="155">
        <f t="shared" si="886"/>
        <v>0</v>
      </c>
      <c r="I904" s="180"/>
      <c r="J904" s="179"/>
      <c r="K904" s="155">
        <f t="shared" si="887"/>
        <v>0</v>
      </c>
      <c r="L904" s="180"/>
      <c r="M904" s="179"/>
      <c r="N904" s="155">
        <f t="shared" si="888"/>
        <v>0</v>
      </c>
      <c r="O904" s="180"/>
      <c r="P904" s="179"/>
      <c r="Q904" s="155">
        <f t="shared" si="889"/>
        <v>0</v>
      </c>
      <c r="R904" s="180"/>
      <c r="S904" s="179"/>
      <c r="T904" s="155">
        <f t="shared" si="890"/>
        <v>0</v>
      </c>
      <c r="U904" s="180"/>
      <c r="V904" s="179"/>
      <c r="W904" s="155">
        <f t="shared" si="891"/>
        <v>0</v>
      </c>
      <c r="X904" s="198"/>
      <c r="Y904" s="179"/>
      <c r="Z904" s="155">
        <f t="shared" si="892"/>
        <v>0</v>
      </c>
      <c r="AA904" s="180"/>
      <c r="AB904" s="179"/>
      <c r="AC904" s="155">
        <f t="shared" si="893"/>
        <v>0</v>
      </c>
      <c r="AD904" s="180"/>
      <c r="AE904" s="179"/>
      <c r="AF904" s="155">
        <f t="shared" si="894"/>
        <v>0</v>
      </c>
      <c r="AG904" s="180"/>
      <c r="AH904" s="179"/>
      <c r="AI904" s="155">
        <f t="shared" si="895"/>
        <v>0</v>
      </c>
      <c r="AJ904" s="180"/>
      <c r="AK904" s="179"/>
      <c r="AL904" s="155">
        <f t="shared" si="896"/>
        <v>0</v>
      </c>
      <c r="AM904" s="180"/>
      <c r="AN904" s="173"/>
      <c r="AO904" s="156"/>
    </row>
    <row r="905" spans="1:41" ht="15" customHeight="1">
      <c r="A905" s="573" t="s">
        <v>21</v>
      </c>
      <c r="B905" s="451" t="s">
        <v>17</v>
      </c>
      <c r="C905" s="451" t="s">
        <v>18</v>
      </c>
      <c r="D905" s="451" t="s">
        <v>139</v>
      </c>
      <c r="E905" s="451" t="s">
        <v>20</v>
      </c>
      <c r="F905" s="560" t="s">
        <v>22</v>
      </c>
      <c r="G905" s="511" t="s">
        <v>23</v>
      </c>
      <c r="H905" s="440" t="s">
        <v>24</v>
      </c>
      <c r="I905" s="444" t="s">
        <v>25</v>
      </c>
      <c r="J905" s="511" t="s">
        <v>23</v>
      </c>
      <c r="K905" s="440" t="s">
        <v>24</v>
      </c>
      <c r="L905" s="444" t="s">
        <v>25</v>
      </c>
      <c r="M905" s="511" t="s">
        <v>23</v>
      </c>
      <c r="N905" s="440" t="s">
        <v>24</v>
      </c>
      <c r="O905" s="444" t="s">
        <v>25</v>
      </c>
      <c r="P905" s="511" t="s">
        <v>23</v>
      </c>
      <c r="Q905" s="440" t="s">
        <v>24</v>
      </c>
      <c r="R905" s="444" t="s">
        <v>25</v>
      </c>
      <c r="S905" s="511" t="s">
        <v>23</v>
      </c>
      <c r="T905" s="440" t="s">
        <v>24</v>
      </c>
      <c r="U905" s="444" t="s">
        <v>25</v>
      </c>
      <c r="V905" s="511" t="s">
        <v>23</v>
      </c>
      <c r="W905" s="440" t="s">
        <v>24</v>
      </c>
      <c r="X905" s="522" t="s">
        <v>25</v>
      </c>
      <c r="Y905" s="511" t="s">
        <v>23</v>
      </c>
      <c r="Z905" s="440" t="s">
        <v>24</v>
      </c>
      <c r="AA905" s="444" t="s">
        <v>25</v>
      </c>
      <c r="AB905" s="511" t="s">
        <v>23</v>
      </c>
      <c r="AC905" s="440" t="s">
        <v>24</v>
      </c>
      <c r="AD905" s="444" t="s">
        <v>25</v>
      </c>
      <c r="AE905" s="511" t="s">
        <v>23</v>
      </c>
      <c r="AF905" s="440" t="s">
        <v>24</v>
      </c>
      <c r="AG905" s="444" t="s">
        <v>25</v>
      </c>
      <c r="AH905" s="511" t="s">
        <v>23</v>
      </c>
      <c r="AI905" s="440" t="s">
        <v>24</v>
      </c>
      <c r="AJ905" s="444" t="s">
        <v>25</v>
      </c>
      <c r="AK905" s="511" t="s">
        <v>23</v>
      </c>
      <c r="AL905" s="440" t="s">
        <v>24</v>
      </c>
      <c r="AM905" s="444" t="s">
        <v>25</v>
      </c>
      <c r="AN905" s="443" t="s">
        <v>23</v>
      </c>
      <c r="AO905" s="630" t="s">
        <v>26</v>
      </c>
    </row>
    <row r="906" spans="1:41" ht="15" customHeight="1">
      <c r="A906" s="574"/>
      <c r="B906" s="562"/>
      <c r="C906" s="562"/>
      <c r="D906" s="562"/>
      <c r="E906" s="562"/>
      <c r="F906" s="561"/>
      <c r="G906" s="541"/>
      <c r="H906" s="542"/>
      <c r="I906" s="538"/>
      <c r="J906" s="541"/>
      <c r="K906" s="542"/>
      <c r="L906" s="538"/>
      <c r="M906" s="541"/>
      <c r="N906" s="542"/>
      <c r="O906" s="538"/>
      <c r="P906" s="541"/>
      <c r="Q906" s="542"/>
      <c r="R906" s="538"/>
      <c r="S906" s="541"/>
      <c r="T906" s="542"/>
      <c r="U906" s="538"/>
      <c r="V906" s="541"/>
      <c r="W906" s="542"/>
      <c r="X906" s="632"/>
      <c r="Y906" s="541"/>
      <c r="Z906" s="542"/>
      <c r="AA906" s="538"/>
      <c r="AB906" s="541"/>
      <c r="AC906" s="542"/>
      <c r="AD906" s="538"/>
      <c r="AE906" s="541"/>
      <c r="AF906" s="542"/>
      <c r="AG906" s="538"/>
      <c r="AH906" s="541"/>
      <c r="AI906" s="542"/>
      <c r="AJ906" s="538"/>
      <c r="AK906" s="541"/>
      <c r="AL906" s="542"/>
      <c r="AM906" s="538"/>
      <c r="AN906" s="570"/>
      <c r="AO906" s="631"/>
    </row>
    <row r="907" spans="1:41" ht="15" customHeight="1">
      <c r="A907" s="543" t="s">
        <v>218</v>
      </c>
      <c r="B907" s="545" t="s">
        <v>380</v>
      </c>
      <c r="C907" s="547">
        <v>2981</v>
      </c>
      <c r="D907" s="549" t="s">
        <v>63</v>
      </c>
      <c r="E907" s="551" t="s">
        <v>381</v>
      </c>
      <c r="F907" s="165" t="s">
        <v>30</v>
      </c>
      <c r="G907" s="177"/>
      <c r="H907" s="149">
        <f t="shared" ref="H907:H915" si="897">G907-I907</f>
        <v>0</v>
      </c>
      <c r="I907" s="178"/>
      <c r="J907" s="177"/>
      <c r="K907" s="149">
        <f t="shared" ref="K907:K915" si="898">J907-L907</f>
        <v>0</v>
      </c>
      <c r="L907" s="178"/>
      <c r="M907" s="177"/>
      <c r="N907" s="149">
        <f t="shared" ref="N907:N915" si="899">M907-O907</f>
        <v>0</v>
      </c>
      <c r="O907" s="178"/>
      <c r="P907" s="177"/>
      <c r="Q907" s="149">
        <f t="shared" ref="Q907:Q915" si="900">P907-R907</f>
        <v>0</v>
      </c>
      <c r="R907" s="178"/>
      <c r="S907" s="177"/>
      <c r="T907" s="149">
        <f t="shared" ref="T907:T915" si="901">S907-U907</f>
        <v>0</v>
      </c>
      <c r="U907" s="178"/>
      <c r="V907" s="177"/>
      <c r="W907" s="149">
        <f t="shared" ref="W907:W915" si="902">V907-X907</f>
        <v>0</v>
      </c>
      <c r="X907" s="197"/>
      <c r="Y907" s="177"/>
      <c r="Z907" s="149">
        <f t="shared" ref="Z907:Z915" si="903">Y907-AA907</f>
        <v>0</v>
      </c>
      <c r="AA907" s="178"/>
      <c r="AB907" s="177"/>
      <c r="AC907" s="149">
        <f t="shared" ref="AC907:AC915" si="904">AB907-AD907</f>
        <v>0</v>
      </c>
      <c r="AD907" s="178"/>
      <c r="AE907" s="177"/>
      <c r="AF907" s="149">
        <f t="shared" ref="AF907:AF915" si="905">AE907-AG907</f>
        <v>0</v>
      </c>
      <c r="AG907" s="178"/>
      <c r="AH907" s="177"/>
      <c r="AI907" s="149">
        <f t="shared" ref="AI907:AI915" si="906">AH907-AJ907</f>
        <v>0</v>
      </c>
      <c r="AJ907" s="178"/>
      <c r="AK907" s="177"/>
      <c r="AL907" s="149">
        <f t="shared" ref="AL907:AL915" si="907">AK907-AM907</f>
        <v>0</v>
      </c>
      <c r="AM907" s="178"/>
      <c r="AN907" s="172"/>
      <c r="AO907" s="151" t="s">
        <v>31</v>
      </c>
    </row>
    <row r="908" spans="1:41">
      <c r="A908" s="543"/>
      <c r="B908" s="545"/>
      <c r="C908" s="547"/>
      <c r="D908" s="549"/>
      <c r="E908" s="551"/>
      <c r="F908" s="165" t="s">
        <v>32</v>
      </c>
      <c r="G908" s="177"/>
      <c r="H908" s="149">
        <f t="shared" si="897"/>
        <v>0</v>
      </c>
      <c r="I908" s="178"/>
      <c r="J908" s="177"/>
      <c r="K908" s="149">
        <f t="shared" si="898"/>
        <v>0</v>
      </c>
      <c r="L908" s="178"/>
      <c r="M908" s="177"/>
      <c r="N908" s="149">
        <f t="shared" si="899"/>
        <v>0</v>
      </c>
      <c r="O908" s="178"/>
      <c r="P908" s="177"/>
      <c r="Q908" s="149">
        <f t="shared" si="900"/>
        <v>0</v>
      </c>
      <c r="R908" s="178"/>
      <c r="S908" s="177"/>
      <c r="T908" s="149">
        <f t="shared" si="901"/>
        <v>0</v>
      </c>
      <c r="U908" s="178"/>
      <c r="V908" s="177"/>
      <c r="W908" s="149">
        <f t="shared" si="902"/>
        <v>0</v>
      </c>
      <c r="X908" s="197"/>
      <c r="Y908" s="177"/>
      <c r="Z908" s="149">
        <f t="shared" si="903"/>
        <v>0</v>
      </c>
      <c r="AA908" s="178"/>
      <c r="AB908" s="177"/>
      <c r="AC908" s="149">
        <f t="shared" si="904"/>
        <v>0</v>
      </c>
      <c r="AD908" s="178"/>
      <c r="AE908" s="177"/>
      <c r="AF908" s="149">
        <f t="shared" si="905"/>
        <v>0</v>
      </c>
      <c r="AG908" s="178"/>
      <c r="AH908" s="177"/>
      <c r="AI908" s="149">
        <f t="shared" si="906"/>
        <v>0</v>
      </c>
      <c r="AJ908" s="178"/>
      <c r="AK908" s="177"/>
      <c r="AL908" s="149">
        <f t="shared" si="907"/>
        <v>0</v>
      </c>
      <c r="AM908" s="178"/>
      <c r="AN908" s="172"/>
      <c r="AO908" s="152">
        <f>SUM(G907:G915,J907:J915,M907:M915,P907:P915,S907:S915,V907:V915,Y907:Y915,AB907:AB915,AE907:AE915)</f>
        <v>1000000</v>
      </c>
    </row>
    <row r="909" spans="1:41">
      <c r="A909" s="543"/>
      <c r="B909" s="545"/>
      <c r="C909" s="547"/>
      <c r="D909" s="549"/>
      <c r="E909" s="551"/>
      <c r="F909" s="165" t="s">
        <v>33</v>
      </c>
      <c r="G909" s="177"/>
      <c r="H909" s="149">
        <f t="shared" si="897"/>
        <v>0</v>
      </c>
      <c r="I909" s="178"/>
      <c r="J909" s="177"/>
      <c r="K909" s="149">
        <f t="shared" si="898"/>
        <v>0</v>
      </c>
      <c r="L909" s="178"/>
      <c r="M909" s="177"/>
      <c r="N909" s="149">
        <f t="shared" si="899"/>
        <v>0</v>
      </c>
      <c r="O909" s="178"/>
      <c r="P909" s="177"/>
      <c r="Q909" s="149">
        <f t="shared" si="900"/>
        <v>0</v>
      </c>
      <c r="R909" s="178"/>
      <c r="S909" s="177">
        <v>500000</v>
      </c>
      <c r="T909" s="149">
        <f t="shared" si="901"/>
        <v>500000</v>
      </c>
      <c r="U909" s="178"/>
      <c r="V909" s="177"/>
      <c r="W909" s="149">
        <f t="shared" si="902"/>
        <v>0</v>
      </c>
      <c r="X909" s="197"/>
      <c r="Y909" s="177">
        <v>222000</v>
      </c>
      <c r="Z909" s="149">
        <f t="shared" si="903"/>
        <v>222000</v>
      </c>
      <c r="AA909" s="197"/>
      <c r="AB909" s="177"/>
      <c r="AC909" s="149">
        <f t="shared" si="904"/>
        <v>0</v>
      </c>
      <c r="AD909" s="178"/>
      <c r="AE909" s="177"/>
      <c r="AF909" s="149">
        <f t="shared" si="905"/>
        <v>0</v>
      </c>
      <c r="AG909" s="178"/>
      <c r="AH909" s="177"/>
      <c r="AI909" s="149">
        <f t="shared" si="906"/>
        <v>0</v>
      </c>
      <c r="AJ909" s="178"/>
      <c r="AK909" s="177"/>
      <c r="AL909" s="149">
        <f t="shared" si="907"/>
        <v>0</v>
      </c>
      <c r="AM909" s="178"/>
      <c r="AN909" s="172"/>
      <c r="AO909" s="153" t="s">
        <v>34</v>
      </c>
    </row>
    <row r="910" spans="1:41">
      <c r="A910" s="543"/>
      <c r="B910" s="545"/>
      <c r="C910" s="547"/>
      <c r="D910" s="549"/>
      <c r="E910" s="551"/>
      <c r="F910" s="165" t="s">
        <v>35</v>
      </c>
      <c r="G910" s="177"/>
      <c r="H910" s="149">
        <f t="shared" si="897"/>
        <v>0</v>
      </c>
      <c r="I910" s="178"/>
      <c r="J910" s="177"/>
      <c r="K910" s="149">
        <f t="shared" si="898"/>
        <v>0</v>
      </c>
      <c r="L910" s="178"/>
      <c r="M910" s="177"/>
      <c r="N910" s="149">
        <f t="shared" si="899"/>
        <v>0</v>
      </c>
      <c r="O910" s="178"/>
      <c r="P910" s="177"/>
      <c r="Q910" s="149">
        <f t="shared" si="900"/>
        <v>0</v>
      </c>
      <c r="R910" s="178"/>
      <c r="S910" s="177"/>
      <c r="T910" s="149">
        <f t="shared" si="901"/>
        <v>0</v>
      </c>
      <c r="U910" s="178"/>
      <c r="V910" s="177"/>
      <c r="W910" s="149">
        <f t="shared" si="902"/>
        <v>0</v>
      </c>
      <c r="X910" s="197"/>
      <c r="Y910" s="177"/>
      <c r="Z910" s="149">
        <f t="shared" si="903"/>
        <v>0</v>
      </c>
      <c r="AA910" s="178"/>
      <c r="AB910" s="177">
        <v>139000</v>
      </c>
      <c r="AC910" s="149">
        <f t="shared" si="904"/>
        <v>139000</v>
      </c>
      <c r="AD910" s="178"/>
      <c r="AE910" s="177"/>
      <c r="AF910" s="149">
        <f t="shared" si="905"/>
        <v>0</v>
      </c>
      <c r="AG910" s="178"/>
      <c r="AH910" s="177"/>
      <c r="AI910" s="149">
        <f t="shared" si="906"/>
        <v>0</v>
      </c>
      <c r="AJ910" s="178"/>
      <c r="AK910" s="177"/>
      <c r="AL910" s="149">
        <f t="shared" si="907"/>
        <v>0</v>
      </c>
      <c r="AM910" s="178"/>
      <c r="AN910" s="172"/>
      <c r="AO910" s="152">
        <f>SUM(H907:H915,K907:K915,N907:N915,Q907:Q915,T907:T915,W907:W915,Z907:Z915,AC907:AC915,AF907:AF915)</f>
        <v>1000000</v>
      </c>
    </row>
    <row r="911" spans="1:41">
      <c r="A911" s="543"/>
      <c r="B911" s="545"/>
      <c r="C911" s="547"/>
      <c r="D911" s="549"/>
      <c r="E911" s="551"/>
      <c r="F911" s="165" t="s">
        <v>36</v>
      </c>
      <c r="G911" s="177"/>
      <c r="H911" s="149">
        <f t="shared" si="897"/>
        <v>0</v>
      </c>
      <c r="I911" s="178"/>
      <c r="J911" s="177"/>
      <c r="K911" s="149">
        <f t="shared" si="898"/>
        <v>0</v>
      </c>
      <c r="L911" s="178"/>
      <c r="M911" s="177"/>
      <c r="N911" s="149">
        <f t="shared" si="899"/>
        <v>0</v>
      </c>
      <c r="O911" s="178"/>
      <c r="P911" s="177"/>
      <c r="Q911" s="149">
        <f t="shared" si="900"/>
        <v>0</v>
      </c>
      <c r="R911" s="178"/>
      <c r="S911" s="177"/>
      <c r="T911" s="149">
        <f t="shared" si="901"/>
        <v>0</v>
      </c>
      <c r="U911" s="178"/>
      <c r="V911" s="177"/>
      <c r="W911" s="149">
        <f t="shared" si="902"/>
        <v>0</v>
      </c>
      <c r="X911" s="197"/>
      <c r="Y911" s="177"/>
      <c r="Z911" s="149">
        <f t="shared" si="903"/>
        <v>0</v>
      </c>
      <c r="AA911" s="178"/>
      <c r="AB911" s="177"/>
      <c r="AC911" s="149">
        <f t="shared" si="904"/>
        <v>0</v>
      </c>
      <c r="AD911" s="178"/>
      <c r="AE911" s="177">
        <v>139000</v>
      </c>
      <c r="AF911" s="149">
        <f t="shared" si="905"/>
        <v>139000</v>
      </c>
      <c r="AG911" s="178"/>
      <c r="AH911" s="177"/>
      <c r="AI911" s="149">
        <f t="shared" si="906"/>
        <v>0</v>
      </c>
      <c r="AJ911" s="178"/>
      <c r="AK911" s="177"/>
      <c r="AL911" s="149">
        <f t="shared" si="907"/>
        <v>0</v>
      </c>
      <c r="AM911" s="178"/>
      <c r="AN911" s="172"/>
      <c r="AO911" s="153" t="s">
        <v>37</v>
      </c>
    </row>
    <row r="912" spans="1:41">
      <c r="A912" s="543"/>
      <c r="B912" s="545"/>
      <c r="C912" s="547"/>
      <c r="D912" s="549"/>
      <c r="E912" s="551"/>
      <c r="F912" s="165" t="s">
        <v>38</v>
      </c>
      <c r="G912" s="177"/>
      <c r="H912" s="149">
        <f t="shared" si="897"/>
        <v>0</v>
      </c>
      <c r="I912" s="178"/>
      <c r="J912" s="177"/>
      <c r="K912" s="149">
        <f t="shared" si="898"/>
        <v>0</v>
      </c>
      <c r="L912" s="178"/>
      <c r="M912" s="177"/>
      <c r="N912" s="149">
        <f t="shared" si="899"/>
        <v>0</v>
      </c>
      <c r="O912" s="178"/>
      <c r="P912" s="177"/>
      <c r="Q912" s="149">
        <f t="shared" si="900"/>
        <v>0</v>
      </c>
      <c r="R912" s="178"/>
      <c r="S912" s="177"/>
      <c r="T912" s="149">
        <f t="shared" si="901"/>
        <v>0</v>
      </c>
      <c r="U912" s="178"/>
      <c r="V912" s="177"/>
      <c r="W912" s="149">
        <f t="shared" si="902"/>
        <v>0</v>
      </c>
      <c r="X912" s="197"/>
      <c r="Y912" s="177"/>
      <c r="Z912" s="149">
        <f t="shared" si="903"/>
        <v>0</v>
      </c>
      <c r="AA912" s="178"/>
      <c r="AB912" s="177"/>
      <c r="AC912" s="149">
        <f t="shared" si="904"/>
        <v>0</v>
      </c>
      <c r="AD912" s="178"/>
      <c r="AE912" s="177"/>
      <c r="AF912" s="149">
        <f t="shared" si="905"/>
        <v>0</v>
      </c>
      <c r="AG912" s="178"/>
      <c r="AH912" s="177">
        <v>500000</v>
      </c>
      <c r="AI912" s="149">
        <f t="shared" si="906"/>
        <v>500000</v>
      </c>
      <c r="AJ912" s="178"/>
      <c r="AK912" s="177"/>
      <c r="AL912" s="149">
        <f t="shared" si="907"/>
        <v>0</v>
      </c>
      <c r="AM912" s="178"/>
      <c r="AN912" s="172"/>
      <c r="AO912" s="152">
        <f>SUM(I907:I915,L907:L915,O907:O915,R907:R915,U907:U915,X907:X915,AA907:AA915,AD907:AD915,AG907:AG915)</f>
        <v>0</v>
      </c>
    </row>
    <row r="913" spans="1:41">
      <c r="A913" s="543"/>
      <c r="B913" s="545"/>
      <c r="C913" s="547"/>
      <c r="D913" s="549"/>
      <c r="E913" s="551"/>
      <c r="F913" s="165" t="s">
        <v>39</v>
      </c>
      <c r="G913" s="177"/>
      <c r="H913" s="149">
        <f t="shared" si="897"/>
        <v>0</v>
      </c>
      <c r="I913" s="178"/>
      <c r="J913" s="177"/>
      <c r="K913" s="149">
        <f t="shared" si="898"/>
        <v>0</v>
      </c>
      <c r="L913" s="178"/>
      <c r="M913" s="177"/>
      <c r="N913" s="149">
        <f t="shared" si="899"/>
        <v>0</v>
      </c>
      <c r="O913" s="178"/>
      <c r="P913" s="177"/>
      <c r="Q913" s="149">
        <f t="shared" si="900"/>
        <v>0</v>
      </c>
      <c r="R913" s="178"/>
      <c r="S913" s="177"/>
      <c r="T913" s="149">
        <f t="shared" si="901"/>
        <v>0</v>
      </c>
      <c r="U913" s="178"/>
      <c r="V913" s="177"/>
      <c r="W913" s="149">
        <f t="shared" si="902"/>
        <v>0</v>
      </c>
      <c r="X913" s="197"/>
      <c r="Y913" s="177"/>
      <c r="Z913" s="149">
        <f t="shared" si="903"/>
        <v>0</v>
      </c>
      <c r="AA913" s="178"/>
      <c r="AB913" s="177"/>
      <c r="AC913" s="149">
        <f t="shared" si="904"/>
        <v>0</v>
      </c>
      <c r="AD913" s="178"/>
      <c r="AE913" s="177"/>
      <c r="AF913" s="149">
        <f t="shared" si="905"/>
        <v>0</v>
      </c>
      <c r="AG913" s="178"/>
      <c r="AH913" s="177"/>
      <c r="AI913" s="149">
        <f t="shared" si="906"/>
        <v>0</v>
      </c>
      <c r="AJ913" s="178"/>
      <c r="AK913" s="177"/>
      <c r="AL913" s="149">
        <f t="shared" si="907"/>
        <v>0</v>
      </c>
      <c r="AM913" s="178"/>
      <c r="AN913" s="172"/>
      <c r="AO913" s="153" t="s">
        <v>40</v>
      </c>
    </row>
    <row r="914" spans="1:41">
      <c r="A914" s="543"/>
      <c r="B914" s="545"/>
      <c r="C914" s="547"/>
      <c r="D914" s="549"/>
      <c r="E914" s="551"/>
      <c r="F914" s="165" t="s">
        <v>41</v>
      </c>
      <c r="G914" s="177"/>
      <c r="H914" s="149">
        <f t="shared" si="897"/>
        <v>0</v>
      </c>
      <c r="I914" s="178"/>
      <c r="J914" s="177"/>
      <c r="K914" s="149">
        <f t="shared" si="898"/>
        <v>0</v>
      </c>
      <c r="L914" s="178"/>
      <c r="M914" s="177"/>
      <c r="N914" s="149">
        <f t="shared" si="899"/>
        <v>0</v>
      </c>
      <c r="O914" s="178"/>
      <c r="P914" s="177"/>
      <c r="Q914" s="149">
        <f t="shared" si="900"/>
        <v>0</v>
      </c>
      <c r="R914" s="178"/>
      <c r="S914" s="177"/>
      <c r="T914" s="149">
        <f t="shared" si="901"/>
        <v>0</v>
      </c>
      <c r="U914" s="178"/>
      <c r="V914" s="177"/>
      <c r="W914" s="149">
        <f t="shared" si="902"/>
        <v>0</v>
      </c>
      <c r="X914" s="197"/>
      <c r="Y914" s="177"/>
      <c r="Z914" s="149">
        <f t="shared" si="903"/>
        <v>0</v>
      </c>
      <c r="AA914" s="178"/>
      <c r="AB914" s="177"/>
      <c r="AC914" s="149">
        <f t="shared" si="904"/>
        <v>0</v>
      </c>
      <c r="AD914" s="178"/>
      <c r="AE914" s="177"/>
      <c r="AF914" s="149">
        <f t="shared" si="905"/>
        <v>0</v>
      </c>
      <c r="AG914" s="178"/>
      <c r="AH914" s="177"/>
      <c r="AI914" s="149">
        <f t="shared" si="906"/>
        <v>0</v>
      </c>
      <c r="AJ914" s="178"/>
      <c r="AK914" s="177"/>
      <c r="AL914" s="149">
        <f t="shared" si="907"/>
        <v>0</v>
      </c>
      <c r="AM914" s="178"/>
      <c r="AN914" s="172"/>
      <c r="AO914" s="154">
        <f>AO912/AO908</f>
        <v>0</v>
      </c>
    </row>
    <row r="915" spans="1:41">
      <c r="A915" s="544"/>
      <c r="B915" s="546"/>
      <c r="C915" s="548"/>
      <c r="D915" s="550"/>
      <c r="E915" s="552"/>
      <c r="F915" s="166" t="s">
        <v>42</v>
      </c>
      <c r="G915" s="179"/>
      <c r="H915" s="155">
        <f t="shared" si="897"/>
        <v>0</v>
      </c>
      <c r="I915" s="180"/>
      <c r="J915" s="179"/>
      <c r="K915" s="155">
        <f t="shared" si="898"/>
        <v>0</v>
      </c>
      <c r="L915" s="180"/>
      <c r="M915" s="179"/>
      <c r="N915" s="155">
        <f t="shared" si="899"/>
        <v>0</v>
      </c>
      <c r="O915" s="180"/>
      <c r="P915" s="179"/>
      <c r="Q915" s="155">
        <f t="shared" si="900"/>
        <v>0</v>
      </c>
      <c r="R915" s="180"/>
      <c r="S915" s="179"/>
      <c r="T915" s="155">
        <f t="shared" si="901"/>
        <v>0</v>
      </c>
      <c r="U915" s="180"/>
      <c r="V915" s="179"/>
      <c r="W915" s="155">
        <f t="shared" si="902"/>
        <v>0</v>
      </c>
      <c r="X915" s="198"/>
      <c r="Y915" s="179"/>
      <c r="Z915" s="155">
        <f t="shared" si="903"/>
        <v>0</v>
      </c>
      <c r="AA915" s="180"/>
      <c r="AB915" s="179"/>
      <c r="AC915" s="155">
        <f t="shared" si="904"/>
        <v>0</v>
      </c>
      <c r="AD915" s="180"/>
      <c r="AE915" s="179"/>
      <c r="AF915" s="155">
        <f t="shared" si="905"/>
        <v>0</v>
      </c>
      <c r="AG915" s="180"/>
      <c r="AH915" s="179"/>
      <c r="AI915" s="155">
        <f t="shared" si="906"/>
        <v>0</v>
      </c>
      <c r="AJ915" s="180"/>
      <c r="AK915" s="179"/>
      <c r="AL915" s="155">
        <f t="shared" si="907"/>
        <v>0</v>
      </c>
      <c r="AM915" s="180"/>
      <c r="AN915" s="173"/>
      <c r="AO915" s="156"/>
    </row>
    <row r="916" spans="1:41" ht="15" customHeight="1">
      <c r="A916" s="573" t="s">
        <v>21</v>
      </c>
      <c r="B916" s="451" t="s">
        <v>17</v>
      </c>
      <c r="C916" s="451" t="s">
        <v>18</v>
      </c>
      <c r="D916" s="451" t="s">
        <v>139</v>
      </c>
      <c r="E916" s="451" t="s">
        <v>20</v>
      </c>
      <c r="F916" s="560" t="s">
        <v>22</v>
      </c>
      <c r="G916" s="511" t="s">
        <v>23</v>
      </c>
      <c r="H916" s="440" t="s">
        <v>24</v>
      </c>
      <c r="I916" s="444" t="s">
        <v>25</v>
      </c>
      <c r="J916" s="511" t="s">
        <v>23</v>
      </c>
      <c r="K916" s="440" t="s">
        <v>24</v>
      </c>
      <c r="L916" s="444" t="s">
        <v>25</v>
      </c>
      <c r="M916" s="511" t="s">
        <v>23</v>
      </c>
      <c r="N916" s="440" t="s">
        <v>24</v>
      </c>
      <c r="O916" s="444" t="s">
        <v>25</v>
      </c>
      <c r="P916" s="511" t="s">
        <v>23</v>
      </c>
      <c r="Q916" s="440" t="s">
        <v>24</v>
      </c>
      <c r="R916" s="444" t="s">
        <v>25</v>
      </c>
      <c r="S916" s="511" t="s">
        <v>23</v>
      </c>
      <c r="T916" s="440" t="s">
        <v>24</v>
      </c>
      <c r="U916" s="444" t="s">
        <v>25</v>
      </c>
      <c r="V916" s="511" t="s">
        <v>23</v>
      </c>
      <c r="W916" s="440" t="s">
        <v>24</v>
      </c>
      <c r="X916" s="522" t="s">
        <v>25</v>
      </c>
      <c r="Y916" s="511" t="s">
        <v>23</v>
      </c>
      <c r="Z916" s="440" t="s">
        <v>24</v>
      </c>
      <c r="AA916" s="444" t="s">
        <v>25</v>
      </c>
      <c r="AB916" s="511" t="s">
        <v>23</v>
      </c>
      <c r="AC916" s="440" t="s">
        <v>24</v>
      </c>
      <c r="AD916" s="444" t="s">
        <v>25</v>
      </c>
      <c r="AE916" s="511" t="s">
        <v>23</v>
      </c>
      <c r="AF916" s="440" t="s">
        <v>24</v>
      </c>
      <c r="AG916" s="444" t="s">
        <v>25</v>
      </c>
      <c r="AH916" s="511" t="s">
        <v>23</v>
      </c>
      <c r="AI916" s="440" t="s">
        <v>24</v>
      </c>
      <c r="AJ916" s="444" t="s">
        <v>25</v>
      </c>
      <c r="AK916" s="511" t="s">
        <v>23</v>
      </c>
      <c r="AL916" s="440" t="s">
        <v>24</v>
      </c>
      <c r="AM916" s="444" t="s">
        <v>25</v>
      </c>
      <c r="AN916" s="443" t="s">
        <v>23</v>
      </c>
      <c r="AO916" s="630" t="s">
        <v>26</v>
      </c>
    </row>
    <row r="917" spans="1:41" ht="15" customHeight="1">
      <c r="A917" s="574"/>
      <c r="B917" s="562"/>
      <c r="C917" s="562"/>
      <c r="D917" s="562"/>
      <c r="E917" s="562"/>
      <c r="F917" s="561"/>
      <c r="G917" s="541"/>
      <c r="H917" s="542"/>
      <c r="I917" s="538"/>
      <c r="J917" s="541"/>
      <c r="K917" s="542"/>
      <c r="L917" s="538"/>
      <c r="M917" s="541"/>
      <c r="N917" s="542"/>
      <c r="O917" s="538"/>
      <c r="P917" s="541"/>
      <c r="Q917" s="542"/>
      <c r="R917" s="538"/>
      <c r="S917" s="541"/>
      <c r="T917" s="542"/>
      <c r="U917" s="538"/>
      <c r="V917" s="541"/>
      <c r="W917" s="542"/>
      <c r="X917" s="632"/>
      <c r="Y917" s="541"/>
      <c r="Z917" s="542"/>
      <c r="AA917" s="538"/>
      <c r="AB917" s="541"/>
      <c r="AC917" s="542"/>
      <c r="AD917" s="538"/>
      <c r="AE917" s="541"/>
      <c r="AF917" s="542"/>
      <c r="AG917" s="538"/>
      <c r="AH917" s="541"/>
      <c r="AI917" s="542"/>
      <c r="AJ917" s="538"/>
      <c r="AK917" s="541"/>
      <c r="AL917" s="542"/>
      <c r="AM917" s="538"/>
      <c r="AN917" s="570"/>
      <c r="AO917" s="631"/>
    </row>
    <row r="918" spans="1:41" ht="15" customHeight="1">
      <c r="A918" s="543" t="s">
        <v>218</v>
      </c>
      <c r="B918" s="545" t="s">
        <v>382</v>
      </c>
      <c r="C918" s="547">
        <v>321</v>
      </c>
      <c r="D918" s="549" t="s">
        <v>383</v>
      </c>
      <c r="E918" s="551" t="s">
        <v>384</v>
      </c>
      <c r="F918" s="165" t="s">
        <v>30</v>
      </c>
      <c r="G918" s="177"/>
      <c r="H918" s="149">
        <f t="shared" ref="H918:H926" si="908">G918-I918</f>
        <v>0</v>
      </c>
      <c r="I918" s="178"/>
      <c r="J918" s="177"/>
      <c r="K918" s="149">
        <f t="shared" ref="K918:K926" si="909">J918-L918</f>
        <v>0</v>
      </c>
      <c r="L918" s="178"/>
      <c r="M918" s="177"/>
      <c r="N918" s="149">
        <f t="shared" ref="N918:N926" si="910">M918-O918</f>
        <v>0</v>
      </c>
      <c r="O918" s="178"/>
      <c r="P918" s="177"/>
      <c r="Q918" s="149">
        <f t="shared" ref="Q918:Q926" si="911">P918-R918</f>
        <v>0</v>
      </c>
      <c r="R918" s="178"/>
      <c r="S918" s="177"/>
      <c r="T918" s="149">
        <f t="shared" ref="T918:T926" si="912">S918-U918</f>
        <v>0</v>
      </c>
      <c r="U918" s="178"/>
      <c r="V918" s="177"/>
      <c r="W918" s="149">
        <f t="shared" ref="W918:W926" si="913">V918-X918</f>
        <v>0</v>
      </c>
      <c r="X918" s="197"/>
      <c r="Y918" s="177"/>
      <c r="Z918" s="149">
        <f t="shared" ref="Z918:Z926" si="914">Y918-AA918</f>
        <v>0</v>
      </c>
      <c r="AA918" s="178"/>
      <c r="AB918" s="177"/>
      <c r="AC918" s="149">
        <f t="shared" ref="AC918:AC926" si="915">AB918-AD918</f>
        <v>0</v>
      </c>
      <c r="AD918" s="178"/>
      <c r="AE918" s="177"/>
      <c r="AF918" s="149">
        <f t="shared" ref="AF918:AF926" si="916">AE918-AG918</f>
        <v>0</v>
      </c>
      <c r="AG918" s="178"/>
      <c r="AH918" s="177"/>
      <c r="AI918" s="149">
        <f t="shared" ref="AI918:AI926" si="917">AH918-AJ918</f>
        <v>0</v>
      </c>
      <c r="AJ918" s="178"/>
      <c r="AK918" s="177"/>
      <c r="AL918" s="149">
        <f t="shared" ref="AL918:AL926" si="918">AK918-AM918</f>
        <v>0</v>
      </c>
      <c r="AM918" s="178"/>
      <c r="AN918" s="172"/>
      <c r="AO918" s="151" t="s">
        <v>31</v>
      </c>
    </row>
    <row r="919" spans="1:41">
      <c r="A919" s="543"/>
      <c r="B919" s="545"/>
      <c r="C919" s="547"/>
      <c r="D919" s="549"/>
      <c r="E919" s="551"/>
      <c r="F919" s="165" t="s">
        <v>32</v>
      </c>
      <c r="G919" s="177"/>
      <c r="H919" s="149">
        <f t="shared" si="908"/>
        <v>0</v>
      </c>
      <c r="I919" s="178"/>
      <c r="J919" s="177"/>
      <c r="K919" s="149">
        <f t="shared" si="909"/>
        <v>0</v>
      </c>
      <c r="L919" s="178"/>
      <c r="M919" s="177"/>
      <c r="N919" s="149">
        <f t="shared" si="910"/>
        <v>0</v>
      </c>
      <c r="O919" s="178"/>
      <c r="P919" s="177"/>
      <c r="Q919" s="149">
        <f t="shared" si="911"/>
        <v>0</v>
      </c>
      <c r="R919" s="178"/>
      <c r="S919" s="177"/>
      <c r="T919" s="149">
        <f t="shared" si="912"/>
        <v>0</v>
      </c>
      <c r="U919" s="178"/>
      <c r="V919" s="177"/>
      <c r="W919" s="149">
        <f t="shared" si="913"/>
        <v>0</v>
      </c>
      <c r="X919" s="197"/>
      <c r="Y919" s="177"/>
      <c r="Z919" s="149">
        <f t="shared" si="914"/>
        <v>0</v>
      </c>
      <c r="AA919" s="178"/>
      <c r="AB919" s="177"/>
      <c r="AC919" s="149">
        <f t="shared" si="915"/>
        <v>0</v>
      </c>
      <c r="AD919" s="178"/>
      <c r="AE919" s="177"/>
      <c r="AF919" s="149">
        <f t="shared" si="916"/>
        <v>0</v>
      </c>
      <c r="AG919" s="178"/>
      <c r="AH919" s="177"/>
      <c r="AI919" s="149">
        <f t="shared" si="917"/>
        <v>0</v>
      </c>
      <c r="AJ919" s="178"/>
      <c r="AK919" s="177"/>
      <c r="AL919" s="149">
        <f t="shared" si="918"/>
        <v>0</v>
      </c>
      <c r="AM919" s="178"/>
      <c r="AN919" s="172"/>
      <c r="AO919" s="152">
        <f>SUM(G918:G926,J918:J926,M918:M926,P918:P926,S918:S926,V918:V926,Y918:Y926,AB918:AB926,AE918:AE926)</f>
        <v>16805000</v>
      </c>
    </row>
    <row r="920" spans="1:41">
      <c r="A920" s="543"/>
      <c r="B920" s="545"/>
      <c r="C920" s="547"/>
      <c r="D920" s="549"/>
      <c r="E920" s="551"/>
      <c r="F920" s="165" t="s">
        <v>33</v>
      </c>
      <c r="G920" s="177"/>
      <c r="H920" s="149">
        <f t="shared" si="908"/>
        <v>0</v>
      </c>
      <c r="I920" s="178"/>
      <c r="J920" s="177"/>
      <c r="K920" s="149">
        <f t="shared" si="909"/>
        <v>0</v>
      </c>
      <c r="L920" s="178"/>
      <c r="M920" s="177">
        <v>100000</v>
      </c>
      <c r="N920" s="149">
        <f t="shared" si="910"/>
        <v>0</v>
      </c>
      <c r="O920" s="178">
        <v>100000</v>
      </c>
      <c r="P920" s="177"/>
      <c r="Q920" s="149">
        <f t="shared" si="911"/>
        <v>0</v>
      </c>
      <c r="R920" s="178"/>
      <c r="S920" s="177"/>
      <c r="T920" s="149">
        <f t="shared" si="912"/>
        <v>0</v>
      </c>
      <c r="U920" s="178"/>
      <c r="V920" s="177"/>
      <c r="W920" s="149">
        <f t="shared" si="913"/>
        <v>0</v>
      </c>
      <c r="X920" s="197"/>
      <c r="Y920" s="177">
        <v>160000</v>
      </c>
      <c r="Z920" s="149">
        <f t="shared" si="914"/>
        <v>160000</v>
      </c>
      <c r="AA920" s="178"/>
      <c r="AB920" s="177"/>
      <c r="AC920" s="149">
        <f t="shared" si="915"/>
        <v>0</v>
      </c>
      <c r="AD920" s="178"/>
      <c r="AE920" s="177"/>
      <c r="AF920" s="149">
        <f t="shared" si="916"/>
        <v>0</v>
      </c>
      <c r="AG920" s="178"/>
      <c r="AH920" s="177"/>
      <c r="AI920" s="149">
        <f t="shared" si="917"/>
        <v>0</v>
      </c>
      <c r="AJ920" s="178"/>
      <c r="AK920" s="177"/>
      <c r="AL920" s="149">
        <f t="shared" si="918"/>
        <v>0</v>
      </c>
      <c r="AM920" s="178"/>
      <c r="AN920" s="172"/>
      <c r="AO920" s="153" t="s">
        <v>34</v>
      </c>
    </row>
    <row r="921" spans="1:41">
      <c r="A921" s="543"/>
      <c r="B921" s="545"/>
      <c r="C921" s="547"/>
      <c r="D921" s="549"/>
      <c r="E921" s="551"/>
      <c r="F921" s="165" t="s">
        <v>35</v>
      </c>
      <c r="G921" s="177"/>
      <c r="H921" s="149">
        <f t="shared" si="908"/>
        <v>0</v>
      </c>
      <c r="I921" s="178"/>
      <c r="J921" s="177"/>
      <c r="K921" s="149">
        <f t="shared" si="909"/>
        <v>0</v>
      </c>
      <c r="L921" s="178"/>
      <c r="M921" s="177"/>
      <c r="N921" s="149">
        <f t="shared" si="910"/>
        <v>0</v>
      </c>
      <c r="O921" s="178"/>
      <c r="P921" s="177"/>
      <c r="Q921" s="149">
        <f t="shared" si="911"/>
        <v>0</v>
      </c>
      <c r="R921" s="178"/>
      <c r="S921" s="177"/>
      <c r="T921" s="149">
        <f t="shared" si="912"/>
        <v>0</v>
      </c>
      <c r="U921" s="178"/>
      <c r="V921" s="177"/>
      <c r="W921" s="149">
        <f t="shared" si="913"/>
        <v>0</v>
      </c>
      <c r="X921" s="197"/>
      <c r="Y921" s="177"/>
      <c r="Z921" s="149">
        <f t="shared" si="914"/>
        <v>0</v>
      </c>
      <c r="AA921" s="178"/>
      <c r="AB921" s="177"/>
      <c r="AC921" s="149">
        <f t="shared" si="915"/>
        <v>0</v>
      </c>
      <c r="AD921" s="178"/>
      <c r="AE921" s="177"/>
      <c r="AF921" s="149">
        <f t="shared" si="916"/>
        <v>0</v>
      </c>
      <c r="AG921" s="178"/>
      <c r="AH921" s="177"/>
      <c r="AI921" s="149">
        <f t="shared" si="917"/>
        <v>0</v>
      </c>
      <c r="AJ921" s="178"/>
      <c r="AK921" s="177"/>
      <c r="AL921" s="149">
        <f t="shared" si="918"/>
        <v>0</v>
      </c>
      <c r="AM921" s="178"/>
      <c r="AN921" s="172"/>
      <c r="AO921" s="152">
        <f>SUM(H918:H926,K918:K926,N918:N926,Q918:Q926,T918:T926,W918:W926,Z918:Z926,AC918:AC926,AF918:AF926)</f>
        <v>14555000</v>
      </c>
    </row>
    <row r="922" spans="1:41">
      <c r="A922" s="543"/>
      <c r="B922" s="545"/>
      <c r="C922" s="547"/>
      <c r="D922" s="549"/>
      <c r="E922" s="551"/>
      <c r="F922" s="165" t="s">
        <v>36</v>
      </c>
      <c r="G922" s="177">
        <v>2150000</v>
      </c>
      <c r="H922" s="149">
        <f t="shared" si="908"/>
        <v>0</v>
      </c>
      <c r="I922" s="178">
        <v>2150000</v>
      </c>
      <c r="J922" s="177"/>
      <c r="K922" s="149">
        <f t="shared" si="909"/>
        <v>0</v>
      </c>
      <c r="L922" s="178"/>
      <c r="M922" s="177"/>
      <c r="N922" s="149">
        <f t="shared" si="910"/>
        <v>0</v>
      </c>
      <c r="O922" s="178"/>
      <c r="P922" s="177"/>
      <c r="Q922" s="149">
        <f t="shared" si="911"/>
        <v>0</v>
      </c>
      <c r="R922" s="178"/>
      <c r="S922" s="177"/>
      <c r="T922" s="149">
        <f t="shared" si="912"/>
        <v>0</v>
      </c>
      <c r="U922" s="178"/>
      <c r="V922" s="177"/>
      <c r="W922" s="149">
        <f t="shared" si="913"/>
        <v>0</v>
      </c>
      <c r="X922" s="178"/>
      <c r="Y922" s="177">
        <v>3895000</v>
      </c>
      <c r="Z922" s="149">
        <f t="shared" si="914"/>
        <v>3895000</v>
      </c>
      <c r="AA922" s="178"/>
      <c r="AB922" s="177"/>
      <c r="AC922" s="149">
        <f t="shared" si="915"/>
        <v>0</v>
      </c>
      <c r="AD922" s="178"/>
      <c r="AE922" s="177"/>
      <c r="AF922" s="149">
        <f t="shared" si="916"/>
        <v>0</v>
      </c>
      <c r="AG922" s="178"/>
      <c r="AH922" s="177"/>
      <c r="AI922" s="149">
        <f t="shared" si="917"/>
        <v>0</v>
      </c>
      <c r="AJ922" s="178"/>
      <c r="AK922" s="177"/>
      <c r="AL922" s="149">
        <f t="shared" si="918"/>
        <v>0</v>
      </c>
      <c r="AM922" s="178"/>
      <c r="AN922" s="172"/>
      <c r="AO922" s="153" t="s">
        <v>37</v>
      </c>
    </row>
    <row r="923" spans="1:41">
      <c r="A923" s="543"/>
      <c r="B923" s="545"/>
      <c r="C923" s="547"/>
      <c r="D923" s="549"/>
      <c r="E923" s="551"/>
      <c r="F923" s="165" t="s">
        <v>38</v>
      </c>
      <c r="G923" s="177"/>
      <c r="H923" s="149">
        <f t="shared" si="908"/>
        <v>0</v>
      </c>
      <c r="I923" s="178"/>
      <c r="J923" s="177"/>
      <c r="K923" s="149">
        <f t="shared" si="909"/>
        <v>0</v>
      </c>
      <c r="L923" s="178"/>
      <c r="M923" s="177"/>
      <c r="N923" s="149">
        <f t="shared" si="910"/>
        <v>0</v>
      </c>
      <c r="O923" s="178"/>
      <c r="P923" s="177"/>
      <c r="Q923" s="149">
        <f t="shared" si="911"/>
        <v>0</v>
      </c>
      <c r="R923" s="178"/>
      <c r="S923" s="177"/>
      <c r="T923" s="149">
        <f t="shared" si="912"/>
        <v>0</v>
      </c>
      <c r="U923" s="178"/>
      <c r="V923" s="177"/>
      <c r="W923" s="149">
        <f t="shared" si="913"/>
        <v>0</v>
      </c>
      <c r="X923" s="197"/>
      <c r="Y923" s="177">
        <v>10500000</v>
      </c>
      <c r="Z923" s="149">
        <f t="shared" si="914"/>
        <v>10500000</v>
      </c>
      <c r="AA923" s="178"/>
      <c r="AB923" s="177"/>
      <c r="AC923" s="149">
        <f t="shared" si="915"/>
        <v>0</v>
      </c>
      <c r="AD923" s="178"/>
      <c r="AE923" s="177"/>
      <c r="AF923" s="149">
        <f t="shared" si="916"/>
        <v>0</v>
      </c>
      <c r="AG923" s="178"/>
      <c r="AH923" s="177"/>
      <c r="AI923" s="149">
        <f t="shared" si="917"/>
        <v>0</v>
      </c>
      <c r="AJ923" s="178"/>
      <c r="AK923" s="177"/>
      <c r="AL923" s="149">
        <f t="shared" si="918"/>
        <v>0</v>
      </c>
      <c r="AM923" s="178"/>
      <c r="AN923" s="172"/>
      <c r="AO923" s="152">
        <f>SUM(I918:I926,L918:L926,O918:O926,R918:R926,U918:U926,X918:X926,AA918:AA926,AD918:AD926,AG918:AG926)</f>
        <v>2250000</v>
      </c>
    </row>
    <row r="924" spans="1:41">
      <c r="A924" s="543"/>
      <c r="B924" s="545"/>
      <c r="C924" s="547"/>
      <c r="D924" s="549"/>
      <c r="E924" s="551"/>
      <c r="F924" s="165" t="s">
        <v>39</v>
      </c>
      <c r="G924" s="177"/>
      <c r="H924" s="149">
        <f t="shared" si="908"/>
        <v>0</v>
      </c>
      <c r="I924" s="178"/>
      <c r="J924" s="177"/>
      <c r="K924" s="149">
        <f t="shared" si="909"/>
        <v>0</v>
      </c>
      <c r="L924" s="178"/>
      <c r="M924" s="177"/>
      <c r="N924" s="149">
        <f t="shared" si="910"/>
        <v>0</v>
      </c>
      <c r="O924" s="178"/>
      <c r="P924" s="177"/>
      <c r="Q924" s="149">
        <f t="shared" si="911"/>
        <v>0</v>
      </c>
      <c r="R924" s="178"/>
      <c r="S924" s="177"/>
      <c r="T924" s="149">
        <f t="shared" si="912"/>
        <v>0</v>
      </c>
      <c r="U924" s="178"/>
      <c r="V924" s="177"/>
      <c r="W924" s="149">
        <f t="shared" si="913"/>
        <v>0</v>
      </c>
      <c r="X924" s="197"/>
      <c r="Y924" s="177"/>
      <c r="Z924" s="149">
        <f t="shared" si="914"/>
        <v>0</v>
      </c>
      <c r="AA924" s="178"/>
      <c r="AB924" s="177"/>
      <c r="AC924" s="149">
        <f t="shared" si="915"/>
        <v>0</v>
      </c>
      <c r="AD924" s="178"/>
      <c r="AE924" s="177"/>
      <c r="AF924" s="149">
        <f t="shared" si="916"/>
        <v>0</v>
      </c>
      <c r="AG924" s="178"/>
      <c r="AH924" s="177"/>
      <c r="AI924" s="149">
        <f t="shared" si="917"/>
        <v>0</v>
      </c>
      <c r="AJ924" s="178"/>
      <c r="AK924" s="177"/>
      <c r="AL924" s="149">
        <f t="shared" si="918"/>
        <v>0</v>
      </c>
      <c r="AM924" s="178"/>
      <c r="AN924" s="172"/>
      <c r="AO924" s="153" t="s">
        <v>40</v>
      </c>
    </row>
    <row r="925" spans="1:41">
      <c r="A925" s="543"/>
      <c r="B925" s="545"/>
      <c r="C925" s="547"/>
      <c r="D925" s="549"/>
      <c r="E925" s="551"/>
      <c r="F925" s="165" t="s">
        <v>41</v>
      </c>
      <c r="G925" s="177"/>
      <c r="H925" s="149">
        <f t="shared" si="908"/>
        <v>0</v>
      </c>
      <c r="I925" s="178"/>
      <c r="J925" s="177"/>
      <c r="K925" s="149">
        <f t="shared" si="909"/>
        <v>0</v>
      </c>
      <c r="L925" s="178"/>
      <c r="M925" s="177"/>
      <c r="N925" s="149">
        <f t="shared" si="910"/>
        <v>0</v>
      </c>
      <c r="O925" s="178"/>
      <c r="P925" s="177"/>
      <c r="Q925" s="149">
        <f t="shared" si="911"/>
        <v>0</v>
      </c>
      <c r="R925" s="178"/>
      <c r="S925" s="177"/>
      <c r="T925" s="149">
        <f t="shared" si="912"/>
        <v>0</v>
      </c>
      <c r="U925" s="178"/>
      <c r="V925" s="177"/>
      <c r="W925" s="149">
        <f t="shared" si="913"/>
        <v>0</v>
      </c>
      <c r="X925" s="197"/>
      <c r="Y925" s="177"/>
      <c r="Z925" s="149">
        <f t="shared" si="914"/>
        <v>0</v>
      </c>
      <c r="AA925" s="178"/>
      <c r="AB925" s="177"/>
      <c r="AC925" s="149">
        <f t="shared" si="915"/>
        <v>0</v>
      </c>
      <c r="AD925" s="178"/>
      <c r="AE925" s="177"/>
      <c r="AF925" s="149">
        <f t="shared" si="916"/>
        <v>0</v>
      </c>
      <c r="AG925" s="178"/>
      <c r="AH925" s="177"/>
      <c r="AI925" s="149">
        <f t="shared" si="917"/>
        <v>0</v>
      </c>
      <c r="AJ925" s="178"/>
      <c r="AK925" s="177"/>
      <c r="AL925" s="149">
        <f t="shared" si="918"/>
        <v>0</v>
      </c>
      <c r="AM925" s="178"/>
      <c r="AN925" s="172"/>
      <c r="AO925" s="154">
        <f>AO923/AO919</f>
        <v>0.1338887235941684</v>
      </c>
    </row>
    <row r="926" spans="1:41" ht="15.75" customHeight="1">
      <c r="A926" s="544"/>
      <c r="B926" s="546"/>
      <c r="C926" s="548"/>
      <c r="D926" s="550"/>
      <c r="E926" s="552"/>
      <c r="F926" s="166" t="s">
        <v>42</v>
      </c>
      <c r="G926" s="179"/>
      <c r="H926" s="155">
        <f t="shared" si="908"/>
        <v>0</v>
      </c>
      <c r="I926" s="180"/>
      <c r="J926" s="179"/>
      <c r="K926" s="155">
        <f t="shared" si="909"/>
        <v>0</v>
      </c>
      <c r="L926" s="180"/>
      <c r="M926" s="179"/>
      <c r="N926" s="155">
        <f t="shared" si="910"/>
        <v>0</v>
      </c>
      <c r="O926" s="180"/>
      <c r="P926" s="179"/>
      <c r="Q926" s="155">
        <f t="shared" si="911"/>
        <v>0</v>
      </c>
      <c r="R926" s="180"/>
      <c r="S926" s="179"/>
      <c r="T926" s="155">
        <f t="shared" si="912"/>
        <v>0</v>
      </c>
      <c r="U926" s="180"/>
      <c r="V926" s="179"/>
      <c r="W926" s="155">
        <f t="shared" si="913"/>
        <v>0</v>
      </c>
      <c r="X926" s="198"/>
      <c r="Y926" s="179"/>
      <c r="Z926" s="155">
        <f t="shared" si="914"/>
        <v>0</v>
      </c>
      <c r="AA926" s="180"/>
      <c r="AB926" s="179"/>
      <c r="AC926" s="155">
        <f t="shared" si="915"/>
        <v>0</v>
      </c>
      <c r="AD926" s="180"/>
      <c r="AE926" s="179"/>
      <c r="AF926" s="155">
        <f t="shared" si="916"/>
        <v>0</v>
      </c>
      <c r="AG926" s="180"/>
      <c r="AH926" s="179"/>
      <c r="AI926" s="155">
        <f t="shared" si="917"/>
        <v>0</v>
      </c>
      <c r="AJ926" s="180"/>
      <c r="AK926" s="179"/>
      <c r="AL926" s="155">
        <f t="shared" si="918"/>
        <v>0</v>
      </c>
      <c r="AM926" s="180"/>
      <c r="AN926" s="173"/>
      <c r="AO926" s="156"/>
    </row>
    <row r="927" spans="1:41" ht="15" hidden="1" customHeight="1">
      <c r="A927" s="653" t="s">
        <v>21</v>
      </c>
      <c r="B927" s="450" t="s">
        <v>17</v>
      </c>
      <c r="C927" s="450" t="s">
        <v>18</v>
      </c>
      <c r="D927" s="450" t="s">
        <v>139</v>
      </c>
      <c r="E927" s="450" t="s">
        <v>20</v>
      </c>
      <c r="F927" s="686" t="s">
        <v>22</v>
      </c>
      <c r="G927" s="576" t="s">
        <v>23</v>
      </c>
      <c r="H927" s="452" t="s">
        <v>24</v>
      </c>
      <c r="I927" s="577" t="s">
        <v>25</v>
      </c>
      <c r="J927" s="576" t="s">
        <v>23</v>
      </c>
      <c r="K927" s="452" t="s">
        <v>24</v>
      </c>
      <c r="L927" s="577" t="s">
        <v>25</v>
      </c>
      <c r="M927" s="576" t="s">
        <v>23</v>
      </c>
      <c r="N927" s="452" t="s">
        <v>24</v>
      </c>
      <c r="O927" s="577" t="s">
        <v>25</v>
      </c>
      <c r="P927" s="576" t="s">
        <v>23</v>
      </c>
      <c r="Q927" s="452" t="s">
        <v>24</v>
      </c>
      <c r="R927" s="577" t="s">
        <v>25</v>
      </c>
      <c r="S927" s="576" t="s">
        <v>23</v>
      </c>
      <c r="T927" s="452" t="s">
        <v>24</v>
      </c>
      <c r="U927" s="577" t="s">
        <v>25</v>
      </c>
      <c r="V927" s="576" t="s">
        <v>23</v>
      </c>
      <c r="W927" s="452" t="s">
        <v>24</v>
      </c>
      <c r="X927" s="676" t="s">
        <v>25</v>
      </c>
      <c r="Y927" s="576" t="s">
        <v>23</v>
      </c>
      <c r="Z927" s="452" t="s">
        <v>24</v>
      </c>
      <c r="AA927" s="577" t="s">
        <v>25</v>
      </c>
      <c r="AB927" s="576" t="s">
        <v>23</v>
      </c>
      <c r="AC927" s="452" t="s">
        <v>24</v>
      </c>
      <c r="AD927" s="577" t="s">
        <v>25</v>
      </c>
      <c r="AE927" s="576" t="s">
        <v>23</v>
      </c>
      <c r="AF927" s="452" t="s">
        <v>24</v>
      </c>
      <c r="AG927" s="577" t="s">
        <v>25</v>
      </c>
      <c r="AH927" s="576" t="s">
        <v>23</v>
      </c>
      <c r="AI927" s="452" t="s">
        <v>24</v>
      </c>
      <c r="AJ927" s="577" t="s">
        <v>25</v>
      </c>
      <c r="AK927" s="576" t="s">
        <v>23</v>
      </c>
      <c r="AL927" s="452" t="s">
        <v>24</v>
      </c>
      <c r="AM927" s="577" t="s">
        <v>25</v>
      </c>
      <c r="AN927" s="685" t="s">
        <v>23</v>
      </c>
      <c r="AO927" s="655" t="s">
        <v>26</v>
      </c>
    </row>
    <row r="928" spans="1:41" ht="15" hidden="1" customHeight="1">
      <c r="A928" s="574"/>
      <c r="B928" s="562"/>
      <c r="C928" s="562"/>
      <c r="D928" s="562"/>
      <c r="E928" s="562"/>
      <c r="F928" s="561"/>
      <c r="G928" s="541"/>
      <c r="H928" s="542"/>
      <c r="I928" s="538"/>
      <c r="J928" s="541"/>
      <c r="K928" s="542"/>
      <c r="L928" s="538"/>
      <c r="M928" s="541"/>
      <c r="N928" s="542"/>
      <c r="O928" s="538"/>
      <c r="P928" s="541"/>
      <c r="Q928" s="542"/>
      <c r="R928" s="538"/>
      <c r="S928" s="541"/>
      <c r="T928" s="542"/>
      <c r="U928" s="538"/>
      <c r="V928" s="541"/>
      <c r="W928" s="542"/>
      <c r="X928" s="632"/>
      <c r="Y928" s="541"/>
      <c r="Z928" s="542"/>
      <c r="AA928" s="538"/>
      <c r="AB928" s="541"/>
      <c r="AC928" s="542"/>
      <c r="AD928" s="538"/>
      <c r="AE928" s="541"/>
      <c r="AF928" s="542"/>
      <c r="AG928" s="538"/>
      <c r="AH928" s="541"/>
      <c r="AI928" s="542"/>
      <c r="AJ928" s="538"/>
      <c r="AK928" s="541"/>
      <c r="AL928" s="542"/>
      <c r="AM928" s="538"/>
      <c r="AN928" s="570"/>
      <c r="AO928" s="631"/>
    </row>
    <row r="929" spans="1:41" ht="15" hidden="1" customHeight="1">
      <c r="A929" s="543" t="s">
        <v>247</v>
      </c>
      <c r="B929" s="545" t="s">
        <v>385</v>
      </c>
      <c r="C929" s="547">
        <v>2211</v>
      </c>
      <c r="D929" s="722"/>
      <c r="E929" s="551" t="s">
        <v>386</v>
      </c>
      <c r="F929" s="165" t="s">
        <v>30</v>
      </c>
      <c r="G929" s="177"/>
      <c r="H929" s="149">
        <f t="shared" ref="H929:H937" si="919">G929-I929</f>
        <v>0</v>
      </c>
      <c r="I929" s="178"/>
      <c r="J929" s="177"/>
      <c r="K929" s="149">
        <f t="shared" ref="K929:K937" si="920">J929-L929</f>
        <v>0</v>
      </c>
      <c r="L929" s="178"/>
      <c r="M929" s="177"/>
      <c r="N929" s="149">
        <f t="shared" ref="N929:N937" si="921">M929-O929</f>
        <v>0</v>
      </c>
      <c r="O929" s="178"/>
      <c r="P929" s="177"/>
      <c r="Q929" s="149">
        <f t="shared" ref="Q929:Q937" si="922">P929-R929</f>
        <v>0</v>
      </c>
      <c r="R929" s="178"/>
      <c r="S929" s="177"/>
      <c r="T929" s="149">
        <f t="shared" ref="T929:T937" si="923">S929-U929</f>
        <v>0</v>
      </c>
      <c r="U929" s="178"/>
      <c r="V929" s="177"/>
      <c r="W929" s="149">
        <f t="shared" ref="W929:W937" si="924">V929-X929</f>
        <v>0</v>
      </c>
      <c r="X929" s="197"/>
      <c r="Y929" s="177"/>
      <c r="Z929" s="149">
        <f t="shared" ref="Z929:Z937" si="925">Y929-AA929</f>
        <v>0</v>
      </c>
      <c r="AA929" s="178"/>
      <c r="AB929" s="177"/>
      <c r="AC929" s="149">
        <f t="shared" ref="AC929:AC937" si="926">AB929-AD929</f>
        <v>0</v>
      </c>
      <c r="AD929" s="178"/>
      <c r="AE929" s="177"/>
      <c r="AF929" s="149">
        <f t="shared" ref="AF929:AF937" si="927">AE929-AG929</f>
        <v>0</v>
      </c>
      <c r="AG929" s="178"/>
      <c r="AH929" s="177"/>
      <c r="AI929" s="149">
        <f t="shared" ref="AI929:AI937" si="928">AH929-AJ929</f>
        <v>0</v>
      </c>
      <c r="AJ929" s="178"/>
      <c r="AK929" s="177"/>
      <c r="AL929" s="149">
        <f t="shared" ref="AL929:AL937" si="929">AK929-AM929</f>
        <v>0</v>
      </c>
      <c r="AM929" s="178"/>
      <c r="AN929" s="172"/>
      <c r="AO929" s="151" t="s">
        <v>31</v>
      </c>
    </row>
    <row r="930" spans="1:41" ht="15" hidden="1" customHeight="1">
      <c r="A930" s="543"/>
      <c r="B930" s="545"/>
      <c r="C930" s="547"/>
      <c r="D930" s="722"/>
      <c r="E930" s="551"/>
      <c r="F930" s="165" t="s">
        <v>32</v>
      </c>
      <c r="G930" s="177">
        <v>300000</v>
      </c>
      <c r="H930" s="149">
        <f t="shared" si="919"/>
        <v>3000</v>
      </c>
      <c r="I930" s="178">
        <v>297000</v>
      </c>
      <c r="J930" s="177"/>
      <c r="K930" s="149">
        <f t="shared" si="920"/>
        <v>0</v>
      </c>
      <c r="L930" s="178"/>
      <c r="M930" s="177"/>
      <c r="N930" s="149">
        <f t="shared" si="921"/>
        <v>0</v>
      </c>
      <c r="O930" s="178"/>
      <c r="P930" s="177"/>
      <c r="Q930" s="149">
        <f t="shared" si="922"/>
        <v>0</v>
      </c>
      <c r="R930" s="178"/>
      <c r="S930" s="177"/>
      <c r="T930" s="149">
        <f t="shared" si="923"/>
        <v>0</v>
      </c>
      <c r="U930" s="178"/>
      <c r="V930" s="177"/>
      <c r="W930" s="149">
        <f t="shared" si="924"/>
        <v>0</v>
      </c>
      <c r="X930" s="197"/>
      <c r="Y930" s="177"/>
      <c r="Z930" s="149">
        <f t="shared" si="925"/>
        <v>0</v>
      </c>
      <c r="AA930" s="178"/>
      <c r="AB930" s="177"/>
      <c r="AC930" s="149">
        <f t="shared" si="926"/>
        <v>0</v>
      </c>
      <c r="AD930" s="178"/>
      <c r="AE930" s="177"/>
      <c r="AF930" s="149">
        <f t="shared" si="927"/>
        <v>0</v>
      </c>
      <c r="AG930" s="178"/>
      <c r="AH930" s="177"/>
      <c r="AI930" s="149">
        <f t="shared" si="928"/>
        <v>0</v>
      </c>
      <c r="AJ930" s="178"/>
      <c r="AK930" s="177"/>
      <c r="AL930" s="149">
        <f t="shared" si="929"/>
        <v>0</v>
      </c>
      <c r="AM930" s="178"/>
      <c r="AN930" s="172"/>
      <c r="AO930" s="152">
        <f>SUM(G929:G937,J929:J937,M929:M937,P929:P937,S929:S937,V929:V937,Y929:Y937,AB929:AB937,AE929:AE937)</f>
        <v>300000</v>
      </c>
    </row>
    <row r="931" spans="1:41" ht="15" hidden="1" customHeight="1">
      <c r="A931" s="543"/>
      <c r="B931" s="545"/>
      <c r="C931" s="547"/>
      <c r="D931" s="722"/>
      <c r="E931" s="551"/>
      <c r="F931" s="165" t="s">
        <v>33</v>
      </c>
      <c r="G931" s="177"/>
      <c r="H931" s="149">
        <f t="shared" si="919"/>
        <v>0</v>
      </c>
      <c r="I931" s="178"/>
      <c r="J931" s="177"/>
      <c r="K931" s="149">
        <f t="shared" si="920"/>
        <v>0</v>
      </c>
      <c r="L931" s="178"/>
      <c r="M931" s="177"/>
      <c r="N931" s="149">
        <f t="shared" si="921"/>
        <v>0</v>
      </c>
      <c r="O931" s="178"/>
      <c r="P931" s="177"/>
      <c r="Q931" s="149">
        <f t="shared" si="922"/>
        <v>0</v>
      </c>
      <c r="R931" s="178"/>
      <c r="S931" s="177"/>
      <c r="T931" s="149">
        <f t="shared" si="923"/>
        <v>0</v>
      </c>
      <c r="U931" s="178"/>
      <c r="V931" s="177"/>
      <c r="W931" s="149">
        <f t="shared" si="924"/>
        <v>0</v>
      </c>
      <c r="X931" s="197"/>
      <c r="Y931" s="177"/>
      <c r="Z931" s="149">
        <f t="shared" si="925"/>
        <v>0</v>
      </c>
      <c r="AA931" s="178"/>
      <c r="AB931" s="177"/>
      <c r="AC931" s="149">
        <f t="shared" si="926"/>
        <v>0</v>
      </c>
      <c r="AD931" s="178"/>
      <c r="AE931" s="177"/>
      <c r="AF931" s="149">
        <f t="shared" si="927"/>
        <v>0</v>
      </c>
      <c r="AG931" s="178"/>
      <c r="AH931" s="177"/>
      <c r="AI931" s="149">
        <f t="shared" si="928"/>
        <v>0</v>
      </c>
      <c r="AJ931" s="178"/>
      <c r="AK931" s="177"/>
      <c r="AL931" s="149">
        <f t="shared" si="929"/>
        <v>0</v>
      </c>
      <c r="AM931" s="178"/>
      <c r="AN931" s="172"/>
      <c r="AO931" s="153" t="s">
        <v>34</v>
      </c>
    </row>
    <row r="932" spans="1:41" ht="15" hidden="1" customHeight="1">
      <c r="A932" s="543"/>
      <c r="B932" s="545"/>
      <c r="C932" s="547"/>
      <c r="D932" s="722"/>
      <c r="E932" s="551"/>
      <c r="F932" s="165" t="s">
        <v>35</v>
      </c>
      <c r="G932" s="177"/>
      <c r="H932" s="149">
        <f t="shared" si="919"/>
        <v>0</v>
      </c>
      <c r="I932" s="178"/>
      <c r="J932" s="177"/>
      <c r="K932" s="149">
        <f t="shared" si="920"/>
        <v>0</v>
      </c>
      <c r="L932" s="178"/>
      <c r="M932" s="177"/>
      <c r="N932" s="149">
        <f t="shared" si="921"/>
        <v>0</v>
      </c>
      <c r="O932" s="178"/>
      <c r="P932" s="177"/>
      <c r="Q932" s="149">
        <f t="shared" si="922"/>
        <v>0</v>
      </c>
      <c r="R932" s="178"/>
      <c r="S932" s="177"/>
      <c r="T932" s="149">
        <f t="shared" si="923"/>
        <v>0</v>
      </c>
      <c r="U932" s="178"/>
      <c r="V932" s="177"/>
      <c r="W932" s="149">
        <f t="shared" si="924"/>
        <v>0</v>
      </c>
      <c r="X932" s="197"/>
      <c r="Y932" s="177"/>
      <c r="Z932" s="149">
        <f t="shared" si="925"/>
        <v>0</v>
      </c>
      <c r="AA932" s="178"/>
      <c r="AB932" s="177"/>
      <c r="AC932" s="149">
        <f t="shared" si="926"/>
        <v>0</v>
      </c>
      <c r="AD932" s="178"/>
      <c r="AE932" s="177"/>
      <c r="AF932" s="149">
        <f t="shared" si="927"/>
        <v>0</v>
      </c>
      <c r="AG932" s="178"/>
      <c r="AH932" s="177"/>
      <c r="AI932" s="149">
        <f t="shared" si="928"/>
        <v>0</v>
      </c>
      <c r="AJ932" s="178"/>
      <c r="AK932" s="177"/>
      <c r="AL932" s="149">
        <f t="shared" si="929"/>
        <v>0</v>
      </c>
      <c r="AM932" s="178"/>
      <c r="AN932" s="172"/>
      <c r="AO932" s="152">
        <f>SUM(H929:H937,K929:K937,N929:N937,Q929:Q937,T929:T937,W929:W937,Z929:Z937,AC929:AC937,Z929:Z937,AF929:AF937)</f>
        <v>3000</v>
      </c>
    </row>
    <row r="933" spans="1:41" ht="15" hidden="1" customHeight="1">
      <c r="A933" s="543"/>
      <c r="B933" s="545"/>
      <c r="C933" s="547"/>
      <c r="D933" s="722"/>
      <c r="E933" s="551"/>
      <c r="F933" s="165" t="s">
        <v>36</v>
      </c>
      <c r="G933" s="177"/>
      <c r="H933" s="149">
        <f t="shared" si="919"/>
        <v>0</v>
      </c>
      <c r="I933" s="178"/>
      <c r="J933" s="177"/>
      <c r="K933" s="149">
        <f t="shared" si="920"/>
        <v>0</v>
      </c>
      <c r="L933" s="178"/>
      <c r="M933" s="177"/>
      <c r="N933" s="149">
        <f t="shared" si="921"/>
        <v>0</v>
      </c>
      <c r="O933" s="178"/>
      <c r="P933" s="177"/>
      <c r="Q933" s="149">
        <f t="shared" si="922"/>
        <v>0</v>
      </c>
      <c r="R933" s="178"/>
      <c r="S933" s="177"/>
      <c r="T933" s="149">
        <f t="shared" si="923"/>
        <v>0</v>
      </c>
      <c r="U933" s="178"/>
      <c r="V933" s="177"/>
      <c r="W933" s="149">
        <f t="shared" si="924"/>
        <v>0</v>
      </c>
      <c r="X933" s="197"/>
      <c r="Y933" s="177"/>
      <c r="Z933" s="149">
        <f t="shared" si="925"/>
        <v>0</v>
      </c>
      <c r="AA933" s="178"/>
      <c r="AB933" s="177"/>
      <c r="AC933" s="149">
        <f t="shared" si="926"/>
        <v>0</v>
      </c>
      <c r="AD933" s="178"/>
      <c r="AE933" s="177"/>
      <c r="AF933" s="149">
        <f t="shared" si="927"/>
        <v>0</v>
      </c>
      <c r="AG933" s="178"/>
      <c r="AH933" s="177"/>
      <c r="AI933" s="149">
        <f t="shared" si="928"/>
        <v>0</v>
      </c>
      <c r="AJ933" s="178"/>
      <c r="AK933" s="177"/>
      <c r="AL933" s="149">
        <f t="shared" si="929"/>
        <v>0</v>
      </c>
      <c r="AM933" s="178"/>
      <c r="AN933" s="172"/>
      <c r="AO933" s="153" t="s">
        <v>37</v>
      </c>
    </row>
    <row r="934" spans="1:41" ht="15" hidden="1" customHeight="1">
      <c r="A934" s="543"/>
      <c r="B934" s="545"/>
      <c r="C934" s="547"/>
      <c r="D934" s="722"/>
      <c r="E934" s="551"/>
      <c r="F934" s="165" t="s">
        <v>38</v>
      </c>
      <c r="G934" s="177"/>
      <c r="H934" s="149">
        <f t="shared" si="919"/>
        <v>0</v>
      </c>
      <c r="I934" s="178"/>
      <c r="J934" s="177"/>
      <c r="K934" s="149">
        <f t="shared" si="920"/>
        <v>0</v>
      </c>
      <c r="L934" s="178"/>
      <c r="M934" s="177"/>
      <c r="N934" s="149">
        <f t="shared" si="921"/>
        <v>0</v>
      </c>
      <c r="O934" s="178"/>
      <c r="P934" s="177"/>
      <c r="Q934" s="149">
        <f t="shared" si="922"/>
        <v>0</v>
      </c>
      <c r="R934" s="178"/>
      <c r="S934" s="177"/>
      <c r="T934" s="149">
        <f t="shared" si="923"/>
        <v>0</v>
      </c>
      <c r="U934" s="178"/>
      <c r="V934" s="177"/>
      <c r="W934" s="149">
        <f t="shared" si="924"/>
        <v>0</v>
      </c>
      <c r="X934" s="197"/>
      <c r="Y934" s="177"/>
      <c r="Z934" s="149">
        <f t="shared" si="925"/>
        <v>0</v>
      </c>
      <c r="AA934" s="178"/>
      <c r="AB934" s="177"/>
      <c r="AC934" s="149">
        <f t="shared" si="926"/>
        <v>0</v>
      </c>
      <c r="AD934" s="178"/>
      <c r="AE934" s="177"/>
      <c r="AF934" s="149">
        <f t="shared" si="927"/>
        <v>0</v>
      </c>
      <c r="AG934" s="178"/>
      <c r="AH934" s="177"/>
      <c r="AI934" s="149">
        <f t="shared" si="928"/>
        <v>0</v>
      </c>
      <c r="AJ934" s="178"/>
      <c r="AK934" s="177"/>
      <c r="AL934" s="149">
        <f t="shared" si="929"/>
        <v>0</v>
      </c>
      <c r="AM934" s="178"/>
      <c r="AN934" s="172"/>
      <c r="AO934" s="152">
        <f>SUM(I929:I937,L929:L937,O929:O937,R929:R937,U929:U937,X929:X937,AA929:AA937,AD929:AD937,AG929:AG937)</f>
        <v>297000</v>
      </c>
    </row>
    <row r="935" spans="1:41" ht="15" hidden="1" customHeight="1">
      <c r="A935" s="543"/>
      <c r="B935" s="545"/>
      <c r="C935" s="547"/>
      <c r="D935" s="722"/>
      <c r="E935" s="551"/>
      <c r="F935" s="165" t="s">
        <v>39</v>
      </c>
      <c r="G935" s="177"/>
      <c r="H935" s="149">
        <f t="shared" si="919"/>
        <v>0</v>
      </c>
      <c r="I935" s="178"/>
      <c r="J935" s="177"/>
      <c r="K935" s="149">
        <f t="shared" si="920"/>
        <v>0</v>
      </c>
      <c r="L935" s="178"/>
      <c r="M935" s="177"/>
      <c r="N935" s="149">
        <f t="shared" si="921"/>
        <v>0</v>
      </c>
      <c r="O935" s="178"/>
      <c r="P935" s="177"/>
      <c r="Q935" s="149">
        <f t="shared" si="922"/>
        <v>0</v>
      </c>
      <c r="R935" s="178"/>
      <c r="S935" s="177"/>
      <c r="T935" s="149">
        <f t="shared" si="923"/>
        <v>0</v>
      </c>
      <c r="U935" s="178"/>
      <c r="V935" s="177"/>
      <c r="W935" s="149">
        <f t="shared" si="924"/>
        <v>0</v>
      </c>
      <c r="X935" s="197"/>
      <c r="Y935" s="177"/>
      <c r="Z935" s="149">
        <f t="shared" si="925"/>
        <v>0</v>
      </c>
      <c r="AA935" s="178"/>
      <c r="AB935" s="177"/>
      <c r="AC935" s="149">
        <f t="shared" si="926"/>
        <v>0</v>
      </c>
      <c r="AD935" s="178"/>
      <c r="AE935" s="177"/>
      <c r="AF935" s="149">
        <f t="shared" si="927"/>
        <v>0</v>
      </c>
      <c r="AG935" s="178"/>
      <c r="AH935" s="177"/>
      <c r="AI935" s="149">
        <f t="shared" si="928"/>
        <v>0</v>
      </c>
      <c r="AJ935" s="178"/>
      <c r="AK935" s="177"/>
      <c r="AL935" s="149">
        <f t="shared" si="929"/>
        <v>0</v>
      </c>
      <c r="AM935" s="178"/>
      <c r="AN935" s="172"/>
      <c r="AO935" s="153" t="s">
        <v>40</v>
      </c>
    </row>
    <row r="936" spans="1:41" ht="15" hidden="1" customHeight="1">
      <c r="A936" s="543"/>
      <c r="B936" s="545"/>
      <c r="C936" s="547"/>
      <c r="D936" s="722"/>
      <c r="E936" s="551"/>
      <c r="F936" s="165" t="s">
        <v>41</v>
      </c>
      <c r="G936" s="177"/>
      <c r="H936" s="149">
        <f t="shared" si="919"/>
        <v>0</v>
      </c>
      <c r="I936" s="178"/>
      <c r="J936" s="177"/>
      <c r="K936" s="149">
        <f t="shared" si="920"/>
        <v>0</v>
      </c>
      <c r="L936" s="178"/>
      <c r="M936" s="177"/>
      <c r="N936" s="149">
        <f t="shared" si="921"/>
        <v>0</v>
      </c>
      <c r="O936" s="178"/>
      <c r="P936" s="177"/>
      <c r="Q936" s="149">
        <f t="shared" si="922"/>
        <v>0</v>
      </c>
      <c r="R936" s="178"/>
      <c r="S936" s="177"/>
      <c r="T936" s="149">
        <f t="shared" si="923"/>
        <v>0</v>
      </c>
      <c r="U936" s="178"/>
      <c r="V936" s="177"/>
      <c r="W936" s="149">
        <f t="shared" si="924"/>
        <v>0</v>
      </c>
      <c r="X936" s="197"/>
      <c r="Y936" s="177"/>
      <c r="Z936" s="149">
        <f t="shared" si="925"/>
        <v>0</v>
      </c>
      <c r="AA936" s="178"/>
      <c r="AB936" s="177"/>
      <c r="AC936" s="149">
        <f t="shared" si="926"/>
        <v>0</v>
      </c>
      <c r="AD936" s="178"/>
      <c r="AE936" s="177"/>
      <c r="AF936" s="149">
        <f t="shared" si="927"/>
        <v>0</v>
      </c>
      <c r="AG936" s="178"/>
      <c r="AH936" s="177"/>
      <c r="AI936" s="149">
        <f t="shared" si="928"/>
        <v>0</v>
      </c>
      <c r="AJ936" s="178"/>
      <c r="AK936" s="177"/>
      <c r="AL936" s="149">
        <f t="shared" si="929"/>
        <v>0</v>
      </c>
      <c r="AM936" s="178"/>
      <c r="AN936" s="172"/>
      <c r="AO936" s="154">
        <f>AO934/AO930</f>
        <v>0.99</v>
      </c>
    </row>
    <row r="937" spans="1:41" ht="15" hidden="1" customHeight="1">
      <c r="A937" s="565"/>
      <c r="B937" s="566"/>
      <c r="C937" s="567"/>
      <c r="D937" s="585"/>
      <c r="E937" s="569"/>
      <c r="F937" s="167" t="s">
        <v>42</v>
      </c>
      <c r="G937" s="181"/>
      <c r="H937" s="150">
        <f t="shared" si="919"/>
        <v>0</v>
      </c>
      <c r="I937" s="182"/>
      <c r="J937" s="181"/>
      <c r="K937" s="150">
        <f t="shared" si="920"/>
        <v>0</v>
      </c>
      <c r="L937" s="182"/>
      <c r="M937" s="181"/>
      <c r="N937" s="150">
        <f t="shared" si="921"/>
        <v>0</v>
      </c>
      <c r="O937" s="182"/>
      <c r="P937" s="181"/>
      <c r="Q937" s="150">
        <f t="shared" si="922"/>
        <v>0</v>
      </c>
      <c r="R937" s="182"/>
      <c r="S937" s="181"/>
      <c r="T937" s="150">
        <f t="shared" si="923"/>
        <v>0</v>
      </c>
      <c r="U937" s="182"/>
      <c r="V937" s="181"/>
      <c r="W937" s="150">
        <f t="shared" si="924"/>
        <v>0</v>
      </c>
      <c r="X937" s="199"/>
      <c r="Y937" s="181"/>
      <c r="Z937" s="150">
        <f t="shared" si="925"/>
        <v>0</v>
      </c>
      <c r="AA937" s="182"/>
      <c r="AB937" s="181"/>
      <c r="AC937" s="150">
        <f t="shared" si="926"/>
        <v>0</v>
      </c>
      <c r="AD937" s="182"/>
      <c r="AE937" s="181"/>
      <c r="AF937" s="150">
        <f t="shared" si="927"/>
        <v>0</v>
      </c>
      <c r="AG937" s="182"/>
      <c r="AH937" s="181"/>
      <c r="AI937" s="150">
        <f t="shared" si="928"/>
        <v>0</v>
      </c>
      <c r="AJ937" s="182"/>
      <c r="AK937" s="181"/>
      <c r="AL937" s="150">
        <f t="shared" si="929"/>
        <v>0</v>
      </c>
      <c r="AM937" s="182"/>
      <c r="AN937" s="174"/>
      <c r="AO937" s="158"/>
    </row>
    <row r="938" spans="1:41" ht="15" hidden="1" customHeight="1">
      <c r="A938" s="573" t="s">
        <v>21</v>
      </c>
      <c r="B938" s="451" t="s">
        <v>17</v>
      </c>
      <c r="C938" s="451" t="s">
        <v>18</v>
      </c>
      <c r="D938" s="451" t="s">
        <v>139</v>
      </c>
      <c r="E938" s="451" t="s">
        <v>20</v>
      </c>
      <c r="F938" s="560" t="s">
        <v>22</v>
      </c>
      <c r="G938" s="511" t="s">
        <v>23</v>
      </c>
      <c r="H938" s="440" t="s">
        <v>24</v>
      </c>
      <c r="I938" s="444" t="s">
        <v>25</v>
      </c>
      <c r="J938" s="511" t="s">
        <v>23</v>
      </c>
      <c r="K938" s="440" t="s">
        <v>24</v>
      </c>
      <c r="L938" s="444" t="s">
        <v>25</v>
      </c>
      <c r="M938" s="511" t="s">
        <v>23</v>
      </c>
      <c r="N938" s="440" t="s">
        <v>24</v>
      </c>
      <c r="O938" s="444" t="s">
        <v>25</v>
      </c>
      <c r="P938" s="511" t="s">
        <v>23</v>
      </c>
      <c r="Q938" s="440" t="s">
        <v>24</v>
      </c>
      <c r="R938" s="444" t="s">
        <v>25</v>
      </c>
      <c r="S938" s="511" t="s">
        <v>23</v>
      </c>
      <c r="T938" s="440" t="s">
        <v>24</v>
      </c>
      <c r="U938" s="444" t="s">
        <v>25</v>
      </c>
      <c r="V938" s="511" t="s">
        <v>23</v>
      </c>
      <c r="W938" s="440" t="s">
        <v>24</v>
      </c>
      <c r="X938" s="522" t="s">
        <v>25</v>
      </c>
      <c r="Y938" s="511" t="s">
        <v>23</v>
      </c>
      <c r="Z938" s="440" t="s">
        <v>24</v>
      </c>
      <c r="AA938" s="444" t="s">
        <v>25</v>
      </c>
      <c r="AB938" s="511" t="s">
        <v>23</v>
      </c>
      <c r="AC938" s="440" t="s">
        <v>24</v>
      </c>
      <c r="AD938" s="444" t="s">
        <v>25</v>
      </c>
      <c r="AE938" s="511" t="s">
        <v>23</v>
      </c>
      <c r="AF938" s="440" t="s">
        <v>24</v>
      </c>
      <c r="AG938" s="444" t="s">
        <v>25</v>
      </c>
      <c r="AH938" s="511" t="s">
        <v>23</v>
      </c>
      <c r="AI938" s="440" t="s">
        <v>24</v>
      </c>
      <c r="AJ938" s="444" t="s">
        <v>25</v>
      </c>
      <c r="AK938" s="511" t="s">
        <v>23</v>
      </c>
      <c r="AL938" s="440" t="s">
        <v>24</v>
      </c>
      <c r="AM938" s="444" t="s">
        <v>25</v>
      </c>
      <c r="AN938" s="443" t="s">
        <v>23</v>
      </c>
      <c r="AO938" s="630" t="s">
        <v>26</v>
      </c>
    </row>
    <row r="939" spans="1:41" ht="15" hidden="1" customHeight="1">
      <c r="A939" s="574"/>
      <c r="B939" s="562"/>
      <c r="C939" s="562"/>
      <c r="D939" s="562"/>
      <c r="E939" s="562"/>
      <c r="F939" s="561"/>
      <c r="G939" s="541"/>
      <c r="H939" s="542"/>
      <c r="I939" s="538"/>
      <c r="J939" s="541"/>
      <c r="K939" s="542"/>
      <c r="L939" s="538"/>
      <c r="M939" s="541"/>
      <c r="N939" s="542"/>
      <c r="O939" s="538"/>
      <c r="P939" s="541"/>
      <c r="Q939" s="542"/>
      <c r="R939" s="538"/>
      <c r="S939" s="541"/>
      <c r="T939" s="542"/>
      <c r="U939" s="538"/>
      <c r="V939" s="541"/>
      <c r="W939" s="542"/>
      <c r="X939" s="632"/>
      <c r="Y939" s="541"/>
      <c r="Z939" s="542"/>
      <c r="AA939" s="538"/>
      <c r="AB939" s="541"/>
      <c r="AC939" s="542"/>
      <c r="AD939" s="538"/>
      <c r="AE939" s="541"/>
      <c r="AF939" s="542"/>
      <c r="AG939" s="538"/>
      <c r="AH939" s="541"/>
      <c r="AI939" s="542"/>
      <c r="AJ939" s="538"/>
      <c r="AK939" s="541"/>
      <c r="AL939" s="542"/>
      <c r="AM939" s="538"/>
      <c r="AN939" s="570"/>
      <c r="AO939" s="631"/>
    </row>
    <row r="940" spans="1:41" ht="15" hidden="1" customHeight="1">
      <c r="A940" s="543" t="s">
        <v>218</v>
      </c>
      <c r="B940" s="545" t="s">
        <v>387</v>
      </c>
      <c r="C940" s="547">
        <v>1606</v>
      </c>
      <c r="D940" s="722" t="s">
        <v>388</v>
      </c>
      <c r="E940" s="551" t="s">
        <v>389</v>
      </c>
      <c r="F940" s="165" t="s">
        <v>30</v>
      </c>
      <c r="G940" s="177"/>
      <c r="H940" s="149">
        <f t="shared" ref="H940:H948" si="930">G940-I940</f>
        <v>0</v>
      </c>
      <c r="I940" s="178"/>
      <c r="J940" s="177"/>
      <c r="K940" s="149">
        <f t="shared" ref="K940:K948" si="931">J940-L940</f>
        <v>0</v>
      </c>
      <c r="L940" s="178"/>
      <c r="M940" s="177"/>
      <c r="N940" s="149">
        <f t="shared" ref="N940:N948" si="932">M940-O940</f>
        <v>0</v>
      </c>
      <c r="O940" s="178"/>
      <c r="P940" s="177"/>
      <c r="Q940" s="149">
        <f t="shared" ref="Q940:Q948" si="933">P940-R940</f>
        <v>0</v>
      </c>
      <c r="R940" s="178"/>
      <c r="S940" s="177"/>
      <c r="T940" s="149">
        <f t="shared" ref="T940:T948" si="934">S940-U940</f>
        <v>0</v>
      </c>
      <c r="U940" s="178"/>
      <c r="V940" s="177"/>
      <c r="W940" s="149">
        <f t="shared" ref="W940:W948" si="935">V940-X940</f>
        <v>0</v>
      </c>
      <c r="X940" s="197"/>
      <c r="Y940" s="177"/>
      <c r="Z940" s="149">
        <f t="shared" ref="Z940:Z948" si="936">Y940-AA940</f>
        <v>0</v>
      </c>
      <c r="AA940" s="178"/>
      <c r="AB940" s="177"/>
      <c r="AC940" s="149">
        <f t="shared" ref="AC940:AC948" si="937">AB940-AD940</f>
        <v>0</v>
      </c>
      <c r="AD940" s="178"/>
      <c r="AE940" s="177"/>
      <c r="AF940" s="149">
        <f t="shared" ref="AF940:AF948" si="938">AE940-AG940</f>
        <v>0</v>
      </c>
      <c r="AG940" s="178"/>
      <c r="AH940" s="177"/>
      <c r="AI940" s="149">
        <f t="shared" ref="AI940:AI948" si="939">AH940-AJ940</f>
        <v>0</v>
      </c>
      <c r="AJ940" s="178"/>
      <c r="AK940" s="177"/>
      <c r="AL940" s="149">
        <f t="shared" ref="AL940:AL948" si="940">AK940-AM940</f>
        <v>0</v>
      </c>
      <c r="AM940" s="178"/>
      <c r="AN940" s="172"/>
      <c r="AO940" s="151" t="s">
        <v>31</v>
      </c>
    </row>
    <row r="941" spans="1:41" ht="15" hidden="1" customHeight="1">
      <c r="A941" s="543"/>
      <c r="B941" s="545"/>
      <c r="C941" s="547"/>
      <c r="D941" s="722"/>
      <c r="E941" s="551"/>
      <c r="F941" s="165" t="s">
        <v>32</v>
      </c>
      <c r="G941" s="177"/>
      <c r="H941" s="149">
        <f t="shared" si="930"/>
        <v>0</v>
      </c>
      <c r="I941" s="178"/>
      <c r="J941" s="177"/>
      <c r="K941" s="149">
        <f t="shared" si="931"/>
        <v>0</v>
      </c>
      <c r="L941" s="178"/>
      <c r="M941" s="177"/>
      <c r="N941" s="149">
        <f t="shared" si="932"/>
        <v>0</v>
      </c>
      <c r="O941" s="178"/>
      <c r="P941" s="177"/>
      <c r="Q941" s="149">
        <f t="shared" si="933"/>
        <v>0</v>
      </c>
      <c r="R941" s="178"/>
      <c r="S941" s="177"/>
      <c r="T941" s="149">
        <f t="shared" si="934"/>
        <v>0</v>
      </c>
      <c r="U941" s="178"/>
      <c r="V941" s="177"/>
      <c r="W941" s="149">
        <f t="shared" si="935"/>
        <v>0</v>
      </c>
      <c r="X941" s="197"/>
      <c r="Y941" s="177"/>
      <c r="Z941" s="149">
        <f t="shared" si="936"/>
        <v>0</v>
      </c>
      <c r="AA941" s="178"/>
      <c r="AB941" s="177"/>
      <c r="AC941" s="149">
        <f t="shared" si="937"/>
        <v>0</v>
      </c>
      <c r="AD941" s="178"/>
      <c r="AE941" s="177"/>
      <c r="AF941" s="149">
        <f t="shared" si="938"/>
        <v>0</v>
      </c>
      <c r="AG941" s="178"/>
      <c r="AH941" s="177"/>
      <c r="AI941" s="149">
        <f t="shared" si="939"/>
        <v>0</v>
      </c>
      <c r="AJ941" s="178"/>
      <c r="AK941" s="177"/>
      <c r="AL941" s="149">
        <f t="shared" si="940"/>
        <v>0</v>
      </c>
      <c r="AM941" s="178"/>
      <c r="AN941" s="172"/>
      <c r="AO941" s="152">
        <f>SUM(G940:G948,J940:J948,M940:M948,P940:P948,S940:S948,V940:V948,Y940:Y948,AB940:AB948,AE940:AE948)</f>
        <v>1703308</v>
      </c>
    </row>
    <row r="942" spans="1:41" ht="15" hidden="1" customHeight="1">
      <c r="A942" s="543"/>
      <c r="B942" s="545"/>
      <c r="C942" s="547"/>
      <c r="D942" s="722"/>
      <c r="E942" s="551"/>
      <c r="F942" s="165" t="s">
        <v>33</v>
      </c>
      <c r="G942" s="177">
        <v>35000</v>
      </c>
      <c r="H942" s="149">
        <f t="shared" si="930"/>
        <v>0</v>
      </c>
      <c r="I942" s="178">
        <v>35000</v>
      </c>
      <c r="J942" s="177"/>
      <c r="K942" s="149">
        <f t="shared" si="931"/>
        <v>0</v>
      </c>
      <c r="L942" s="178"/>
      <c r="M942" s="177"/>
      <c r="N942" s="149">
        <f t="shared" si="932"/>
        <v>0</v>
      </c>
      <c r="O942" s="178"/>
      <c r="P942" s="177"/>
      <c r="Q942" s="149">
        <f t="shared" si="933"/>
        <v>0</v>
      </c>
      <c r="R942" s="178"/>
      <c r="S942" s="177"/>
      <c r="T942" s="149">
        <f t="shared" si="934"/>
        <v>0</v>
      </c>
      <c r="U942" s="178"/>
      <c r="V942" s="177"/>
      <c r="W942" s="149">
        <f t="shared" si="935"/>
        <v>0</v>
      </c>
      <c r="X942" s="197"/>
      <c r="Y942" s="177"/>
      <c r="Z942" s="149">
        <f t="shared" si="936"/>
        <v>0</v>
      </c>
      <c r="AA942" s="178"/>
      <c r="AB942" s="177"/>
      <c r="AC942" s="149">
        <f t="shared" si="937"/>
        <v>0</v>
      </c>
      <c r="AD942" s="178"/>
      <c r="AE942" s="177"/>
      <c r="AF942" s="149">
        <f t="shared" si="938"/>
        <v>0</v>
      </c>
      <c r="AG942" s="178"/>
      <c r="AH942" s="177"/>
      <c r="AI942" s="149">
        <f t="shared" si="939"/>
        <v>0</v>
      </c>
      <c r="AJ942" s="178"/>
      <c r="AK942" s="177"/>
      <c r="AL942" s="149">
        <f t="shared" si="940"/>
        <v>0</v>
      </c>
      <c r="AM942" s="178"/>
      <c r="AN942" s="172"/>
      <c r="AO942" s="153" t="s">
        <v>34</v>
      </c>
    </row>
    <row r="943" spans="1:41" ht="15" hidden="1" customHeight="1">
      <c r="A943" s="543"/>
      <c r="B943" s="545"/>
      <c r="C943" s="547"/>
      <c r="D943" s="722"/>
      <c r="E943" s="551"/>
      <c r="F943" s="165" t="s">
        <v>35</v>
      </c>
      <c r="G943" s="177">
        <v>380000</v>
      </c>
      <c r="H943" s="149">
        <f t="shared" si="930"/>
        <v>0</v>
      </c>
      <c r="I943" s="178">
        <v>380000</v>
      </c>
      <c r="J943" s="177"/>
      <c r="K943" s="149">
        <f t="shared" si="931"/>
        <v>0</v>
      </c>
      <c r="L943" s="178"/>
      <c r="M943" s="177"/>
      <c r="N943" s="149">
        <f t="shared" si="932"/>
        <v>0</v>
      </c>
      <c r="O943" s="178"/>
      <c r="P943" s="177"/>
      <c r="Q943" s="149">
        <f t="shared" si="933"/>
        <v>0</v>
      </c>
      <c r="R943" s="178"/>
      <c r="S943" s="177"/>
      <c r="T943" s="149">
        <f t="shared" si="934"/>
        <v>0</v>
      </c>
      <c r="U943" s="178"/>
      <c r="V943" s="177"/>
      <c r="W943" s="149">
        <f t="shared" si="935"/>
        <v>0</v>
      </c>
      <c r="X943" s="197"/>
      <c r="Y943" s="177"/>
      <c r="Z943" s="149">
        <f t="shared" si="936"/>
        <v>0</v>
      </c>
      <c r="AA943" s="178"/>
      <c r="AB943" s="177"/>
      <c r="AC943" s="149">
        <f t="shared" si="937"/>
        <v>0</v>
      </c>
      <c r="AD943" s="178"/>
      <c r="AE943" s="177"/>
      <c r="AF943" s="149">
        <f t="shared" si="938"/>
        <v>0</v>
      </c>
      <c r="AG943" s="178"/>
      <c r="AH943" s="177"/>
      <c r="AI943" s="149">
        <f t="shared" si="939"/>
        <v>0</v>
      </c>
      <c r="AJ943" s="178"/>
      <c r="AK943" s="177"/>
      <c r="AL943" s="149">
        <f t="shared" si="940"/>
        <v>0</v>
      </c>
      <c r="AM943" s="178"/>
      <c r="AN943" s="172"/>
      <c r="AO943" s="152">
        <f>SUM(H940:H948,K940:K948,N940:N948,Q940:Q948,T940:T948,W940:W948,Z940:Z948,AC940:AC948,AF940:AF948)</f>
        <v>0</v>
      </c>
    </row>
    <row r="944" spans="1:41" ht="15" hidden="1" customHeight="1">
      <c r="A944" s="543"/>
      <c r="B944" s="545"/>
      <c r="C944" s="547"/>
      <c r="D944" s="722"/>
      <c r="E944" s="551"/>
      <c r="F944" s="165" t="s">
        <v>36</v>
      </c>
      <c r="G944" s="177"/>
      <c r="H944" s="149">
        <f t="shared" si="930"/>
        <v>0</v>
      </c>
      <c r="I944" s="178"/>
      <c r="J944" s="177"/>
      <c r="K944" s="149">
        <f t="shared" si="931"/>
        <v>0</v>
      </c>
      <c r="L944" s="178"/>
      <c r="M944" s="177"/>
      <c r="N944" s="149">
        <f t="shared" si="932"/>
        <v>0</v>
      </c>
      <c r="O944" s="178"/>
      <c r="P944" s="177"/>
      <c r="Q944" s="149">
        <f t="shared" si="933"/>
        <v>0</v>
      </c>
      <c r="R944" s="178"/>
      <c r="S944" s="177"/>
      <c r="T944" s="149">
        <f t="shared" si="934"/>
        <v>0</v>
      </c>
      <c r="U944" s="178"/>
      <c r="V944" s="177"/>
      <c r="W944" s="149">
        <f t="shared" si="935"/>
        <v>0</v>
      </c>
      <c r="X944" s="197"/>
      <c r="Y944" s="177"/>
      <c r="Z944" s="149">
        <f t="shared" si="936"/>
        <v>0</v>
      </c>
      <c r="AA944" s="178"/>
      <c r="AB944" s="177"/>
      <c r="AC944" s="149">
        <f t="shared" si="937"/>
        <v>0</v>
      </c>
      <c r="AD944" s="178"/>
      <c r="AE944" s="177"/>
      <c r="AF944" s="149">
        <f t="shared" si="938"/>
        <v>0</v>
      </c>
      <c r="AG944" s="178"/>
      <c r="AH944" s="177"/>
      <c r="AI944" s="149">
        <f t="shared" si="939"/>
        <v>0</v>
      </c>
      <c r="AJ944" s="178"/>
      <c r="AK944" s="177"/>
      <c r="AL944" s="149">
        <f t="shared" si="940"/>
        <v>0</v>
      </c>
      <c r="AM944" s="178"/>
      <c r="AN944" s="172"/>
      <c r="AO944" s="153" t="s">
        <v>37</v>
      </c>
    </row>
    <row r="945" spans="1:41" ht="15" hidden="1" customHeight="1">
      <c r="A945" s="543"/>
      <c r="B945" s="545"/>
      <c r="C945" s="547"/>
      <c r="D945" s="722"/>
      <c r="E945" s="551"/>
      <c r="F945" s="165" t="s">
        <v>38</v>
      </c>
      <c r="G945" s="177"/>
      <c r="H945" s="149">
        <f t="shared" si="930"/>
        <v>0</v>
      </c>
      <c r="I945" s="178"/>
      <c r="J945" s="177"/>
      <c r="K945" s="149">
        <f t="shared" si="931"/>
        <v>0</v>
      </c>
      <c r="L945" s="178"/>
      <c r="M945" s="177"/>
      <c r="N945" s="149">
        <f t="shared" si="932"/>
        <v>0</v>
      </c>
      <c r="O945" s="178"/>
      <c r="P945" s="177">
        <f>SUM(1133308+155000)</f>
        <v>1288308</v>
      </c>
      <c r="Q945" s="149">
        <f t="shared" si="933"/>
        <v>0</v>
      </c>
      <c r="R945" s="178">
        <v>1288308</v>
      </c>
      <c r="S945" s="177"/>
      <c r="T945" s="149">
        <f t="shared" si="934"/>
        <v>0</v>
      </c>
      <c r="U945" s="178"/>
      <c r="V945" s="177"/>
      <c r="W945" s="149">
        <f t="shared" si="935"/>
        <v>0</v>
      </c>
      <c r="X945" s="197"/>
      <c r="Y945" s="177"/>
      <c r="Z945" s="149">
        <f t="shared" si="936"/>
        <v>0</v>
      </c>
      <c r="AA945" s="178"/>
      <c r="AB945" s="177"/>
      <c r="AC945" s="149">
        <f t="shared" si="937"/>
        <v>0</v>
      </c>
      <c r="AD945" s="178"/>
      <c r="AE945" s="177"/>
      <c r="AF945" s="149">
        <f t="shared" si="938"/>
        <v>0</v>
      </c>
      <c r="AG945" s="178"/>
      <c r="AH945" s="177"/>
      <c r="AI945" s="149">
        <f t="shared" si="939"/>
        <v>0</v>
      </c>
      <c r="AJ945" s="178"/>
      <c r="AK945" s="177"/>
      <c r="AL945" s="149">
        <f t="shared" si="940"/>
        <v>0</v>
      </c>
      <c r="AM945" s="178"/>
      <c r="AN945" s="172"/>
      <c r="AO945" s="152">
        <f>SUM(I940:I948,L940:L948,O940:O948,R940:R948,U940:U948,X940:X948,AA940:AA948,AD940:AD948,AG940:AG948)</f>
        <v>1703308</v>
      </c>
    </row>
    <row r="946" spans="1:41" ht="15" hidden="1" customHeight="1">
      <c r="A946" s="543"/>
      <c r="B946" s="545"/>
      <c r="C946" s="547"/>
      <c r="D946" s="722"/>
      <c r="E946" s="551"/>
      <c r="F946" s="165" t="s">
        <v>39</v>
      </c>
      <c r="G946" s="177"/>
      <c r="H946" s="149">
        <f t="shared" si="930"/>
        <v>0</v>
      </c>
      <c r="I946" s="178"/>
      <c r="J946" s="177"/>
      <c r="K946" s="149">
        <f t="shared" si="931"/>
        <v>0</v>
      </c>
      <c r="L946" s="178"/>
      <c r="M946" s="177"/>
      <c r="N946" s="149">
        <f t="shared" si="932"/>
        <v>0</v>
      </c>
      <c r="O946" s="178"/>
      <c r="P946" s="177"/>
      <c r="Q946" s="149">
        <f t="shared" si="933"/>
        <v>0</v>
      </c>
      <c r="R946" s="178"/>
      <c r="S946" s="177"/>
      <c r="T946" s="149">
        <f t="shared" si="934"/>
        <v>0</v>
      </c>
      <c r="U946" s="178"/>
      <c r="V946" s="177"/>
      <c r="W946" s="149">
        <f t="shared" si="935"/>
        <v>0</v>
      </c>
      <c r="X946" s="197"/>
      <c r="Y946" s="177"/>
      <c r="Z946" s="149">
        <f t="shared" si="936"/>
        <v>0</v>
      </c>
      <c r="AA946" s="178"/>
      <c r="AB946" s="177"/>
      <c r="AC946" s="149">
        <f t="shared" si="937"/>
        <v>0</v>
      </c>
      <c r="AD946" s="178"/>
      <c r="AE946" s="177"/>
      <c r="AF946" s="149">
        <f t="shared" si="938"/>
        <v>0</v>
      </c>
      <c r="AG946" s="178"/>
      <c r="AH946" s="177"/>
      <c r="AI946" s="149">
        <f t="shared" si="939"/>
        <v>0</v>
      </c>
      <c r="AJ946" s="178"/>
      <c r="AK946" s="177"/>
      <c r="AL946" s="149">
        <f t="shared" si="940"/>
        <v>0</v>
      </c>
      <c r="AM946" s="178"/>
      <c r="AN946" s="172"/>
      <c r="AO946" s="153" t="s">
        <v>40</v>
      </c>
    </row>
    <row r="947" spans="1:41" ht="15" hidden="1" customHeight="1">
      <c r="A947" s="543"/>
      <c r="B947" s="545"/>
      <c r="C947" s="547"/>
      <c r="D947" s="722"/>
      <c r="E947" s="551"/>
      <c r="F947" s="165" t="s">
        <v>41</v>
      </c>
      <c r="G947" s="177"/>
      <c r="H947" s="149">
        <f t="shared" si="930"/>
        <v>0</v>
      </c>
      <c r="I947" s="178"/>
      <c r="J947" s="177"/>
      <c r="K947" s="149">
        <f t="shared" si="931"/>
        <v>0</v>
      </c>
      <c r="L947" s="178"/>
      <c r="M947" s="177"/>
      <c r="N947" s="149">
        <f t="shared" si="932"/>
        <v>0</v>
      </c>
      <c r="O947" s="178"/>
      <c r="P947" s="177"/>
      <c r="Q947" s="149">
        <f t="shared" si="933"/>
        <v>0</v>
      </c>
      <c r="R947" s="178"/>
      <c r="S947" s="177"/>
      <c r="T947" s="149">
        <f t="shared" si="934"/>
        <v>0</v>
      </c>
      <c r="U947" s="178"/>
      <c r="V947" s="177"/>
      <c r="W947" s="149">
        <f t="shared" si="935"/>
        <v>0</v>
      </c>
      <c r="X947" s="197"/>
      <c r="Y947" s="177"/>
      <c r="Z947" s="149">
        <f t="shared" si="936"/>
        <v>0</v>
      </c>
      <c r="AA947" s="178"/>
      <c r="AB947" s="177"/>
      <c r="AC947" s="149">
        <f t="shared" si="937"/>
        <v>0</v>
      </c>
      <c r="AD947" s="178"/>
      <c r="AE947" s="177"/>
      <c r="AF947" s="149">
        <f t="shared" si="938"/>
        <v>0</v>
      </c>
      <c r="AG947" s="178"/>
      <c r="AH947" s="177"/>
      <c r="AI947" s="149">
        <f t="shared" si="939"/>
        <v>0</v>
      </c>
      <c r="AJ947" s="178"/>
      <c r="AK947" s="177"/>
      <c r="AL947" s="149">
        <f t="shared" si="940"/>
        <v>0</v>
      </c>
      <c r="AM947" s="178"/>
      <c r="AN947" s="172"/>
      <c r="AO947" s="154">
        <f>AO945/AO941</f>
        <v>1</v>
      </c>
    </row>
    <row r="948" spans="1:41" ht="15" hidden="1" customHeight="1">
      <c r="A948" s="544"/>
      <c r="B948" s="546"/>
      <c r="C948" s="548"/>
      <c r="D948" s="723"/>
      <c r="E948" s="552"/>
      <c r="F948" s="166" t="s">
        <v>42</v>
      </c>
      <c r="G948" s="179"/>
      <c r="H948" s="155">
        <f t="shared" si="930"/>
        <v>0</v>
      </c>
      <c r="I948" s="180"/>
      <c r="J948" s="179"/>
      <c r="K948" s="155">
        <f t="shared" si="931"/>
        <v>0</v>
      </c>
      <c r="L948" s="180"/>
      <c r="M948" s="179"/>
      <c r="N948" s="155">
        <f t="shared" si="932"/>
        <v>0</v>
      </c>
      <c r="O948" s="180"/>
      <c r="P948" s="179"/>
      <c r="Q948" s="155">
        <f t="shared" si="933"/>
        <v>0</v>
      </c>
      <c r="R948" s="180"/>
      <c r="S948" s="179"/>
      <c r="T948" s="155">
        <f t="shared" si="934"/>
        <v>0</v>
      </c>
      <c r="U948" s="180"/>
      <c r="V948" s="179"/>
      <c r="W948" s="155">
        <f t="shared" si="935"/>
        <v>0</v>
      </c>
      <c r="X948" s="198"/>
      <c r="Y948" s="179"/>
      <c r="Z948" s="155">
        <f t="shared" si="936"/>
        <v>0</v>
      </c>
      <c r="AA948" s="180"/>
      <c r="AB948" s="179"/>
      <c r="AC948" s="155">
        <f t="shared" si="937"/>
        <v>0</v>
      </c>
      <c r="AD948" s="180"/>
      <c r="AE948" s="179"/>
      <c r="AF948" s="155">
        <f t="shared" si="938"/>
        <v>0</v>
      </c>
      <c r="AG948" s="180"/>
      <c r="AH948" s="179"/>
      <c r="AI948" s="155">
        <f t="shared" si="939"/>
        <v>0</v>
      </c>
      <c r="AJ948" s="180"/>
      <c r="AK948" s="179"/>
      <c r="AL948" s="155">
        <f t="shared" si="940"/>
        <v>0</v>
      </c>
      <c r="AM948" s="180"/>
      <c r="AN948" s="173"/>
      <c r="AO948" s="156"/>
    </row>
    <row r="949" spans="1:41" ht="15" customHeight="1">
      <c r="A949" s="573" t="s">
        <v>21</v>
      </c>
      <c r="B949" s="451" t="s">
        <v>17</v>
      </c>
      <c r="C949" s="451" t="s">
        <v>18</v>
      </c>
      <c r="D949" s="451" t="s">
        <v>139</v>
      </c>
      <c r="E949" s="451" t="s">
        <v>20</v>
      </c>
      <c r="F949" s="560" t="s">
        <v>22</v>
      </c>
      <c r="G949" s="511" t="s">
        <v>23</v>
      </c>
      <c r="H949" s="440" t="s">
        <v>24</v>
      </c>
      <c r="I949" s="444" t="s">
        <v>25</v>
      </c>
      <c r="J949" s="511" t="s">
        <v>23</v>
      </c>
      <c r="K949" s="440" t="s">
        <v>24</v>
      </c>
      <c r="L949" s="444" t="s">
        <v>25</v>
      </c>
      <c r="M949" s="511" t="s">
        <v>23</v>
      </c>
      <c r="N949" s="440" t="s">
        <v>24</v>
      </c>
      <c r="O949" s="444" t="s">
        <v>25</v>
      </c>
      <c r="P949" s="511" t="s">
        <v>23</v>
      </c>
      <c r="Q949" s="440" t="s">
        <v>24</v>
      </c>
      <c r="R949" s="444" t="s">
        <v>25</v>
      </c>
      <c r="S949" s="511" t="s">
        <v>23</v>
      </c>
      <c r="T949" s="440" t="s">
        <v>24</v>
      </c>
      <c r="U949" s="444" t="s">
        <v>25</v>
      </c>
      <c r="V949" s="511" t="s">
        <v>23</v>
      </c>
      <c r="W949" s="440" t="s">
        <v>24</v>
      </c>
      <c r="X949" s="522" t="s">
        <v>25</v>
      </c>
      <c r="Y949" s="511" t="s">
        <v>23</v>
      </c>
      <c r="Z949" s="440" t="s">
        <v>24</v>
      </c>
      <c r="AA949" s="444" t="s">
        <v>25</v>
      </c>
      <c r="AB949" s="511" t="s">
        <v>23</v>
      </c>
      <c r="AC949" s="440" t="s">
        <v>24</v>
      </c>
      <c r="AD949" s="444" t="s">
        <v>25</v>
      </c>
      <c r="AE949" s="511" t="s">
        <v>23</v>
      </c>
      <c r="AF949" s="440" t="s">
        <v>24</v>
      </c>
      <c r="AG949" s="444" t="s">
        <v>25</v>
      </c>
      <c r="AH949" s="511" t="s">
        <v>23</v>
      </c>
      <c r="AI949" s="440" t="s">
        <v>24</v>
      </c>
      <c r="AJ949" s="444" t="s">
        <v>25</v>
      </c>
      <c r="AK949" s="511" t="s">
        <v>23</v>
      </c>
      <c r="AL949" s="440" t="s">
        <v>24</v>
      </c>
      <c r="AM949" s="444" t="s">
        <v>25</v>
      </c>
      <c r="AN949" s="443" t="s">
        <v>23</v>
      </c>
      <c r="AO949" s="630" t="s">
        <v>26</v>
      </c>
    </row>
    <row r="950" spans="1:41" ht="15" customHeight="1">
      <c r="A950" s="574"/>
      <c r="B950" s="562"/>
      <c r="C950" s="562"/>
      <c r="D950" s="562"/>
      <c r="E950" s="562"/>
      <c r="F950" s="561"/>
      <c r="G950" s="541"/>
      <c r="H950" s="542"/>
      <c r="I950" s="538"/>
      <c r="J950" s="541"/>
      <c r="K950" s="542"/>
      <c r="L950" s="538"/>
      <c r="M950" s="541"/>
      <c r="N950" s="542"/>
      <c r="O950" s="538"/>
      <c r="P950" s="541"/>
      <c r="Q950" s="542"/>
      <c r="R950" s="538"/>
      <c r="S950" s="541"/>
      <c r="T950" s="542"/>
      <c r="U950" s="538"/>
      <c r="V950" s="541"/>
      <c r="W950" s="542"/>
      <c r="X950" s="632"/>
      <c r="Y950" s="541"/>
      <c r="Z950" s="542"/>
      <c r="AA950" s="538"/>
      <c r="AB950" s="541"/>
      <c r="AC950" s="542"/>
      <c r="AD950" s="538"/>
      <c r="AE950" s="541"/>
      <c r="AF950" s="542"/>
      <c r="AG950" s="538"/>
      <c r="AH950" s="541"/>
      <c r="AI950" s="542"/>
      <c r="AJ950" s="538"/>
      <c r="AK950" s="541"/>
      <c r="AL950" s="542"/>
      <c r="AM950" s="538"/>
      <c r="AN950" s="570"/>
      <c r="AO950" s="631"/>
    </row>
    <row r="951" spans="1:41" ht="15" customHeight="1">
      <c r="A951" s="543" t="s">
        <v>218</v>
      </c>
      <c r="B951" s="545" t="s">
        <v>390</v>
      </c>
      <c r="C951" s="547">
        <v>2175</v>
      </c>
      <c r="D951" s="549" t="s">
        <v>391</v>
      </c>
      <c r="E951" s="551" t="s">
        <v>392</v>
      </c>
      <c r="F951" s="165" t="s">
        <v>30</v>
      </c>
      <c r="G951" s="177"/>
      <c r="H951" s="149">
        <f t="shared" ref="H951:H960" si="941">G951-I951</f>
        <v>0</v>
      </c>
      <c r="I951" s="178"/>
      <c r="J951" s="177"/>
      <c r="K951" s="149">
        <f t="shared" ref="K951:K960" si="942">J951-L951</f>
        <v>0</v>
      </c>
      <c r="L951" s="178"/>
      <c r="M951" s="177"/>
      <c r="N951" s="149">
        <f t="shared" ref="N951:N960" si="943">M951-O951</f>
        <v>0</v>
      </c>
      <c r="O951" s="178"/>
      <c r="P951" s="177"/>
      <c r="Q951" s="149">
        <f t="shared" ref="Q951:Q960" si="944">P951-R951</f>
        <v>0</v>
      </c>
      <c r="R951" s="178"/>
      <c r="S951" s="177"/>
      <c r="T951" s="149">
        <f t="shared" ref="T951:T960" si="945">S951-U951</f>
        <v>0</v>
      </c>
      <c r="U951" s="178"/>
      <c r="V951" s="177"/>
      <c r="W951" s="149">
        <f t="shared" ref="W951:W960" si="946">V951-X951</f>
        <v>0</v>
      </c>
      <c r="X951" s="197"/>
      <c r="Y951" s="177"/>
      <c r="Z951" s="149">
        <f t="shared" ref="Z951:Z960" si="947">Y951-AA951</f>
        <v>0</v>
      </c>
      <c r="AA951" s="178"/>
      <c r="AB951" s="177"/>
      <c r="AC951" s="149">
        <f t="shared" ref="AC951:AC960" si="948">AB951-AD951</f>
        <v>0</v>
      </c>
      <c r="AD951" s="178"/>
      <c r="AE951" s="177"/>
      <c r="AF951" s="149">
        <f t="shared" ref="AF951:AF960" si="949">AE951-AG951</f>
        <v>0</v>
      </c>
      <c r="AG951" s="178"/>
      <c r="AH951" s="177"/>
      <c r="AI951" s="149">
        <f t="shared" ref="AI951:AI954" si="950">AH951-AJ951</f>
        <v>0</v>
      </c>
      <c r="AJ951" s="178"/>
      <c r="AK951" s="177"/>
      <c r="AL951" s="149">
        <f t="shared" ref="AL951:AL954" si="951">AK951-AM951</f>
        <v>0</v>
      </c>
      <c r="AM951" s="178"/>
      <c r="AN951" s="172"/>
      <c r="AO951" s="151" t="s">
        <v>31</v>
      </c>
    </row>
    <row r="952" spans="1:41">
      <c r="A952" s="543"/>
      <c r="B952" s="545"/>
      <c r="C952" s="547"/>
      <c r="D952" s="549"/>
      <c r="E952" s="551"/>
      <c r="F952" s="165" t="s">
        <v>32</v>
      </c>
      <c r="G952" s="177"/>
      <c r="H952" s="149">
        <f t="shared" si="941"/>
        <v>0</v>
      </c>
      <c r="I952" s="178"/>
      <c r="J952" s="177"/>
      <c r="K952" s="149">
        <f t="shared" si="942"/>
        <v>0</v>
      </c>
      <c r="L952" s="178"/>
      <c r="M952" s="177"/>
      <c r="N952" s="149">
        <f t="shared" si="943"/>
        <v>0</v>
      </c>
      <c r="O952" s="178"/>
      <c r="P952" s="177"/>
      <c r="Q952" s="149">
        <f t="shared" si="944"/>
        <v>0</v>
      </c>
      <c r="R952" s="178"/>
      <c r="S952" s="177"/>
      <c r="T952" s="149">
        <f t="shared" si="945"/>
        <v>0</v>
      </c>
      <c r="U952" s="178"/>
      <c r="V952" s="177"/>
      <c r="W952" s="149">
        <f t="shared" si="946"/>
        <v>0</v>
      </c>
      <c r="X952" s="197"/>
      <c r="Y952" s="177"/>
      <c r="Z952" s="149">
        <f t="shared" si="947"/>
        <v>0</v>
      </c>
      <c r="AA952" s="178"/>
      <c r="AB952" s="177"/>
      <c r="AC952" s="149">
        <f t="shared" si="948"/>
        <v>0</v>
      </c>
      <c r="AD952" s="178"/>
      <c r="AE952" s="177"/>
      <c r="AF952" s="149">
        <f t="shared" si="949"/>
        <v>0</v>
      </c>
      <c r="AG952" s="178"/>
      <c r="AH952" s="177"/>
      <c r="AI952" s="149">
        <f t="shared" si="950"/>
        <v>0</v>
      </c>
      <c r="AJ952" s="178"/>
      <c r="AK952" s="177"/>
      <c r="AL952" s="149">
        <f t="shared" si="951"/>
        <v>0</v>
      </c>
      <c r="AM952" s="178"/>
      <c r="AN952" s="172"/>
      <c r="AO952" s="152">
        <f>SUM(G951:G960,J951:J960,M951:M960,P951:P960,S951:S960,V951:V960,Y951:Y960,AB951:AB960,AE951:AE960)</f>
        <v>1714676</v>
      </c>
    </row>
    <row r="953" spans="1:41">
      <c r="A953" s="543"/>
      <c r="B953" s="545"/>
      <c r="C953" s="547"/>
      <c r="D953" s="549"/>
      <c r="E953" s="551"/>
      <c r="F953" s="165" t="s">
        <v>33</v>
      </c>
      <c r="G953" s="177"/>
      <c r="H953" s="149">
        <f t="shared" si="941"/>
        <v>0</v>
      </c>
      <c r="I953" s="178"/>
      <c r="J953" s="177"/>
      <c r="K953" s="149">
        <f t="shared" si="942"/>
        <v>0</v>
      </c>
      <c r="L953" s="178"/>
      <c r="M953" s="177"/>
      <c r="N953" s="149">
        <f t="shared" si="943"/>
        <v>0</v>
      </c>
      <c r="O953" s="178"/>
      <c r="P953" s="177">
        <v>250000</v>
      </c>
      <c r="Q953" s="149">
        <f t="shared" si="944"/>
        <v>0</v>
      </c>
      <c r="R953" s="178">
        <v>250000</v>
      </c>
      <c r="S953" s="177"/>
      <c r="T953" s="149">
        <f t="shared" si="945"/>
        <v>0</v>
      </c>
      <c r="U953" s="178"/>
      <c r="V953" s="177"/>
      <c r="W953" s="149">
        <f t="shared" si="946"/>
        <v>0</v>
      </c>
      <c r="X953" s="197"/>
      <c r="Y953" s="177"/>
      <c r="Z953" s="149">
        <f t="shared" si="947"/>
        <v>0</v>
      </c>
      <c r="AA953" s="178"/>
      <c r="AB953" s="177"/>
      <c r="AC953" s="149">
        <f t="shared" si="948"/>
        <v>0</v>
      </c>
      <c r="AD953" s="178"/>
      <c r="AE953" s="177"/>
      <c r="AF953" s="149">
        <f t="shared" si="949"/>
        <v>0</v>
      </c>
      <c r="AG953" s="178"/>
      <c r="AH953" s="177"/>
      <c r="AI953" s="149">
        <f t="shared" si="950"/>
        <v>0</v>
      </c>
      <c r="AJ953" s="178"/>
      <c r="AK953" s="177"/>
      <c r="AL953" s="149">
        <f t="shared" si="951"/>
        <v>0</v>
      </c>
      <c r="AM953" s="178"/>
      <c r="AN953" s="172"/>
      <c r="AO953" s="153" t="s">
        <v>34</v>
      </c>
    </row>
    <row r="954" spans="1:41">
      <c r="A954" s="543"/>
      <c r="B954" s="545"/>
      <c r="C954" s="547"/>
      <c r="D954" s="549"/>
      <c r="E954" s="551"/>
      <c r="F954" s="165" t="s">
        <v>35</v>
      </c>
      <c r="G954" s="177"/>
      <c r="H954" s="149">
        <f t="shared" si="941"/>
        <v>0</v>
      </c>
      <c r="I954" s="178"/>
      <c r="J954" s="177"/>
      <c r="K954" s="149">
        <f t="shared" si="942"/>
        <v>0</v>
      </c>
      <c r="L954" s="178"/>
      <c r="M954" s="177"/>
      <c r="N954" s="149">
        <f t="shared" si="943"/>
        <v>0</v>
      </c>
      <c r="O954" s="178"/>
      <c r="P954" s="177"/>
      <c r="Q954" s="149">
        <f t="shared" si="944"/>
        <v>0</v>
      </c>
      <c r="R954" s="178"/>
      <c r="S954" s="177"/>
      <c r="T954" s="149">
        <f t="shared" si="945"/>
        <v>0</v>
      </c>
      <c r="U954" s="178"/>
      <c r="V954" s="177"/>
      <c r="W954" s="149">
        <f t="shared" si="946"/>
        <v>0</v>
      </c>
      <c r="X954" s="197"/>
      <c r="Y954" s="177">
        <v>214676</v>
      </c>
      <c r="Z954" s="149">
        <f t="shared" si="947"/>
        <v>214676</v>
      </c>
      <c r="AA954" s="197"/>
      <c r="AB954" s="177"/>
      <c r="AC954" s="149">
        <f t="shared" si="948"/>
        <v>0</v>
      </c>
      <c r="AD954" s="178"/>
      <c r="AE954" s="177"/>
      <c r="AF954" s="149">
        <f t="shared" si="949"/>
        <v>0</v>
      </c>
      <c r="AG954" s="178"/>
      <c r="AH954" s="177"/>
      <c r="AI954" s="149">
        <f t="shared" si="950"/>
        <v>0</v>
      </c>
      <c r="AJ954" s="178"/>
      <c r="AK954" s="177"/>
      <c r="AL954" s="149">
        <f t="shared" si="951"/>
        <v>0</v>
      </c>
      <c r="AM954" s="178"/>
      <c r="AN954" s="172"/>
      <c r="AO954" s="152">
        <f>SUM(H951:H960,K951:K960,N951:N960,Q951:Q960,T951:T960,W951:W960,Z951:Z960,AC951:AC960,AF951:AF960)</f>
        <v>1464676</v>
      </c>
    </row>
    <row r="955" spans="1:41">
      <c r="A955" s="543"/>
      <c r="B955" s="545"/>
      <c r="C955" s="547"/>
      <c r="D955" s="549"/>
      <c r="E955" s="551"/>
      <c r="F955" s="165" t="s">
        <v>393</v>
      </c>
      <c r="G955" s="177"/>
      <c r="H955" s="149"/>
      <c r="I955" s="178"/>
      <c r="J955" s="177"/>
      <c r="K955" s="149"/>
      <c r="L955" s="178"/>
      <c r="M955" s="177"/>
      <c r="N955" s="149"/>
      <c r="O955" s="178"/>
      <c r="P955" s="177"/>
      <c r="Q955" s="149"/>
      <c r="R955" s="178"/>
      <c r="S955" s="177"/>
      <c r="T955" s="149"/>
      <c r="U955" s="178"/>
      <c r="V955" s="338"/>
      <c r="W955" s="339">
        <f t="shared" ref="W955" si="952">V955-X955</f>
        <v>0</v>
      </c>
      <c r="X955" s="340"/>
      <c r="Y955" s="264"/>
      <c r="Z955" s="265">
        <f t="shared" si="947"/>
        <v>0</v>
      </c>
      <c r="AA955" s="406"/>
      <c r="AB955" s="177"/>
      <c r="AC955" s="149"/>
      <c r="AD955" s="178"/>
      <c r="AE955" s="177"/>
      <c r="AF955" s="149"/>
      <c r="AG955" s="178"/>
      <c r="AH955" s="177"/>
      <c r="AI955" s="149"/>
      <c r="AJ955" s="178"/>
      <c r="AK955" s="177"/>
      <c r="AL955" s="149"/>
      <c r="AM955" s="178"/>
      <c r="AN955" s="172"/>
      <c r="AO955" s="152"/>
    </row>
    <row r="956" spans="1:41">
      <c r="A956" s="543"/>
      <c r="B956" s="545"/>
      <c r="C956" s="547"/>
      <c r="D956" s="549"/>
      <c r="E956" s="551"/>
      <c r="F956" s="165" t="s">
        <v>36</v>
      </c>
      <c r="G956" s="177"/>
      <c r="H956" s="149">
        <f t="shared" si="941"/>
        <v>0</v>
      </c>
      <c r="I956" s="178"/>
      <c r="J956" s="177"/>
      <c r="K956" s="149">
        <f t="shared" si="942"/>
        <v>0</v>
      </c>
      <c r="L956" s="178"/>
      <c r="M956" s="177"/>
      <c r="N956" s="149">
        <f t="shared" si="943"/>
        <v>0</v>
      </c>
      <c r="O956" s="178"/>
      <c r="P956" s="177"/>
      <c r="Q956" s="149">
        <f t="shared" si="944"/>
        <v>0</v>
      </c>
      <c r="R956" s="178"/>
      <c r="S956" s="177"/>
      <c r="T956" s="149">
        <f t="shared" si="945"/>
        <v>0</v>
      </c>
      <c r="U956" s="178"/>
      <c r="V956" s="177"/>
      <c r="W956" s="149">
        <f t="shared" si="946"/>
        <v>0</v>
      </c>
      <c r="X956" s="197"/>
      <c r="Y956" s="177"/>
      <c r="Z956" s="149">
        <f t="shared" si="947"/>
        <v>0</v>
      </c>
      <c r="AA956" s="178"/>
      <c r="AB956" s="177">
        <v>750000</v>
      </c>
      <c r="AC956" s="149">
        <f t="shared" ref="AC956" si="953">AB956-AD956</f>
        <v>750000</v>
      </c>
      <c r="AD956" s="178"/>
      <c r="AE956" s="177"/>
      <c r="AF956" s="149">
        <f t="shared" si="949"/>
        <v>0</v>
      </c>
      <c r="AG956" s="178"/>
      <c r="AH956" s="177"/>
      <c r="AI956" s="149">
        <f t="shared" ref="AI956:AI960" si="954">AH956-AJ956</f>
        <v>0</v>
      </c>
      <c r="AJ956" s="178"/>
      <c r="AK956" s="177"/>
      <c r="AL956" s="149">
        <f t="shared" ref="AL956:AL960" si="955">AK956-AM956</f>
        <v>0</v>
      </c>
      <c r="AM956" s="178"/>
      <c r="AN956" s="172"/>
      <c r="AO956" s="153" t="s">
        <v>37</v>
      </c>
    </row>
    <row r="957" spans="1:41">
      <c r="A957" s="543"/>
      <c r="B957" s="545"/>
      <c r="C957" s="547"/>
      <c r="D957" s="549"/>
      <c r="E957" s="551"/>
      <c r="F957" s="165" t="s">
        <v>38</v>
      </c>
      <c r="G957" s="177"/>
      <c r="H957" s="149">
        <f t="shared" si="941"/>
        <v>0</v>
      </c>
      <c r="I957" s="178"/>
      <c r="J957" s="177"/>
      <c r="K957" s="149">
        <f t="shared" si="942"/>
        <v>0</v>
      </c>
      <c r="L957" s="178"/>
      <c r="M957" s="177"/>
      <c r="N957" s="149">
        <f t="shared" si="943"/>
        <v>0</v>
      </c>
      <c r="O957" s="178"/>
      <c r="P957" s="177"/>
      <c r="Q957" s="149">
        <f t="shared" si="944"/>
        <v>0</v>
      </c>
      <c r="R957" s="178"/>
      <c r="S957" s="177"/>
      <c r="T957" s="149">
        <f t="shared" si="945"/>
        <v>0</v>
      </c>
      <c r="U957" s="178"/>
      <c r="V957" s="177"/>
      <c r="W957" s="149">
        <f t="shared" si="946"/>
        <v>0</v>
      </c>
      <c r="X957" s="197"/>
      <c r="Y957" s="177"/>
      <c r="Z957" s="149">
        <f t="shared" si="947"/>
        <v>0</v>
      </c>
      <c r="AA957" s="178"/>
      <c r="AB957" s="177"/>
      <c r="AC957" s="149">
        <f t="shared" si="948"/>
        <v>0</v>
      </c>
      <c r="AD957" s="178"/>
      <c r="AE957" s="177">
        <v>500000</v>
      </c>
      <c r="AF957" s="149">
        <f t="shared" si="949"/>
        <v>500000</v>
      </c>
      <c r="AG957" s="178"/>
      <c r="AH957" s="177"/>
      <c r="AI957" s="149">
        <f t="shared" si="954"/>
        <v>0</v>
      </c>
      <c r="AJ957" s="178"/>
      <c r="AK957" s="177"/>
      <c r="AL957" s="149">
        <f t="shared" si="955"/>
        <v>0</v>
      </c>
      <c r="AM957" s="178"/>
      <c r="AN957" s="172"/>
      <c r="AO957" s="152">
        <f>SUM(I951:I960,L951:L960,O951:O960,R951:R960,U951:U960,X951:X960,AA951:AA960,AD951:AD960,AG951:AG960)</f>
        <v>250000</v>
      </c>
    </row>
    <row r="958" spans="1:41">
      <c r="A958" s="543"/>
      <c r="B958" s="545"/>
      <c r="C958" s="547"/>
      <c r="D958" s="549"/>
      <c r="E958" s="551"/>
      <c r="F958" s="165" t="s">
        <v>39</v>
      </c>
      <c r="G958" s="177"/>
      <c r="H958" s="149">
        <f t="shared" si="941"/>
        <v>0</v>
      </c>
      <c r="I958" s="178"/>
      <c r="J958" s="177"/>
      <c r="K958" s="149">
        <f t="shared" si="942"/>
        <v>0</v>
      </c>
      <c r="L958" s="178"/>
      <c r="M958" s="177"/>
      <c r="N958" s="149">
        <f t="shared" si="943"/>
        <v>0</v>
      </c>
      <c r="O958" s="178"/>
      <c r="P958" s="177"/>
      <c r="Q958" s="149">
        <f t="shared" si="944"/>
        <v>0</v>
      </c>
      <c r="R958" s="178"/>
      <c r="S958" s="177"/>
      <c r="T958" s="149">
        <f t="shared" si="945"/>
        <v>0</v>
      </c>
      <c r="U958" s="178"/>
      <c r="V958" s="177"/>
      <c r="W958" s="149">
        <f t="shared" si="946"/>
        <v>0</v>
      </c>
      <c r="X958" s="197"/>
      <c r="Y958" s="177"/>
      <c r="Z958" s="149">
        <f t="shared" si="947"/>
        <v>0</v>
      </c>
      <c r="AA958" s="178"/>
      <c r="AB958" s="177"/>
      <c r="AC958" s="149">
        <f t="shared" si="948"/>
        <v>0</v>
      </c>
      <c r="AD958" s="178"/>
      <c r="AE958" s="177"/>
      <c r="AF958" s="149">
        <f t="shared" si="949"/>
        <v>0</v>
      </c>
      <c r="AG958" s="178"/>
      <c r="AH958" s="177"/>
      <c r="AI958" s="149">
        <f t="shared" si="954"/>
        <v>0</v>
      </c>
      <c r="AJ958" s="178"/>
      <c r="AK958" s="177"/>
      <c r="AL958" s="149">
        <f t="shared" si="955"/>
        <v>0</v>
      </c>
      <c r="AM958" s="178"/>
      <c r="AN958" s="172"/>
      <c r="AO958" s="153" t="s">
        <v>40</v>
      </c>
    </row>
    <row r="959" spans="1:41">
      <c r="A959" s="543"/>
      <c r="B959" s="545"/>
      <c r="C959" s="547"/>
      <c r="D959" s="549"/>
      <c r="E959" s="551"/>
      <c r="F959" s="165" t="s">
        <v>41</v>
      </c>
      <c r="G959" s="177"/>
      <c r="H959" s="149">
        <f t="shared" si="941"/>
        <v>0</v>
      </c>
      <c r="I959" s="178"/>
      <c r="J959" s="177"/>
      <c r="K959" s="149">
        <f t="shared" si="942"/>
        <v>0</v>
      </c>
      <c r="L959" s="178"/>
      <c r="M959" s="177"/>
      <c r="N959" s="149">
        <f t="shared" si="943"/>
        <v>0</v>
      </c>
      <c r="O959" s="178"/>
      <c r="P959" s="177"/>
      <c r="Q959" s="149">
        <f t="shared" si="944"/>
        <v>0</v>
      </c>
      <c r="R959" s="178"/>
      <c r="S959" s="177"/>
      <c r="T959" s="149">
        <f t="shared" si="945"/>
        <v>0</v>
      </c>
      <c r="U959" s="178"/>
      <c r="V959" s="177"/>
      <c r="W959" s="149">
        <f t="shared" si="946"/>
        <v>0</v>
      </c>
      <c r="X959" s="197"/>
      <c r="Y959" s="177"/>
      <c r="Z959" s="149">
        <f t="shared" si="947"/>
        <v>0</v>
      </c>
      <c r="AA959" s="178"/>
      <c r="AB959" s="177"/>
      <c r="AC959" s="149">
        <f t="shared" si="948"/>
        <v>0</v>
      </c>
      <c r="AD959" s="178"/>
      <c r="AE959" s="177"/>
      <c r="AF959" s="149">
        <f t="shared" si="949"/>
        <v>0</v>
      </c>
      <c r="AG959" s="178"/>
      <c r="AH959" s="177"/>
      <c r="AI959" s="149">
        <f t="shared" si="954"/>
        <v>0</v>
      </c>
      <c r="AJ959" s="178"/>
      <c r="AK959" s="177"/>
      <c r="AL959" s="149">
        <f t="shared" si="955"/>
        <v>0</v>
      </c>
      <c r="AM959" s="178"/>
      <c r="AN959" s="172"/>
      <c r="AO959" s="154">
        <f>AO957/AO952</f>
        <v>0.14580013950157347</v>
      </c>
    </row>
    <row r="960" spans="1:41" ht="15.75" customHeight="1">
      <c r="A960" s="544"/>
      <c r="B960" s="546"/>
      <c r="C960" s="548"/>
      <c r="D960" s="550"/>
      <c r="E960" s="552"/>
      <c r="F960" s="166" t="s">
        <v>42</v>
      </c>
      <c r="G960" s="179"/>
      <c r="H960" s="155">
        <f t="shared" si="941"/>
        <v>0</v>
      </c>
      <c r="I960" s="180"/>
      <c r="J960" s="179"/>
      <c r="K960" s="155">
        <f t="shared" si="942"/>
        <v>0</v>
      </c>
      <c r="L960" s="180"/>
      <c r="M960" s="179"/>
      <c r="N960" s="155">
        <f t="shared" si="943"/>
        <v>0</v>
      </c>
      <c r="O960" s="180"/>
      <c r="P960" s="179"/>
      <c r="Q960" s="155">
        <f t="shared" si="944"/>
        <v>0</v>
      </c>
      <c r="R960" s="180"/>
      <c r="S960" s="179"/>
      <c r="T960" s="155">
        <f t="shared" si="945"/>
        <v>0</v>
      </c>
      <c r="U960" s="180"/>
      <c r="V960" s="179"/>
      <c r="W960" s="155">
        <f t="shared" si="946"/>
        <v>0</v>
      </c>
      <c r="X960" s="198"/>
      <c r="Y960" s="179"/>
      <c r="Z960" s="155">
        <f t="shared" si="947"/>
        <v>0</v>
      </c>
      <c r="AA960" s="180"/>
      <c r="AB960" s="179"/>
      <c r="AC960" s="155">
        <f t="shared" si="948"/>
        <v>0</v>
      </c>
      <c r="AD960" s="180"/>
      <c r="AE960" s="179"/>
      <c r="AF960" s="155">
        <f t="shared" si="949"/>
        <v>0</v>
      </c>
      <c r="AG960" s="180"/>
      <c r="AH960" s="179"/>
      <c r="AI960" s="155">
        <f t="shared" si="954"/>
        <v>0</v>
      </c>
      <c r="AJ960" s="180"/>
      <c r="AK960" s="179"/>
      <c r="AL960" s="155">
        <f t="shared" si="955"/>
        <v>0</v>
      </c>
      <c r="AM960" s="180"/>
      <c r="AN960" s="173"/>
      <c r="AO960" s="156"/>
    </row>
    <row r="961" spans="1:41" ht="15" hidden="1" customHeight="1">
      <c r="A961" s="653" t="s">
        <v>21</v>
      </c>
      <c r="B961" s="450" t="s">
        <v>17</v>
      </c>
      <c r="C961" s="450" t="s">
        <v>18</v>
      </c>
      <c r="D961" s="450" t="s">
        <v>139</v>
      </c>
      <c r="E961" s="450" t="s">
        <v>20</v>
      </c>
      <c r="F961" s="686" t="s">
        <v>22</v>
      </c>
      <c r="G961" s="576" t="s">
        <v>23</v>
      </c>
      <c r="H961" s="452" t="s">
        <v>24</v>
      </c>
      <c r="I961" s="577" t="s">
        <v>25</v>
      </c>
      <c r="J961" s="576" t="s">
        <v>23</v>
      </c>
      <c r="K961" s="452" t="s">
        <v>24</v>
      </c>
      <c r="L961" s="577" t="s">
        <v>25</v>
      </c>
      <c r="M961" s="576" t="s">
        <v>23</v>
      </c>
      <c r="N961" s="452" t="s">
        <v>24</v>
      </c>
      <c r="O961" s="577" t="s">
        <v>25</v>
      </c>
      <c r="P961" s="576" t="s">
        <v>23</v>
      </c>
      <c r="Q961" s="452" t="s">
        <v>24</v>
      </c>
      <c r="R961" s="577" t="s">
        <v>25</v>
      </c>
      <c r="S961" s="576" t="s">
        <v>23</v>
      </c>
      <c r="T961" s="452" t="s">
        <v>24</v>
      </c>
      <c r="U961" s="577" t="s">
        <v>25</v>
      </c>
      <c r="V961" s="576" t="s">
        <v>23</v>
      </c>
      <c r="W961" s="452" t="s">
        <v>24</v>
      </c>
      <c r="X961" s="676" t="s">
        <v>25</v>
      </c>
      <c r="Y961" s="576" t="s">
        <v>23</v>
      </c>
      <c r="Z961" s="452" t="s">
        <v>24</v>
      </c>
      <c r="AA961" s="577" t="s">
        <v>25</v>
      </c>
      <c r="AB961" s="576" t="s">
        <v>23</v>
      </c>
      <c r="AC961" s="452" t="s">
        <v>24</v>
      </c>
      <c r="AD961" s="577" t="s">
        <v>25</v>
      </c>
      <c r="AE961" s="576" t="s">
        <v>23</v>
      </c>
      <c r="AF961" s="452" t="s">
        <v>24</v>
      </c>
      <c r="AG961" s="577" t="s">
        <v>25</v>
      </c>
      <c r="AH961" s="576" t="s">
        <v>23</v>
      </c>
      <c r="AI961" s="452" t="s">
        <v>24</v>
      </c>
      <c r="AJ961" s="577" t="s">
        <v>25</v>
      </c>
      <c r="AK961" s="576" t="s">
        <v>23</v>
      </c>
      <c r="AL961" s="452" t="s">
        <v>24</v>
      </c>
      <c r="AM961" s="577" t="s">
        <v>25</v>
      </c>
      <c r="AN961" s="685" t="s">
        <v>23</v>
      </c>
      <c r="AO961" s="655" t="s">
        <v>26</v>
      </c>
    </row>
    <row r="962" spans="1:41" ht="15" hidden="1" customHeight="1">
      <c r="A962" s="574"/>
      <c r="B962" s="562"/>
      <c r="C962" s="562"/>
      <c r="D962" s="562"/>
      <c r="E962" s="562"/>
      <c r="F962" s="561"/>
      <c r="G962" s="541"/>
      <c r="H962" s="542"/>
      <c r="I962" s="538"/>
      <c r="J962" s="541"/>
      <c r="K962" s="542"/>
      <c r="L962" s="538"/>
      <c r="M962" s="541"/>
      <c r="N962" s="542"/>
      <c r="O962" s="538"/>
      <c r="P962" s="541"/>
      <c r="Q962" s="542"/>
      <c r="R962" s="538"/>
      <c r="S962" s="541"/>
      <c r="T962" s="542"/>
      <c r="U962" s="538"/>
      <c r="V962" s="541"/>
      <c r="W962" s="542"/>
      <c r="X962" s="632"/>
      <c r="Y962" s="541"/>
      <c r="Z962" s="542"/>
      <c r="AA962" s="538"/>
      <c r="AB962" s="541"/>
      <c r="AC962" s="542"/>
      <c r="AD962" s="538"/>
      <c r="AE962" s="541"/>
      <c r="AF962" s="542"/>
      <c r="AG962" s="538"/>
      <c r="AH962" s="541"/>
      <c r="AI962" s="542"/>
      <c r="AJ962" s="538"/>
      <c r="AK962" s="541"/>
      <c r="AL962" s="542"/>
      <c r="AM962" s="538"/>
      <c r="AN962" s="570"/>
      <c r="AO962" s="631"/>
    </row>
    <row r="963" spans="1:41" ht="15" hidden="1" customHeight="1">
      <c r="A963" s="543" t="s">
        <v>140</v>
      </c>
      <c r="B963" s="545" t="s">
        <v>394</v>
      </c>
      <c r="C963" s="547">
        <v>1273</v>
      </c>
      <c r="D963" s="722">
        <v>506</v>
      </c>
      <c r="E963" s="551" t="s">
        <v>395</v>
      </c>
      <c r="F963" s="165" t="s">
        <v>30</v>
      </c>
      <c r="G963" s="177"/>
      <c r="H963" s="149">
        <f t="shared" ref="H963:H974" si="956">G963-I963</f>
        <v>0</v>
      </c>
      <c r="I963" s="178"/>
      <c r="J963" s="177"/>
      <c r="K963" s="149">
        <f t="shared" ref="K963:K974" si="957">J963-L963</f>
        <v>0</v>
      </c>
      <c r="L963" s="178"/>
      <c r="M963" s="177"/>
      <c r="N963" s="149">
        <f t="shared" ref="N963:N974" si="958">M963-O963</f>
        <v>0</v>
      </c>
      <c r="O963" s="178"/>
      <c r="P963" s="177"/>
      <c r="Q963" s="149">
        <f t="shared" ref="Q963:Q974" si="959">P963-R963</f>
        <v>0</v>
      </c>
      <c r="R963" s="178"/>
      <c r="S963" s="177"/>
      <c r="T963" s="149">
        <f t="shared" ref="T963:T974" si="960">S963-U963</f>
        <v>0</v>
      </c>
      <c r="U963" s="178"/>
      <c r="V963" s="177"/>
      <c r="W963" s="149">
        <f t="shared" ref="W963:W974" si="961">V963-X963</f>
        <v>0</v>
      </c>
      <c r="X963" s="197"/>
      <c r="Y963" s="177"/>
      <c r="Z963" s="149">
        <f t="shared" ref="Z963:Z974" si="962">Y963-AA963</f>
        <v>0</v>
      </c>
      <c r="AA963" s="178"/>
      <c r="AB963" s="177"/>
      <c r="AC963" s="149">
        <f t="shared" ref="AC963:AC974" si="963">AB963-AD963</f>
        <v>0</v>
      </c>
      <c r="AD963" s="178"/>
      <c r="AE963" s="177"/>
      <c r="AF963" s="149">
        <f t="shared" ref="AF963:AF974" si="964">AE963-AG963</f>
        <v>0</v>
      </c>
      <c r="AG963" s="178"/>
      <c r="AH963" s="177"/>
      <c r="AI963" s="149">
        <f t="shared" ref="AI963:AI974" si="965">AH963-AJ963</f>
        <v>0</v>
      </c>
      <c r="AJ963" s="178"/>
      <c r="AK963" s="177"/>
      <c r="AL963" s="149">
        <f t="shared" ref="AL963:AL974" si="966">AK963-AM963</f>
        <v>0</v>
      </c>
      <c r="AM963" s="178"/>
      <c r="AN963" s="172"/>
      <c r="AO963" s="151" t="s">
        <v>31</v>
      </c>
    </row>
    <row r="964" spans="1:41" ht="14.45" hidden="1" customHeight="1">
      <c r="A964" s="543"/>
      <c r="B964" s="545"/>
      <c r="C964" s="547"/>
      <c r="D964" s="722"/>
      <c r="E964" s="551"/>
      <c r="F964" s="165" t="s">
        <v>32</v>
      </c>
      <c r="G964" s="177"/>
      <c r="H964" s="149">
        <f t="shared" si="956"/>
        <v>0</v>
      </c>
      <c r="I964" s="178"/>
      <c r="J964" s="177"/>
      <c r="K964" s="149">
        <f t="shared" si="957"/>
        <v>0</v>
      </c>
      <c r="L964" s="178"/>
      <c r="M964" s="177"/>
      <c r="N964" s="149">
        <f t="shared" si="958"/>
        <v>0</v>
      </c>
      <c r="O964" s="178"/>
      <c r="P964" s="177"/>
      <c r="Q964" s="149">
        <f t="shared" si="959"/>
        <v>0</v>
      </c>
      <c r="R964" s="178"/>
      <c r="S964" s="177"/>
      <c r="T964" s="149">
        <f t="shared" si="960"/>
        <v>0</v>
      </c>
      <c r="U964" s="178"/>
      <c r="V964" s="177"/>
      <c r="W964" s="149">
        <f t="shared" si="961"/>
        <v>0</v>
      </c>
      <c r="X964" s="197"/>
      <c r="Y964" s="177"/>
      <c r="Z964" s="149">
        <f t="shared" si="962"/>
        <v>0</v>
      </c>
      <c r="AA964" s="178"/>
      <c r="AB964" s="177"/>
      <c r="AC964" s="149">
        <f t="shared" si="963"/>
        <v>0</v>
      </c>
      <c r="AD964" s="178"/>
      <c r="AE964" s="177"/>
      <c r="AF964" s="149">
        <f t="shared" si="964"/>
        <v>0</v>
      </c>
      <c r="AG964" s="178"/>
      <c r="AH964" s="177"/>
      <c r="AI964" s="149">
        <f t="shared" si="965"/>
        <v>0</v>
      </c>
      <c r="AJ964" s="178"/>
      <c r="AK964" s="177"/>
      <c r="AL964" s="149">
        <f t="shared" si="966"/>
        <v>0</v>
      </c>
      <c r="AM964" s="178"/>
      <c r="AN964" s="172"/>
      <c r="AO964" s="724" t="e">
        <f>SUM(G963:G974,J963:J974,M963:M974,P963:P974,S963:S974,AN963:AN974)+SUM(#REF!,#REF!,#REF!,#REF!,#REF!,#REF!,#REF!,#REF!,#REF!,#REF!,#REF!,#REF!,#REF!,#REF!,#REF!,#REF!,#REF!,#REF!,#REF!,#REF!)</f>
        <v>#REF!</v>
      </c>
    </row>
    <row r="965" spans="1:41" ht="14.45" hidden="1" customHeight="1">
      <c r="A965" s="543"/>
      <c r="B965" s="545"/>
      <c r="C965" s="547"/>
      <c r="D965" s="722"/>
      <c r="E965" s="551"/>
      <c r="F965" s="165" t="s">
        <v>33</v>
      </c>
      <c r="G965" s="177"/>
      <c r="H965" s="149">
        <f t="shared" si="956"/>
        <v>0</v>
      </c>
      <c r="I965" s="178"/>
      <c r="J965" s="177"/>
      <c r="K965" s="149">
        <f t="shared" si="957"/>
        <v>0</v>
      </c>
      <c r="L965" s="178"/>
      <c r="M965" s="177"/>
      <c r="N965" s="149">
        <f t="shared" si="958"/>
        <v>0</v>
      </c>
      <c r="O965" s="178"/>
      <c r="P965" s="177"/>
      <c r="Q965" s="149">
        <f t="shared" si="959"/>
        <v>0</v>
      </c>
      <c r="R965" s="178"/>
      <c r="S965" s="177"/>
      <c r="T965" s="149">
        <f t="shared" si="960"/>
        <v>0</v>
      </c>
      <c r="U965" s="178"/>
      <c r="V965" s="177"/>
      <c r="W965" s="149">
        <f t="shared" si="961"/>
        <v>0</v>
      </c>
      <c r="X965" s="197"/>
      <c r="Y965" s="177"/>
      <c r="Z965" s="149">
        <f t="shared" si="962"/>
        <v>0</v>
      </c>
      <c r="AA965" s="178"/>
      <c r="AB965" s="177"/>
      <c r="AC965" s="149">
        <f t="shared" si="963"/>
        <v>0</v>
      </c>
      <c r="AD965" s="178"/>
      <c r="AE965" s="177"/>
      <c r="AF965" s="149">
        <f t="shared" si="964"/>
        <v>0</v>
      </c>
      <c r="AG965" s="178"/>
      <c r="AH965" s="177"/>
      <c r="AI965" s="149">
        <f t="shared" si="965"/>
        <v>0</v>
      </c>
      <c r="AJ965" s="178"/>
      <c r="AK965" s="177"/>
      <c r="AL965" s="149">
        <f t="shared" si="966"/>
        <v>0</v>
      </c>
      <c r="AM965" s="178"/>
      <c r="AN965" s="172"/>
      <c r="AO965" s="724"/>
    </row>
    <row r="966" spans="1:41" ht="14.45" hidden="1" customHeight="1">
      <c r="A966" s="543"/>
      <c r="B966" s="545"/>
      <c r="C966" s="547"/>
      <c r="D966" s="722"/>
      <c r="E966" s="551"/>
      <c r="F966" s="165" t="s">
        <v>35</v>
      </c>
      <c r="G966" s="177"/>
      <c r="H966" s="149">
        <f t="shared" si="956"/>
        <v>0</v>
      </c>
      <c r="I966" s="178"/>
      <c r="J966" s="177"/>
      <c r="K966" s="149">
        <f t="shared" si="957"/>
        <v>0</v>
      </c>
      <c r="L966" s="178"/>
      <c r="M966" s="177"/>
      <c r="N966" s="149">
        <f t="shared" si="958"/>
        <v>0</v>
      </c>
      <c r="O966" s="178"/>
      <c r="P966" s="177"/>
      <c r="Q966" s="149">
        <f t="shared" si="959"/>
        <v>0</v>
      </c>
      <c r="R966" s="178"/>
      <c r="S966" s="177"/>
      <c r="T966" s="149">
        <f t="shared" si="960"/>
        <v>0</v>
      </c>
      <c r="U966" s="178"/>
      <c r="V966" s="177"/>
      <c r="W966" s="149">
        <f t="shared" si="961"/>
        <v>0</v>
      </c>
      <c r="X966" s="197"/>
      <c r="Y966" s="177"/>
      <c r="Z966" s="149">
        <f t="shared" si="962"/>
        <v>0</v>
      </c>
      <c r="AA966" s="178"/>
      <c r="AB966" s="177"/>
      <c r="AC966" s="149">
        <f t="shared" si="963"/>
        <v>0</v>
      </c>
      <c r="AD966" s="178"/>
      <c r="AE966" s="177"/>
      <c r="AF966" s="149">
        <f t="shared" si="964"/>
        <v>0</v>
      </c>
      <c r="AG966" s="178"/>
      <c r="AH966" s="177"/>
      <c r="AI966" s="149">
        <f t="shared" si="965"/>
        <v>0</v>
      </c>
      <c r="AJ966" s="178"/>
      <c r="AK966" s="177"/>
      <c r="AL966" s="149">
        <f t="shared" si="966"/>
        <v>0</v>
      </c>
      <c r="AM966" s="178"/>
      <c r="AN966" s="172"/>
      <c r="AO966" s="153" t="s">
        <v>34</v>
      </c>
    </row>
    <row r="967" spans="1:41" ht="14.45" hidden="1" customHeight="1">
      <c r="A967" s="543"/>
      <c r="B967" s="545"/>
      <c r="C967" s="547"/>
      <c r="D967" s="722"/>
      <c r="E967" s="551"/>
      <c r="F967" s="165" t="s">
        <v>36</v>
      </c>
      <c r="G967" s="177"/>
      <c r="H967" s="149">
        <f t="shared" si="956"/>
        <v>0</v>
      </c>
      <c r="I967" s="178"/>
      <c r="J967" s="177"/>
      <c r="K967" s="149">
        <f t="shared" si="957"/>
        <v>0</v>
      </c>
      <c r="L967" s="178"/>
      <c r="M967" s="177"/>
      <c r="N967" s="149">
        <f t="shared" si="958"/>
        <v>0</v>
      </c>
      <c r="O967" s="178"/>
      <c r="P967" s="177"/>
      <c r="Q967" s="149">
        <f t="shared" si="959"/>
        <v>0</v>
      </c>
      <c r="R967" s="178"/>
      <c r="S967" s="177"/>
      <c r="T967" s="149">
        <f t="shared" si="960"/>
        <v>0</v>
      </c>
      <c r="U967" s="178"/>
      <c r="V967" s="177"/>
      <c r="W967" s="149">
        <f t="shared" si="961"/>
        <v>0</v>
      </c>
      <c r="X967" s="197"/>
      <c r="Y967" s="177"/>
      <c r="Z967" s="149">
        <f t="shared" si="962"/>
        <v>0</v>
      </c>
      <c r="AA967" s="178"/>
      <c r="AB967" s="177"/>
      <c r="AC967" s="149">
        <f t="shared" si="963"/>
        <v>0</v>
      </c>
      <c r="AD967" s="178"/>
      <c r="AE967" s="177"/>
      <c r="AF967" s="149">
        <f t="shared" si="964"/>
        <v>0</v>
      </c>
      <c r="AG967" s="178"/>
      <c r="AH967" s="177"/>
      <c r="AI967" s="149">
        <f t="shared" si="965"/>
        <v>0</v>
      </c>
      <c r="AJ967" s="178"/>
      <c r="AK967" s="177"/>
      <c r="AL967" s="149">
        <f t="shared" si="966"/>
        <v>0</v>
      </c>
      <c r="AM967" s="178"/>
      <c r="AN967" s="172"/>
      <c r="AO967" s="724">
        <f>SUM(H963:H974,K963:K974,N963:N974,Q963:Q974,T963:T974)</f>
        <v>0</v>
      </c>
    </row>
    <row r="968" spans="1:41" ht="14.45" hidden="1" customHeight="1">
      <c r="A968" s="543"/>
      <c r="B968" s="545"/>
      <c r="C968" s="547"/>
      <c r="D968" s="722"/>
      <c r="E968" s="551"/>
      <c r="F968" s="165" t="s">
        <v>38</v>
      </c>
      <c r="G968" s="177"/>
      <c r="H968" s="149">
        <f t="shared" si="956"/>
        <v>0</v>
      </c>
      <c r="I968" s="178"/>
      <c r="J968" s="177"/>
      <c r="K968" s="149">
        <f t="shared" si="957"/>
        <v>0</v>
      </c>
      <c r="L968" s="178"/>
      <c r="M968" s="177"/>
      <c r="N968" s="149">
        <f t="shared" si="958"/>
        <v>0</v>
      </c>
      <c r="O968" s="178"/>
      <c r="P968" s="177"/>
      <c r="Q968" s="149">
        <f t="shared" si="959"/>
        <v>0</v>
      </c>
      <c r="R968" s="178"/>
      <c r="S968" s="177"/>
      <c r="T968" s="149">
        <f t="shared" si="960"/>
        <v>0</v>
      </c>
      <c r="U968" s="178"/>
      <c r="V968" s="177"/>
      <c r="W968" s="149">
        <f t="shared" si="961"/>
        <v>0</v>
      </c>
      <c r="X968" s="197"/>
      <c r="Y968" s="177"/>
      <c r="Z968" s="149">
        <f t="shared" si="962"/>
        <v>0</v>
      </c>
      <c r="AA968" s="178"/>
      <c r="AB968" s="177"/>
      <c r="AC968" s="149">
        <f t="shared" si="963"/>
        <v>0</v>
      </c>
      <c r="AD968" s="178"/>
      <c r="AE968" s="177"/>
      <c r="AF968" s="149">
        <f t="shared" si="964"/>
        <v>0</v>
      </c>
      <c r="AG968" s="178"/>
      <c r="AH968" s="177"/>
      <c r="AI968" s="149">
        <f t="shared" si="965"/>
        <v>0</v>
      </c>
      <c r="AJ968" s="178"/>
      <c r="AK968" s="177"/>
      <c r="AL968" s="149">
        <f t="shared" si="966"/>
        <v>0</v>
      </c>
      <c r="AM968" s="178"/>
      <c r="AN968" s="172"/>
      <c r="AO968" s="724"/>
    </row>
    <row r="969" spans="1:41" ht="14.45" hidden="1" customHeight="1">
      <c r="A969" s="543"/>
      <c r="B969" s="545"/>
      <c r="C969" s="547"/>
      <c r="D969" s="722"/>
      <c r="E969" s="551"/>
      <c r="F969" s="165" t="s">
        <v>39</v>
      </c>
      <c r="G969" s="177"/>
      <c r="H969" s="149">
        <f t="shared" si="956"/>
        <v>0</v>
      </c>
      <c r="I969" s="178"/>
      <c r="J969" s="177"/>
      <c r="K969" s="149">
        <f t="shared" si="957"/>
        <v>0</v>
      </c>
      <c r="L969" s="178"/>
      <c r="M969" s="177"/>
      <c r="N969" s="149">
        <f t="shared" si="958"/>
        <v>0</v>
      </c>
      <c r="O969" s="178"/>
      <c r="P969" s="177"/>
      <c r="Q969" s="149">
        <f t="shared" si="959"/>
        <v>0</v>
      </c>
      <c r="R969" s="178"/>
      <c r="S969" s="177"/>
      <c r="T969" s="149">
        <f t="shared" si="960"/>
        <v>0</v>
      </c>
      <c r="U969" s="178"/>
      <c r="V969" s="177"/>
      <c r="W969" s="149">
        <f t="shared" si="961"/>
        <v>0</v>
      </c>
      <c r="X969" s="197"/>
      <c r="Y969" s="177"/>
      <c r="Z969" s="149">
        <f t="shared" si="962"/>
        <v>0</v>
      </c>
      <c r="AA969" s="178"/>
      <c r="AB969" s="177"/>
      <c r="AC969" s="149">
        <f t="shared" si="963"/>
        <v>0</v>
      </c>
      <c r="AD969" s="178"/>
      <c r="AE969" s="177"/>
      <c r="AF969" s="149">
        <f t="shared" si="964"/>
        <v>0</v>
      </c>
      <c r="AG969" s="178"/>
      <c r="AH969" s="177"/>
      <c r="AI969" s="149">
        <f t="shared" si="965"/>
        <v>0</v>
      </c>
      <c r="AJ969" s="178"/>
      <c r="AK969" s="177"/>
      <c r="AL969" s="149">
        <f t="shared" si="966"/>
        <v>0</v>
      </c>
      <c r="AM969" s="178"/>
      <c r="AN969" s="172"/>
      <c r="AO969" s="153" t="s">
        <v>37</v>
      </c>
    </row>
    <row r="970" spans="1:41" ht="14.45" hidden="1" customHeight="1">
      <c r="A970" s="543"/>
      <c r="B970" s="545"/>
      <c r="C970" s="547"/>
      <c r="D970" s="722"/>
      <c r="E970" s="551"/>
      <c r="F970" s="165" t="s">
        <v>41</v>
      </c>
      <c r="G970" s="177"/>
      <c r="H970" s="149">
        <f t="shared" si="956"/>
        <v>0</v>
      </c>
      <c r="I970" s="178"/>
      <c r="J970" s="177"/>
      <c r="K970" s="149">
        <f t="shared" si="957"/>
        <v>0</v>
      </c>
      <c r="L970" s="178"/>
      <c r="M970" s="177"/>
      <c r="N970" s="149">
        <f t="shared" si="958"/>
        <v>0</v>
      </c>
      <c r="O970" s="178"/>
      <c r="P970" s="177"/>
      <c r="Q970" s="149">
        <f t="shared" si="959"/>
        <v>0</v>
      </c>
      <c r="R970" s="178"/>
      <c r="S970" s="177"/>
      <c r="T970" s="149">
        <f t="shared" si="960"/>
        <v>0</v>
      </c>
      <c r="U970" s="178"/>
      <c r="V970" s="177"/>
      <c r="W970" s="149">
        <f t="shared" si="961"/>
        <v>0</v>
      </c>
      <c r="X970" s="197"/>
      <c r="Y970" s="177"/>
      <c r="Z970" s="149">
        <f t="shared" si="962"/>
        <v>0</v>
      </c>
      <c r="AA970" s="178"/>
      <c r="AB970" s="177"/>
      <c r="AC970" s="149">
        <f t="shared" si="963"/>
        <v>0</v>
      </c>
      <c r="AD970" s="178"/>
      <c r="AE970" s="177"/>
      <c r="AF970" s="149">
        <f t="shared" si="964"/>
        <v>0</v>
      </c>
      <c r="AG970" s="178"/>
      <c r="AH970" s="177"/>
      <c r="AI970" s="149">
        <f t="shared" si="965"/>
        <v>0</v>
      </c>
      <c r="AJ970" s="178"/>
      <c r="AK970" s="177"/>
      <c r="AL970" s="149">
        <f t="shared" si="966"/>
        <v>0</v>
      </c>
      <c r="AM970" s="178"/>
      <c r="AN970" s="172"/>
      <c r="AO970" s="724" t="e">
        <f>SUM(I963:I974,L963:L974,O963:O974,R963:R974,U963:U974)+SUM(#REF!,#REF!,#REF!,#REF!,#REF!,#REF!,#REF!,#REF!,#REF!,#REF!,#REF!,#REF!,#REF!,#REF!,#REF!,#REF!,#REF!,#REF!)</f>
        <v>#REF!</v>
      </c>
    </row>
    <row r="971" spans="1:41" ht="14.45" hidden="1" customHeight="1">
      <c r="A971" s="543"/>
      <c r="B971" s="545"/>
      <c r="C971" s="547"/>
      <c r="D971" s="722"/>
      <c r="E971" s="551"/>
      <c r="F971" s="165" t="s">
        <v>42</v>
      </c>
      <c r="G971" s="177"/>
      <c r="H971" s="149">
        <f t="shared" si="956"/>
        <v>0</v>
      </c>
      <c r="I971" s="178"/>
      <c r="J971" s="177"/>
      <c r="K971" s="149">
        <f t="shared" si="957"/>
        <v>0</v>
      </c>
      <c r="L971" s="178"/>
      <c r="M971" s="177"/>
      <c r="N971" s="149">
        <f t="shared" si="958"/>
        <v>0</v>
      </c>
      <c r="O971" s="178"/>
      <c r="P971" s="177"/>
      <c r="Q971" s="149">
        <f t="shared" si="959"/>
        <v>0</v>
      </c>
      <c r="R971" s="178"/>
      <c r="S971" s="177"/>
      <c r="T971" s="149">
        <f t="shared" si="960"/>
        <v>0</v>
      </c>
      <c r="U971" s="178"/>
      <c r="V971" s="177"/>
      <c r="W971" s="149">
        <f t="shared" si="961"/>
        <v>0</v>
      </c>
      <c r="X971" s="197"/>
      <c r="Y971" s="177"/>
      <c r="Z971" s="149">
        <f t="shared" si="962"/>
        <v>0</v>
      </c>
      <c r="AA971" s="178"/>
      <c r="AB971" s="177"/>
      <c r="AC971" s="149">
        <f t="shared" si="963"/>
        <v>0</v>
      </c>
      <c r="AD971" s="178"/>
      <c r="AE971" s="177"/>
      <c r="AF971" s="149">
        <f t="shared" si="964"/>
        <v>0</v>
      </c>
      <c r="AG971" s="178"/>
      <c r="AH971" s="177"/>
      <c r="AI971" s="149">
        <f t="shared" si="965"/>
        <v>0</v>
      </c>
      <c r="AJ971" s="178"/>
      <c r="AK971" s="177"/>
      <c r="AL971" s="149">
        <f t="shared" si="966"/>
        <v>0</v>
      </c>
      <c r="AM971" s="178"/>
      <c r="AN971" s="172"/>
      <c r="AO971" s="724"/>
    </row>
    <row r="972" spans="1:41" ht="14.45" hidden="1" customHeight="1">
      <c r="A972" s="543"/>
      <c r="B972" s="545"/>
      <c r="C972" s="547"/>
      <c r="D972" s="722"/>
      <c r="E972" s="551"/>
      <c r="F972" s="165" t="s">
        <v>231</v>
      </c>
      <c r="G972" s="177"/>
      <c r="H972" s="149">
        <f t="shared" si="956"/>
        <v>0</v>
      </c>
      <c r="I972" s="178"/>
      <c r="J972" s="177"/>
      <c r="K972" s="149">
        <f t="shared" si="957"/>
        <v>0</v>
      </c>
      <c r="L972" s="178"/>
      <c r="M972" s="177"/>
      <c r="N972" s="149">
        <f t="shared" si="958"/>
        <v>0</v>
      </c>
      <c r="O972" s="178"/>
      <c r="P972" s="177"/>
      <c r="Q972" s="149">
        <f t="shared" si="959"/>
        <v>0</v>
      </c>
      <c r="R972" s="178"/>
      <c r="S972" s="177"/>
      <c r="T972" s="149">
        <f t="shared" si="960"/>
        <v>0</v>
      </c>
      <c r="U972" s="178"/>
      <c r="V972" s="177"/>
      <c r="W972" s="149">
        <f t="shared" si="961"/>
        <v>0</v>
      </c>
      <c r="X972" s="197"/>
      <c r="Y972" s="177"/>
      <c r="Z972" s="149">
        <f t="shared" si="962"/>
        <v>0</v>
      </c>
      <c r="AA972" s="178"/>
      <c r="AB972" s="177"/>
      <c r="AC972" s="149">
        <f t="shared" si="963"/>
        <v>0</v>
      </c>
      <c r="AD972" s="178"/>
      <c r="AE972" s="177"/>
      <c r="AF972" s="149">
        <f t="shared" si="964"/>
        <v>0</v>
      </c>
      <c r="AG972" s="178"/>
      <c r="AH972" s="177"/>
      <c r="AI972" s="149">
        <f t="shared" si="965"/>
        <v>0</v>
      </c>
      <c r="AJ972" s="178"/>
      <c r="AK972" s="177"/>
      <c r="AL972" s="149">
        <f t="shared" si="966"/>
        <v>0</v>
      </c>
      <c r="AM972" s="178"/>
      <c r="AN972" s="172"/>
      <c r="AO972" s="153" t="s">
        <v>40</v>
      </c>
    </row>
    <row r="973" spans="1:41" ht="14.45" hidden="1" customHeight="1">
      <c r="A973" s="543"/>
      <c r="B973" s="545"/>
      <c r="C973" s="547"/>
      <c r="D973" s="722"/>
      <c r="E973" s="551"/>
      <c r="F973" s="165" t="s">
        <v>232</v>
      </c>
      <c r="G973" s="177"/>
      <c r="H973" s="149">
        <f t="shared" si="956"/>
        <v>0</v>
      </c>
      <c r="I973" s="178"/>
      <c r="J973" s="177"/>
      <c r="K973" s="149">
        <f t="shared" si="957"/>
        <v>0</v>
      </c>
      <c r="L973" s="178"/>
      <c r="M973" s="177"/>
      <c r="N973" s="149">
        <f t="shared" si="958"/>
        <v>0</v>
      </c>
      <c r="O973" s="178"/>
      <c r="P973" s="177"/>
      <c r="Q973" s="149">
        <f t="shared" si="959"/>
        <v>0</v>
      </c>
      <c r="R973" s="178"/>
      <c r="S973" s="177"/>
      <c r="T973" s="149">
        <f t="shared" si="960"/>
        <v>0</v>
      </c>
      <c r="U973" s="178"/>
      <c r="V973" s="177"/>
      <c r="W973" s="149">
        <f t="shared" si="961"/>
        <v>0</v>
      </c>
      <c r="X973" s="197"/>
      <c r="Y973" s="177"/>
      <c r="Z973" s="149">
        <f t="shared" si="962"/>
        <v>0</v>
      </c>
      <c r="AA973" s="178"/>
      <c r="AB973" s="177"/>
      <c r="AC973" s="149">
        <f t="shared" si="963"/>
        <v>0</v>
      </c>
      <c r="AD973" s="178"/>
      <c r="AE973" s="177"/>
      <c r="AF973" s="149">
        <f t="shared" si="964"/>
        <v>0</v>
      </c>
      <c r="AG973" s="178"/>
      <c r="AH973" s="177"/>
      <c r="AI973" s="149">
        <f t="shared" si="965"/>
        <v>0</v>
      </c>
      <c r="AJ973" s="178"/>
      <c r="AK973" s="177"/>
      <c r="AL973" s="149">
        <f t="shared" si="966"/>
        <v>0</v>
      </c>
      <c r="AM973" s="178"/>
      <c r="AN973" s="172"/>
      <c r="AO973" s="727" t="e">
        <f>AO970/AO964</f>
        <v>#REF!</v>
      </c>
    </row>
    <row r="974" spans="1:41" ht="15" hidden="1" customHeight="1">
      <c r="A974" s="543"/>
      <c r="B974" s="545"/>
      <c r="C974" s="547"/>
      <c r="D974" s="722"/>
      <c r="E974" s="551"/>
      <c r="F974" s="165" t="s">
        <v>233</v>
      </c>
      <c r="G974" s="177"/>
      <c r="H974" s="149">
        <f t="shared" si="956"/>
        <v>0</v>
      </c>
      <c r="I974" s="178"/>
      <c r="J974" s="177"/>
      <c r="K974" s="149">
        <f t="shared" si="957"/>
        <v>0</v>
      </c>
      <c r="L974" s="178"/>
      <c r="M974" s="177"/>
      <c r="N974" s="149">
        <f t="shared" si="958"/>
        <v>0</v>
      </c>
      <c r="O974" s="178"/>
      <c r="P974" s="177"/>
      <c r="Q974" s="149">
        <f t="shared" si="959"/>
        <v>0</v>
      </c>
      <c r="R974" s="178"/>
      <c r="S974" s="177"/>
      <c r="T974" s="149">
        <f t="shared" si="960"/>
        <v>0</v>
      </c>
      <c r="U974" s="178"/>
      <c r="V974" s="177"/>
      <c r="W974" s="149">
        <f t="shared" si="961"/>
        <v>0</v>
      </c>
      <c r="X974" s="197"/>
      <c r="Y974" s="177"/>
      <c r="Z974" s="149">
        <f t="shared" si="962"/>
        <v>0</v>
      </c>
      <c r="AA974" s="178"/>
      <c r="AB974" s="177"/>
      <c r="AC974" s="149">
        <f t="shared" si="963"/>
        <v>0</v>
      </c>
      <c r="AD974" s="178"/>
      <c r="AE974" s="177"/>
      <c r="AF974" s="149">
        <f t="shared" si="964"/>
        <v>0</v>
      </c>
      <c r="AG974" s="178"/>
      <c r="AH974" s="177"/>
      <c r="AI974" s="149">
        <f t="shared" si="965"/>
        <v>0</v>
      </c>
      <c r="AJ974" s="178"/>
      <c r="AK974" s="177"/>
      <c r="AL974" s="149">
        <f t="shared" si="966"/>
        <v>0</v>
      </c>
      <c r="AM974" s="178"/>
      <c r="AN974" s="172"/>
      <c r="AO974" s="727"/>
    </row>
    <row r="975" spans="1:41" ht="15" hidden="1" customHeight="1">
      <c r="A975" s="574" t="s">
        <v>21</v>
      </c>
      <c r="B975" s="562" t="s">
        <v>17</v>
      </c>
      <c r="C975" s="562" t="s">
        <v>18</v>
      </c>
      <c r="D975" s="562" t="s">
        <v>139</v>
      </c>
      <c r="E975" s="562" t="s">
        <v>20</v>
      </c>
      <c r="F975" s="561" t="s">
        <v>22</v>
      </c>
      <c r="G975" s="541" t="s">
        <v>23</v>
      </c>
      <c r="H975" s="542" t="s">
        <v>24</v>
      </c>
      <c r="I975" s="538" t="s">
        <v>25</v>
      </c>
      <c r="J975" s="541" t="s">
        <v>23</v>
      </c>
      <c r="K975" s="542" t="s">
        <v>24</v>
      </c>
      <c r="L975" s="538" t="s">
        <v>25</v>
      </c>
      <c r="M975" s="541" t="s">
        <v>23</v>
      </c>
      <c r="N975" s="542" t="s">
        <v>24</v>
      </c>
      <c r="O975" s="538" t="s">
        <v>25</v>
      </c>
      <c r="P975" s="541" t="s">
        <v>23</v>
      </c>
      <c r="Q975" s="542" t="s">
        <v>24</v>
      </c>
      <c r="R975" s="538" t="s">
        <v>25</v>
      </c>
      <c r="S975" s="541" t="s">
        <v>23</v>
      </c>
      <c r="T975" s="542" t="s">
        <v>24</v>
      </c>
      <c r="U975" s="538" t="s">
        <v>25</v>
      </c>
      <c r="V975" s="541" t="s">
        <v>23</v>
      </c>
      <c r="W975" s="542" t="s">
        <v>24</v>
      </c>
      <c r="X975" s="632" t="s">
        <v>25</v>
      </c>
      <c r="Y975" s="541" t="s">
        <v>23</v>
      </c>
      <c r="Z975" s="542" t="s">
        <v>24</v>
      </c>
      <c r="AA975" s="538" t="s">
        <v>25</v>
      </c>
      <c r="AB975" s="541" t="s">
        <v>23</v>
      </c>
      <c r="AC975" s="542" t="s">
        <v>24</v>
      </c>
      <c r="AD975" s="538" t="s">
        <v>25</v>
      </c>
      <c r="AE975" s="541" t="s">
        <v>23</v>
      </c>
      <c r="AF975" s="542" t="s">
        <v>24</v>
      </c>
      <c r="AG975" s="538" t="s">
        <v>25</v>
      </c>
      <c r="AH975" s="541" t="s">
        <v>23</v>
      </c>
      <c r="AI975" s="542" t="s">
        <v>24</v>
      </c>
      <c r="AJ975" s="538" t="s">
        <v>25</v>
      </c>
      <c r="AK975" s="541" t="s">
        <v>23</v>
      </c>
      <c r="AL975" s="542" t="s">
        <v>24</v>
      </c>
      <c r="AM975" s="538" t="s">
        <v>25</v>
      </c>
      <c r="AN975" s="570" t="s">
        <v>23</v>
      </c>
      <c r="AO975" s="631" t="s">
        <v>26</v>
      </c>
    </row>
    <row r="976" spans="1:41" ht="15" hidden="1" customHeight="1">
      <c r="A976" s="574"/>
      <c r="B976" s="562"/>
      <c r="C976" s="562"/>
      <c r="D976" s="562"/>
      <c r="E976" s="562"/>
      <c r="F976" s="561"/>
      <c r="G976" s="541"/>
      <c r="H976" s="542"/>
      <c r="I976" s="538"/>
      <c r="J976" s="541"/>
      <c r="K976" s="542"/>
      <c r="L976" s="538"/>
      <c r="M976" s="541"/>
      <c r="N976" s="542"/>
      <c r="O976" s="538"/>
      <c r="P976" s="541"/>
      <c r="Q976" s="542"/>
      <c r="R976" s="538"/>
      <c r="S976" s="541"/>
      <c r="T976" s="542"/>
      <c r="U976" s="538"/>
      <c r="V976" s="541"/>
      <c r="W976" s="542"/>
      <c r="X976" s="632"/>
      <c r="Y976" s="541"/>
      <c r="Z976" s="542"/>
      <c r="AA976" s="538"/>
      <c r="AB976" s="541"/>
      <c r="AC976" s="542"/>
      <c r="AD976" s="538"/>
      <c r="AE976" s="541"/>
      <c r="AF976" s="542"/>
      <c r="AG976" s="538"/>
      <c r="AH976" s="541"/>
      <c r="AI976" s="542"/>
      <c r="AJ976" s="538"/>
      <c r="AK976" s="541"/>
      <c r="AL976" s="542"/>
      <c r="AM976" s="538"/>
      <c r="AN976" s="570"/>
      <c r="AO976" s="631"/>
    </row>
    <row r="977" spans="1:41" ht="15" hidden="1" customHeight="1">
      <c r="A977" s="543" t="s">
        <v>162</v>
      </c>
      <c r="B977" s="545" t="s">
        <v>396</v>
      </c>
      <c r="C977" s="547">
        <v>2540</v>
      </c>
      <c r="D977" s="722"/>
      <c r="E977" s="551" t="s">
        <v>397</v>
      </c>
      <c r="F977" s="165" t="s">
        <v>30</v>
      </c>
      <c r="G977" s="177"/>
      <c r="H977" s="149">
        <f t="shared" ref="H977:H988" si="967">G977-I977</f>
        <v>0</v>
      </c>
      <c r="I977" s="178"/>
      <c r="J977" s="177"/>
      <c r="K977" s="149">
        <f t="shared" ref="K977:K988" si="968">J977-L977</f>
        <v>0</v>
      </c>
      <c r="L977" s="178"/>
      <c r="M977" s="177"/>
      <c r="N977" s="149">
        <f t="shared" ref="N977:N988" si="969">M977-O977</f>
        <v>0</v>
      </c>
      <c r="O977" s="178"/>
      <c r="P977" s="177"/>
      <c r="Q977" s="149">
        <f>P977-R977</f>
        <v>0</v>
      </c>
      <c r="R977" s="178"/>
      <c r="S977" s="177"/>
      <c r="T977" s="149">
        <f t="shared" ref="T977:T988" si="970">S977-U977</f>
        <v>0</v>
      </c>
      <c r="U977" s="178"/>
      <c r="V977" s="177"/>
      <c r="W977" s="149">
        <f t="shared" ref="W977:W988" si="971">V977-X977</f>
        <v>0</v>
      </c>
      <c r="X977" s="197"/>
      <c r="Y977" s="177"/>
      <c r="Z977" s="149">
        <f t="shared" ref="Z977:Z988" si="972">Y977-AA977</f>
        <v>0</v>
      </c>
      <c r="AA977" s="178"/>
      <c r="AB977" s="177"/>
      <c r="AC977" s="149">
        <f t="shared" ref="AC977:AC988" si="973">AB977-AD977</f>
        <v>0</v>
      </c>
      <c r="AD977" s="178"/>
      <c r="AE977" s="177"/>
      <c r="AF977" s="149">
        <f t="shared" ref="AF977:AF988" si="974">AE977-AG977</f>
        <v>0</v>
      </c>
      <c r="AG977" s="178"/>
      <c r="AH977" s="177"/>
      <c r="AI977" s="149">
        <f t="shared" ref="AI977:AI988" si="975">AH977-AJ977</f>
        <v>0</v>
      </c>
      <c r="AJ977" s="178"/>
      <c r="AK977" s="177"/>
      <c r="AL977" s="149">
        <f t="shared" ref="AL977:AL988" si="976">AK977-AM977</f>
        <v>0</v>
      </c>
      <c r="AM977" s="178"/>
      <c r="AN977" s="172"/>
      <c r="AO977" s="151" t="s">
        <v>31</v>
      </c>
    </row>
    <row r="978" spans="1:41" ht="14.45" hidden="1" customHeight="1">
      <c r="A978" s="543"/>
      <c r="B978" s="545"/>
      <c r="C978" s="547"/>
      <c r="D978" s="722"/>
      <c r="E978" s="551"/>
      <c r="F978" s="165" t="s">
        <v>32</v>
      </c>
      <c r="G978" s="177"/>
      <c r="H978" s="149">
        <f t="shared" si="967"/>
        <v>0</v>
      </c>
      <c r="I978" s="178"/>
      <c r="J978" s="177"/>
      <c r="K978" s="149">
        <f t="shared" si="968"/>
        <v>0</v>
      </c>
      <c r="L978" s="178"/>
      <c r="M978" s="177"/>
      <c r="N978" s="149">
        <f t="shared" si="969"/>
        <v>0</v>
      </c>
      <c r="O978" s="178"/>
      <c r="P978" s="177"/>
      <c r="Q978" s="149">
        <v>0</v>
      </c>
      <c r="R978" s="178"/>
      <c r="S978" s="177"/>
      <c r="T978" s="149">
        <f t="shared" si="970"/>
        <v>0</v>
      </c>
      <c r="U978" s="178"/>
      <c r="V978" s="177"/>
      <c r="W978" s="149">
        <f t="shared" si="971"/>
        <v>0</v>
      </c>
      <c r="X978" s="197"/>
      <c r="Y978" s="177"/>
      <c r="Z978" s="149">
        <f t="shared" si="972"/>
        <v>0</v>
      </c>
      <c r="AA978" s="178"/>
      <c r="AB978" s="177"/>
      <c r="AC978" s="149">
        <f t="shared" si="973"/>
        <v>0</v>
      </c>
      <c r="AD978" s="178"/>
      <c r="AE978" s="177"/>
      <c r="AF978" s="149">
        <f t="shared" si="974"/>
        <v>0</v>
      </c>
      <c r="AG978" s="178"/>
      <c r="AH978" s="177"/>
      <c r="AI978" s="149">
        <f t="shared" si="975"/>
        <v>0</v>
      </c>
      <c r="AJ978" s="178"/>
      <c r="AK978" s="177"/>
      <c r="AL978" s="149">
        <f t="shared" si="976"/>
        <v>0</v>
      </c>
      <c r="AM978" s="178"/>
      <c r="AN978" s="172"/>
      <c r="AO978" s="724" t="e">
        <f>SUM(G977:G988,J977:J988,M977:M988,P977:P988,S977:S988,AN977:AN988)+SUM(#REF!,#REF!,#REF!,#REF!,#REF!,#REF!,#REF!,#REF!,#REF!,#REF!,#REF!,#REF!,#REF!,#REF!,#REF!,#REF!,#REF!,#REF!,#REF!,#REF!)</f>
        <v>#REF!</v>
      </c>
    </row>
    <row r="979" spans="1:41" ht="14.45" hidden="1" customHeight="1">
      <c r="A979" s="543"/>
      <c r="B979" s="545"/>
      <c r="C979" s="547"/>
      <c r="D979" s="722"/>
      <c r="E979" s="551"/>
      <c r="F979" s="165" t="s">
        <v>33</v>
      </c>
      <c r="G979" s="177"/>
      <c r="H979" s="149">
        <f t="shared" si="967"/>
        <v>0</v>
      </c>
      <c r="I979" s="178"/>
      <c r="J979" s="177"/>
      <c r="K979" s="149">
        <f t="shared" si="968"/>
        <v>0</v>
      </c>
      <c r="L979" s="178"/>
      <c r="M979" s="177"/>
      <c r="N979" s="149">
        <f t="shared" si="969"/>
        <v>0</v>
      </c>
      <c r="O979" s="178"/>
      <c r="P979" s="177"/>
      <c r="Q979" s="149">
        <f t="shared" ref="Q979:Q988" si="977">P979-R979</f>
        <v>0</v>
      </c>
      <c r="R979" s="178"/>
      <c r="S979" s="177"/>
      <c r="T979" s="149">
        <f t="shared" si="970"/>
        <v>0</v>
      </c>
      <c r="U979" s="178"/>
      <c r="V979" s="177"/>
      <c r="W979" s="149">
        <f t="shared" si="971"/>
        <v>0</v>
      </c>
      <c r="X979" s="197"/>
      <c r="Y979" s="177"/>
      <c r="Z979" s="149">
        <f t="shared" si="972"/>
        <v>0</v>
      </c>
      <c r="AA979" s="178"/>
      <c r="AB979" s="177"/>
      <c r="AC979" s="149">
        <f t="shared" si="973"/>
        <v>0</v>
      </c>
      <c r="AD979" s="178"/>
      <c r="AE979" s="177"/>
      <c r="AF979" s="149">
        <f t="shared" si="974"/>
        <v>0</v>
      </c>
      <c r="AG979" s="178"/>
      <c r="AH979" s="177"/>
      <c r="AI979" s="149">
        <f t="shared" si="975"/>
        <v>0</v>
      </c>
      <c r="AJ979" s="178"/>
      <c r="AK979" s="177"/>
      <c r="AL979" s="149">
        <f t="shared" si="976"/>
        <v>0</v>
      </c>
      <c r="AM979" s="178"/>
      <c r="AN979" s="172"/>
      <c r="AO979" s="724"/>
    </row>
    <row r="980" spans="1:41" ht="14.45" hidden="1" customHeight="1">
      <c r="A980" s="543"/>
      <c r="B980" s="545"/>
      <c r="C980" s="547"/>
      <c r="D980" s="722"/>
      <c r="E980" s="551"/>
      <c r="F980" s="165" t="s">
        <v>35</v>
      </c>
      <c r="G980" s="177"/>
      <c r="H980" s="149">
        <f t="shared" si="967"/>
        <v>0</v>
      </c>
      <c r="I980" s="178"/>
      <c r="J980" s="177"/>
      <c r="K980" s="149">
        <f t="shared" si="968"/>
        <v>0</v>
      </c>
      <c r="L980" s="178"/>
      <c r="M980" s="177"/>
      <c r="N980" s="149">
        <f t="shared" si="969"/>
        <v>0</v>
      </c>
      <c r="O980" s="178"/>
      <c r="P980" s="177"/>
      <c r="Q980" s="149">
        <f t="shared" si="977"/>
        <v>0</v>
      </c>
      <c r="R980" s="178"/>
      <c r="S980" s="177"/>
      <c r="T980" s="149">
        <f t="shared" si="970"/>
        <v>0</v>
      </c>
      <c r="U980" s="178"/>
      <c r="V980" s="177"/>
      <c r="W980" s="149">
        <f t="shared" si="971"/>
        <v>0</v>
      </c>
      <c r="X980" s="197"/>
      <c r="Y980" s="177"/>
      <c r="Z980" s="149">
        <f t="shared" si="972"/>
        <v>0</v>
      </c>
      <c r="AA980" s="178"/>
      <c r="AB980" s="177"/>
      <c r="AC980" s="149">
        <f t="shared" si="973"/>
        <v>0</v>
      </c>
      <c r="AD980" s="178"/>
      <c r="AE980" s="177"/>
      <c r="AF980" s="149">
        <f t="shared" si="974"/>
        <v>0</v>
      </c>
      <c r="AG980" s="178"/>
      <c r="AH980" s="177"/>
      <c r="AI980" s="149">
        <f t="shared" si="975"/>
        <v>0</v>
      </c>
      <c r="AJ980" s="178"/>
      <c r="AK980" s="177"/>
      <c r="AL980" s="149">
        <f t="shared" si="976"/>
        <v>0</v>
      </c>
      <c r="AM980" s="178"/>
      <c r="AN980" s="172"/>
      <c r="AO980" s="153" t="s">
        <v>34</v>
      </c>
    </row>
    <row r="981" spans="1:41" ht="14.45" hidden="1" customHeight="1">
      <c r="A981" s="543"/>
      <c r="B981" s="545"/>
      <c r="C981" s="547"/>
      <c r="D981" s="722"/>
      <c r="E981" s="551"/>
      <c r="F981" s="165" t="s">
        <v>36</v>
      </c>
      <c r="G981" s="177"/>
      <c r="H981" s="149">
        <f t="shared" si="967"/>
        <v>0</v>
      </c>
      <c r="I981" s="178"/>
      <c r="J981" s="177"/>
      <c r="K981" s="149">
        <f t="shared" si="968"/>
        <v>0</v>
      </c>
      <c r="L981" s="178"/>
      <c r="M981" s="177"/>
      <c r="N981" s="149">
        <f t="shared" si="969"/>
        <v>0</v>
      </c>
      <c r="O981" s="178"/>
      <c r="P981" s="177"/>
      <c r="Q981" s="149">
        <f t="shared" si="977"/>
        <v>0</v>
      </c>
      <c r="R981" s="178"/>
      <c r="S981" s="177"/>
      <c r="T981" s="149">
        <f t="shared" si="970"/>
        <v>0</v>
      </c>
      <c r="U981" s="178"/>
      <c r="V981" s="177"/>
      <c r="W981" s="149">
        <f t="shared" si="971"/>
        <v>0</v>
      </c>
      <c r="X981" s="197"/>
      <c r="Y981" s="177"/>
      <c r="Z981" s="149">
        <f t="shared" si="972"/>
        <v>0</v>
      </c>
      <c r="AA981" s="178"/>
      <c r="AB981" s="177"/>
      <c r="AC981" s="149">
        <f t="shared" si="973"/>
        <v>0</v>
      </c>
      <c r="AD981" s="178"/>
      <c r="AE981" s="177"/>
      <c r="AF981" s="149">
        <f t="shared" si="974"/>
        <v>0</v>
      </c>
      <c r="AG981" s="178"/>
      <c r="AH981" s="177"/>
      <c r="AI981" s="149">
        <f t="shared" si="975"/>
        <v>0</v>
      </c>
      <c r="AJ981" s="178"/>
      <c r="AK981" s="177"/>
      <c r="AL981" s="149">
        <f t="shared" si="976"/>
        <v>0</v>
      </c>
      <c r="AM981" s="178"/>
      <c r="AN981" s="172"/>
      <c r="AO981" s="724">
        <f>SUM(H977:H988,K977:K988,N977:N988,Q977:Q988,T977:T988)</f>
        <v>0</v>
      </c>
    </row>
    <row r="982" spans="1:41" ht="14.45" hidden="1" customHeight="1">
      <c r="A982" s="543"/>
      <c r="B982" s="545"/>
      <c r="C982" s="547"/>
      <c r="D982" s="722"/>
      <c r="E982" s="551"/>
      <c r="F982" s="165" t="s">
        <v>38</v>
      </c>
      <c r="G982" s="177"/>
      <c r="H982" s="149">
        <f t="shared" si="967"/>
        <v>0</v>
      </c>
      <c r="I982" s="178"/>
      <c r="J982" s="177"/>
      <c r="K982" s="149">
        <f t="shared" si="968"/>
        <v>0</v>
      </c>
      <c r="L982" s="178"/>
      <c r="M982" s="177"/>
      <c r="N982" s="149">
        <f t="shared" si="969"/>
        <v>0</v>
      </c>
      <c r="O982" s="178"/>
      <c r="P982" s="177"/>
      <c r="Q982" s="149">
        <f t="shared" si="977"/>
        <v>0</v>
      </c>
      <c r="R982" s="178"/>
      <c r="S982" s="177"/>
      <c r="T982" s="149">
        <f t="shared" si="970"/>
        <v>0</v>
      </c>
      <c r="U982" s="178"/>
      <c r="V982" s="177"/>
      <c r="W982" s="149">
        <f t="shared" si="971"/>
        <v>0</v>
      </c>
      <c r="X982" s="197"/>
      <c r="Y982" s="177"/>
      <c r="Z982" s="149">
        <f t="shared" si="972"/>
        <v>0</v>
      </c>
      <c r="AA982" s="178"/>
      <c r="AB982" s="177"/>
      <c r="AC982" s="149">
        <f t="shared" si="973"/>
        <v>0</v>
      </c>
      <c r="AD982" s="178"/>
      <c r="AE982" s="177"/>
      <c r="AF982" s="149">
        <f t="shared" si="974"/>
        <v>0</v>
      </c>
      <c r="AG982" s="178"/>
      <c r="AH982" s="177"/>
      <c r="AI982" s="149">
        <f t="shared" si="975"/>
        <v>0</v>
      </c>
      <c r="AJ982" s="178"/>
      <c r="AK982" s="177"/>
      <c r="AL982" s="149">
        <f t="shared" si="976"/>
        <v>0</v>
      </c>
      <c r="AM982" s="178"/>
      <c r="AN982" s="172"/>
      <c r="AO982" s="724"/>
    </row>
    <row r="983" spans="1:41" ht="14.45" hidden="1" customHeight="1">
      <c r="A983" s="543"/>
      <c r="B983" s="545"/>
      <c r="C983" s="547"/>
      <c r="D983" s="722"/>
      <c r="E983" s="551"/>
      <c r="F983" s="165" t="s">
        <v>39</v>
      </c>
      <c r="G983" s="177"/>
      <c r="H983" s="149">
        <f t="shared" si="967"/>
        <v>0</v>
      </c>
      <c r="I983" s="178"/>
      <c r="J983" s="177"/>
      <c r="K983" s="149">
        <f t="shared" si="968"/>
        <v>0</v>
      </c>
      <c r="L983" s="178"/>
      <c r="M983" s="177"/>
      <c r="N983" s="149">
        <f t="shared" si="969"/>
        <v>0</v>
      </c>
      <c r="O983" s="178"/>
      <c r="P983" s="177"/>
      <c r="Q983" s="149">
        <f t="shared" si="977"/>
        <v>0</v>
      </c>
      <c r="R983" s="178"/>
      <c r="S983" s="177"/>
      <c r="T983" s="149">
        <f t="shared" si="970"/>
        <v>0</v>
      </c>
      <c r="U983" s="178"/>
      <c r="V983" s="177"/>
      <c r="W983" s="149">
        <f t="shared" si="971"/>
        <v>0</v>
      </c>
      <c r="X983" s="197"/>
      <c r="Y983" s="177"/>
      <c r="Z983" s="149">
        <f t="shared" si="972"/>
        <v>0</v>
      </c>
      <c r="AA983" s="178"/>
      <c r="AB983" s="177"/>
      <c r="AC983" s="149">
        <f t="shared" si="973"/>
        <v>0</v>
      </c>
      <c r="AD983" s="178"/>
      <c r="AE983" s="177"/>
      <c r="AF983" s="149">
        <f t="shared" si="974"/>
        <v>0</v>
      </c>
      <c r="AG983" s="178"/>
      <c r="AH983" s="177"/>
      <c r="AI983" s="149">
        <f t="shared" si="975"/>
        <v>0</v>
      </c>
      <c r="AJ983" s="178"/>
      <c r="AK983" s="177"/>
      <c r="AL983" s="149">
        <f t="shared" si="976"/>
        <v>0</v>
      </c>
      <c r="AM983" s="178"/>
      <c r="AN983" s="172"/>
      <c r="AO983" s="153" t="s">
        <v>37</v>
      </c>
    </row>
    <row r="984" spans="1:41" ht="14.45" hidden="1" customHeight="1">
      <c r="A984" s="543"/>
      <c r="B984" s="545"/>
      <c r="C984" s="547"/>
      <c r="D984" s="722"/>
      <c r="E984" s="551"/>
      <c r="F984" s="165" t="s">
        <v>41</v>
      </c>
      <c r="G984" s="177"/>
      <c r="H984" s="149">
        <f t="shared" si="967"/>
        <v>0</v>
      </c>
      <c r="I984" s="178"/>
      <c r="J984" s="177"/>
      <c r="K984" s="149">
        <f t="shared" si="968"/>
        <v>0</v>
      </c>
      <c r="L984" s="178"/>
      <c r="M984" s="177"/>
      <c r="N984" s="149">
        <f t="shared" si="969"/>
        <v>0</v>
      </c>
      <c r="O984" s="178"/>
      <c r="P984" s="177"/>
      <c r="Q984" s="149">
        <f t="shared" si="977"/>
        <v>0</v>
      </c>
      <c r="R984" s="178"/>
      <c r="S984" s="177"/>
      <c r="T984" s="149">
        <f t="shared" si="970"/>
        <v>0</v>
      </c>
      <c r="U984" s="178"/>
      <c r="V984" s="177"/>
      <c r="W984" s="149">
        <f t="shared" si="971"/>
        <v>0</v>
      </c>
      <c r="X984" s="197"/>
      <c r="Y984" s="177"/>
      <c r="Z984" s="149">
        <f t="shared" si="972"/>
        <v>0</v>
      </c>
      <c r="AA984" s="178"/>
      <c r="AB984" s="177"/>
      <c r="AC984" s="149">
        <f t="shared" si="973"/>
        <v>0</v>
      </c>
      <c r="AD984" s="178"/>
      <c r="AE984" s="177"/>
      <c r="AF984" s="149">
        <f t="shared" si="974"/>
        <v>0</v>
      </c>
      <c r="AG984" s="178"/>
      <c r="AH984" s="177"/>
      <c r="AI984" s="149">
        <f t="shared" si="975"/>
        <v>0</v>
      </c>
      <c r="AJ984" s="178"/>
      <c r="AK984" s="177"/>
      <c r="AL984" s="149">
        <f t="shared" si="976"/>
        <v>0</v>
      </c>
      <c r="AM984" s="178"/>
      <c r="AN984" s="172"/>
      <c r="AO984" s="724" t="e">
        <f>SUM(I977:I988,L977:L988,O977:O988,R977:R988,U977:U988)+SUM(#REF!,#REF!,#REF!,#REF!,#REF!,#REF!,#REF!,#REF!,#REF!,#REF!,#REF!,#REF!,#REF!,#REF!,#REF!,#REF!,#REF!,#REF!)</f>
        <v>#REF!</v>
      </c>
    </row>
    <row r="985" spans="1:41" ht="14.45" hidden="1" customHeight="1">
      <c r="A985" s="543"/>
      <c r="B985" s="545"/>
      <c r="C985" s="547"/>
      <c r="D985" s="722"/>
      <c r="E985" s="551"/>
      <c r="F985" s="165" t="s">
        <v>42</v>
      </c>
      <c r="G985" s="177"/>
      <c r="H985" s="149">
        <f t="shared" si="967"/>
        <v>0</v>
      </c>
      <c r="I985" s="178"/>
      <c r="J985" s="177"/>
      <c r="K985" s="149">
        <f t="shared" si="968"/>
        <v>0</v>
      </c>
      <c r="L985" s="178"/>
      <c r="M985" s="177"/>
      <c r="N985" s="149">
        <f t="shared" si="969"/>
        <v>0</v>
      </c>
      <c r="O985" s="178"/>
      <c r="P985" s="177"/>
      <c r="Q985" s="149">
        <f t="shared" si="977"/>
        <v>0</v>
      </c>
      <c r="R985" s="178"/>
      <c r="S985" s="177"/>
      <c r="T985" s="149">
        <f t="shared" si="970"/>
        <v>0</v>
      </c>
      <c r="U985" s="178"/>
      <c r="V985" s="177"/>
      <c r="W985" s="149">
        <f t="shared" si="971"/>
        <v>0</v>
      </c>
      <c r="X985" s="197"/>
      <c r="Y985" s="177"/>
      <c r="Z985" s="149">
        <f t="shared" si="972"/>
        <v>0</v>
      </c>
      <c r="AA985" s="178"/>
      <c r="AB985" s="177"/>
      <c r="AC985" s="149">
        <f t="shared" si="973"/>
        <v>0</v>
      </c>
      <c r="AD985" s="178"/>
      <c r="AE985" s="177"/>
      <c r="AF985" s="149">
        <f t="shared" si="974"/>
        <v>0</v>
      </c>
      <c r="AG985" s="178"/>
      <c r="AH985" s="177"/>
      <c r="AI985" s="149">
        <f t="shared" si="975"/>
        <v>0</v>
      </c>
      <c r="AJ985" s="178"/>
      <c r="AK985" s="177"/>
      <c r="AL985" s="149">
        <f t="shared" si="976"/>
        <v>0</v>
      </c>
      <c r="AM985" s="178"/>
      <c r="AN985" s="172"/>
      <c r="AO985" s="724"/>
    </row>
    <row r="986" spans="1:41" ht="14.45" hidden="1" customHeight="1">
      <c r="A986" s="543"/>
      <c r="B986" s="545"/>
      <c r="C986" s="547"/>
      <c r="D986" s="722"/>
      <c r="E986" s="551"/>
      <c r="F986" s="165" t="s">
        <v>231</v>
      </c>
      <c r="G986" s="177"/>
      <c r="H986" s="149">
        <f t="shared" si="967"/>
        <v>0</v>
      </c>
      <c r="I986" s="178"/>
      <c r="J986" s="177"/>
      <c r="K986" s="149">
        <f t="shared" si="968"/>
        <v>0</v>
      </c>
      <c r="L986" s="178"/>
      <c r="M986" s="177"/>
      <c r="N986" s="149">
        <f t="shared" si="969"/>
        <v>0</v>
      </c>
      <c r="O986" s="178"/>
      <c r="P986" s="177"/>
      <c r="Q986" s="149">
        <f t="shared" si="977"/>
        <v>0</v>
      </c>
      <c r="R986" s="178"/>
      <c r="S986" s="177"/>
      <c r="T986" s="149">
        <f t="shared" si="970"/>
        <v>0</v>
      </c>
      <c r="U986" s="178"/>
      <c r="V986" s="177"/>
      <c r="W986" s="149">
        <f t="shared" si="971"/>
        <v>0</v>
      </c>
      <c r="X986" s="197"/>
      <c r="Y986" s="177"/>
      <c r="Z986" s="149">
        <f t="shared" si="972"/>
        <v>0</v>
      </c>
      <c r="AA986" s="178"/>
      <c r="AB986" s="177"/>
      <c r="AC986" s="149">
        <f t="shared" si="973"/>
        <v>0</v>
      </c>
      <c r="AD986" s="178"/>
      <c r="AE986" s="177"/>
      <c r="AF986" s="149">
        <f t="shared" si="974"/>
        <v>0</v>
      </c>
      <c r="AG986" s="178"/>
      <c r="AH986" s="177"/>
      <c r="AI986" s="149">
        <f t="shared" si="975"/>
        <v>0</v>
      </c>
      <c r="AJ986" s="178"/>
      <c r="AK986" s="177"/>
      <c r="AL986" s="149">
        <f t="shared" si="976"/>
        <v>0</v>
      </c>
      <c r="AM986" s="178"/>
      <c r="AN986" s="172"/>
      <c r="AO986" s="153" t="s">
        <v>40</v>
      </c>
    </row>
    <row r="987" spans="1:41" ht="14.45" hidden="1" customHeight="1">
      <c r="A987" s="543"/>
      <c r="B987" s="545"/>
      <c r="C987" s="547"/>
      <c r="D987" s="722"/>
      <c r="E987" s="551"/>
      <c r="F987" s="165" t="s">
        <v>232</v>
      </c>
      <c r="G987" s="177"/>
      <c r="H987" s="149">
        <f t="shared" si="967"/>
        <v>0</v>
      </c>
      <c r="I987" s="178"/>
      <c r="J987" s="177"/>
      <c r="K987" s="149">
        <f t="shared" si="968"/>
        <v>0</v>
      </c>
      <c r="L987" s="178"/>
      <c r="M987" s="177"/>
      <c r="N987" s="149">
        <f t="shared" si="969"/>
        <v>0</v>
      </c>
      <c r="O987" s="178"/>
      <c r="P987" s="177"/>
      <c r="Q987" s="149">
        <f t="shared" si="977"/>
        <v>0</v>
      </c>
      <c r="R987" s="178"/>
      <c r="S987" s="177"/>
      <c r="T987" s="149">
        <f t="shared" si="970"/>
        <v>0</v>
      </c>
      <c r="U987" s="178"/>
      <c r="V987" s="177"/>
      <c r="W987" s="149">
        <f t="shared" si="971"/>
        <v>0</v>
      </c>
      <c r="X987" s="197"/>
      <c r="Y987" s="177"/>
      <c r="Z987" s="149">
        <f t="shared" si="972"/>
        <v>0</v>
      </c>
      <c r="AA987" s="178"/>
      <c r="AB987" s="177"/>
      <c r="AC987" s="149">
        <f t="shared" si="973"/>
        <v>0</v>
      </c>
      <c r="AD987" s="178"/>
      <c r="AE987" s="177"/>
      <c r="AF987" s="149">
        <f t="shared" si="974"/>
        <v>0</v>
      </c>
      <c r="AG987" s="178"/>
      <c r="AH987" s="177"/>
      <c r="AI987" s="149">
        <f t="shared" si="975"/>
        <v>0</v>
      </c>
      <c r="AJ987" s="178"/>
      <c r="AK987" s="177"/>
      <c r="AL987" s="149">
        <f t="shared" si="976"/>
        <v>0</v>
      </c>
      <c r="AM987" s="178"/>
      <c r="AN987" s="172"/>
      <c r="AO987" s="725" t="e">
        <f>AO984/AO978</f>
        <v>#REF!</v>
      </c>
    </row>
    <row r="988" spans="1:41" ht="15" hidden="1" customHeight="1">
      <c r="A988" s="543"/>
      <c r="B988" s="545"/>
      <c r="C988" s="547"/>
      <c r="D988" s="722"/>
      <c r="E988" s="551"/>
      <c r="F988" s="165" t="s">
        <v>233</v>
      </c>
      <c r="G988" s="177"/>
      <c r="H988" s="149">
        <f t="shared" si="967"/>
        <v>0</v>
      </c>
      <c r="I988" s="178"/>
      <c r="J988" s="177"/>
      <c r="K988" s="149">
        <f t="shared" si="968"/>
        <v>0</v>
      </c>
      <c r="L988" s="178"/>
      <c r="M988" s="177"/>
      <c r="N988" s="149">
        <f t="shared" si="969"/>
        <v>0</v>
      </c>
      <c r="O988" s="178"/>
      <c r="P988" s="177"/>
      <c r="Q988" s="149">
        <f t="shared" si="977"/>
        <v>0</v>
      </c>
      <c r="R988" s="178"/>
      <c r="S988" s="177"/>
      <c r="T988" s="149">
        <f t="shared" si="970"/>
        <v>0</v>
      </c>
      <c r="U988" s="178"/>
      <c r="V988" s="177"/>
      <c r="W988" s="149">
        <f t="shared" si="971"/>
        <v>0</v>
      </c>
      <c r="X988" s="197"/>
      <c r="Y988" s="177"/>
      <c r="Z988" s="149">
        <f t="shared" si="972"/>
        <v>0</v>
      </c>
      <c r="AA988" s="178"/>
      <c r="AB988" s="177"/>
      <c r="AC988" s="149">
        <f t="shared" si="973"/>
        <v>0</v>
      </c>
      <c r="AD988" s="178"/>
      <c r="AE988" s="177"/>
      <c r="AF988" s="149">
        <f t="shared" si="974"/>
        <v>0</v>
      </c>
      <c r="AG988" s="178"/>
      <c r="AH988" s="177"/>
      <c r="AI988" s="149">
        <f t="shared" si="975"/>
        <v>0</v>
      </c>
      <c r="AJ988" s="178"/>
      <c r="AK988" s="177"/>
      <c r="AL988" s="149">
        <f t="shared" si="976"/>
        <v>0</v>
      </c>
      <c r="AM988" s="178"/>
      <c r="AN988" s="172"/>
      <c r="AO988" s="725"/>
    </row>
    <row r="989" spans="1:41" ht="15" hidden="1" customHeight="1">
      <c r="A989" s="574" t="s">
        <v>21</v>
      </c>
      <c r="B989" s="562" t="s">
        <v>17</v>
      </c>
      <c r="C989" s="562" t="s">
        <v>18</v>
      </c>
      <c r="D989" s="562" t="s">
        <v>139</v>
      </c>
      <c r="E989" s="562" t="s">
        <v>20</v>
      </c>
      <c r="F989" s="561" t="s">
        <v>22</v>
      </c>
      <c r="G989" s="541" t="s">
        <v>23</v>
      </c>
      <c r="H989" s="542" t="s">
        <v>24</v>
      </c>
      <c r="I989" s="538" t="s">
        <v>25</v>
      </c>
      <c r="J989" s="541" t="s">
        <v>23</v>
      </c>
      <c r="K989" s="542" t="s">
        <v>24</v>
      </c>
      <c r="L989" s="538" t="s">
        <v>25</v>
      </c>
      <c r="M989" s="541" t="s">
        <v>23</v>
      </c>
      <c r="N989" s="542" t="s">
        <v>24</v>
      </c>
      <c r="O989" s="538" t="s">
        <v>25</v>
      </c>
      <c r="P989" s="541" t="s">
        <v>23</v>
      </c>
      <c r="Q989" s="542" t="s">
        <v>24</v>
      </c>
      <c r="R989" s="538" t="s">
        <v>25</v>
      </c>
      <c r="S989" s="541" t="s">
        <v>23</v>
      </c>
      <c r="T989" s="542" t="s">
        <v>24</v>
      </c>
      <c r="U989" s="538" t="s">
        <v>25</v>
      </c>
      <c r="V989" s="541" t="s">
        <v>23</v>
      </c>
      <c r="W989" s="542" t="s">
        <v>24</v>
      </c>
      <c r="X989" s="632" t="s">
        <v>25</v>
      </c>
      <c r="Y989" s="541" t="s">
        <v>23</v>
      </c>
      <c r="Z989" s="542" t="s">
        <v>24</v>
      </c>
      <c r="AA989" s="538" t="s">
        <v>25</v>
      </c>
      <c r="AB989" s="541" t="s">
        <v>23</v>
      </c>
      <c r="AC989" s="542" t="s">
        <v>24</v>
      </c>
      <c r="AD989" s="538" t="s">
        <v>25</v>
      </c>
      <c r="AE989" s="541" t="s">
        <v>23</v>
      </c>
      <c r="AF989" s="542" t="s">
        <v>24</v>
      </c>
      <c r="AG989" s="538" t="s">
        <v>25</v>
      </c>
      <c r="AH989" s="541" t="s">
        <v>23</v>
      </c>
      <c r="AI989" s="542" t="s">
        <v>24</v>
      </c>
      <c r="AJ989" s="538" t="s">
        <v>25</v>
      </c>
      <c r="AK989" s="541" t="s">
        <v>23</v>
      </c>
      <c r="AL989" s="542" t="s">
        <v>24</v>
      </c>
      <c r="AM989" s="538" t="s">
        <v>25</v>
      </c>
      <c r="AN989" s="570" t="s">
        <v>23</v>
      </c>
      <c r="AO989" s="631" t="s">
        <v>26</v>
      </c>
    </row>
    <row r="990" spans="1:41" ht="15" hidden="1" customHeight="1">
      <c r="A990" s="574"/>
      <c r="B990" s="562"/>
      <c r="C990" s="562"/>
      <c r="D990" s="562"/>
      <c r="E990" s="562"/>
      <c r="F990" s="561"/>
      <c r="G990" s="541"/>
      <c r="H990" s="542"/>
      <c r="I990" s="538"/>
      <c r="J990" s="541"/>
      <c r="K990" s="542"/>
      <c r="L990" s="538"/>
      <c r="M990" s="541"/>
      <c r="N990" s="542"/>
      <c r="O990" s="538"/>
      <c r="P990" s="541"/>
      <c r="Q990" s="542"/>
      <c r="R990" s="538"/>
      <c r="S990" s="541"/>
      <c r="T990" s="542"/>
      <c r="U990" s="538"/>
      <c r="V990" s="541"/>
      <c r="W990" s="542"/>
      <c r="X990" s="632"/>
      <c r="Y990" s="541"/>
      <c r="Z990" s="542"/>
      <c r="AA990" s="538"/>
      <c r="AB990" s="541"/>
      <c r="AC990" s="542"/>
      <c r="AD990" s="538"/>
      <c r="AE990" s="541"/>
      <c r="AF990" s="542"/>
      <c r="AG990" s="538"/>
      <c r="AH990" s="541"/>
      <c r="AI990" s="542"/>
      <c r="AJ990" s="538"/>
      <c r="AK990" s="541"/>
      <c r="AL990" s="542"/>
      <c r="AM990" s="538"/>
      <c r="AN990" s="570"/>
      <c r="AO990" s="631"/>
    </row>
    <row r="991" spans="1:41" ht="15" hidden="1" customHeight="1">
      <c r="A991" s="543" t="s">
        <v>202</v>
      </c>
      <c r="B991" s="545" t="s">
        <v>398</v>
      </c>
      <c r="C991" s="547">
        <v>2216</v>
      </c>
      <c r="D991" s="549" t="s">
        <v>399</v>
      </c>
      <c r="E991" s="551" t="s">
        <v>400</v>
      </c>
      <c r="F991" s="165" t="s">
        <v>30</v>
      </c>
      <c r="G991" s="177"/>
      <c r="H991" s="149">
        <f t="shared" ref="H991:H999" si="978">G991-I991</f>
        <v>0</v>
      </c>
      <c r="I991" s="178"/>
      <c r="J991" s="177"/>
      <c r="K991" s="149">
        <f>J991-L991</f>
        <v>0</v>
      </c>
      <c r="L991" s="178"/>
      <c r="M991" s="177"/>
      <c r="N991" s="149">
        <f t="shared" ref="N991:N999" si="979">M991-O991</f>
        <v>0</v>
      </c>
      <c r="O991" s="178"/>
      <c r="P991" s="177"/>
      <c r="Q991" s="149">
        <f t="shared" ref="Q991:Q999" si="980">P991-R991</f>
        <v>0</v>
      </c>
      <c r="R991" s="178"/>
      <c r="S991" s="177"/>
      <c r="T991" s="149">
        <f t="shared" ref="T991:T999" si="981">S991-U991</f>
        <v>0</v>
      </c>
      <c r="U991" s="178"/>
      <c r="V991" s="177"/>
      <c r="W991" s="149">
        <f t="shared" ref="W991:W999" si="982">V991-X991</f>
        <v>0</v>
      </c>
      <c r="X991" s="197"/>
      <c r="Y991" s="177"/>
      <c r="Z991" s="149">
        <f t="shared" ref="Z991:Z999" si="983">Y991-AA991</f>
        <v>0</v>
      </c>
      <c r="AA991" s="178"/>
      <c r="AB991" s="177"/>
      <c r="AC991" s="149">
        <f t="shared" ref="AC991:AC999" si="984">AB991-AD991</f>
        <v>0</v>
      </c>
      <c r="AD991" s="178"/>
      <c r="AE991" s="177"/>
      <c r="AF991" s="149">
        <f t="shared" ref="AF991:AF999" si="985">AE991-AG991</f>
        <v>0</v>
      </c>
      <c r="AG991" s="178"/>
      <c r="AH991" s="177"/>
      <c r="AI991" s="149">
        <f t="shared" ref="AI991:AI999" si="986">AH991-AJ991</f>
        <v>0</v>
      </c>
      <c r="AJ991" s="178"/>
      <c r="AK991" s="177"/>
      <c r="AL991" s="149">
        <f t="shared" ref="AL991:AL999" si="987">AK991-AM991</f>
        <v>0</v>
      </c>
      <c r="AM991" s="178"/>
      <c r="AN991" s="172"/>
      <c r="AO991" s="151" t="s">
        <v>31</v>
      </c>
    </row>
    <row r="992" spans="1:41" ht="15" hidden="1" customHeight="1">
      <c r="A992" s="543"/>
      <c r="B992" s="545"/>
      <c r="C992" s="547"/>
      <c r="D992" s="549"/>
      <c r="E992" s="551"/>
      <c r="F992" s="165" t="s">
        <v>32</v>
      </c>
      <c r="G992" s="177"/>
      <c r="H992" s="149">
        <f t="shared" si="978"/>
        <v>0</v>
      </c>
      <c r="I992" s="178"/>
      <c r="J992" s="177"/>
      <c r="K992" s="149">
        <f>J992-L992</f>
        <v>0</v>
      </c>
      <c r="L992" s="178"/>
      <c r="M992" s="177"/>
      <c r="N992" s="149">
        <f t="shared" si="979"/>
        <v>0</v>
      </c>
      <c r="O992" s="178"/>
      <c r="P992" s="177"/>
      <c r="Q992" s="149">
        <f t="shared" si="980"/>
        <v>0</v>
      </c>
      <c r="R992" s="178"/>
      <c r="S992" s="177"/>
      <c r="T992" s="149">
        <f t="shared" si="981"/>
        <v>0</v>
      </c>
      <c r="U992" s="178"/>
      <c r="V992" s="177"/>
      <c r="W992" s="149">
        <f t="shared" si="982"/>
        <v>0</v>
      </c>
      <c r="X992" s="197"/>
      <c r="Y992" s="177"/>
      <c r="Z992" s="149">
        <f t="shared" si="983"/>
        <v>0</v>
      </c>
      <c r="AA992" s="178"/>
      <c r="AB992" s="177"/>
      <c r="AC992" s="149">
        <f t="shared" si="984"/>
        <v>0</v>
      </c>
      <c r="AD992" s="178"/>
      <c r="AE992" s="177"/>
      <c r="AF992" s="149">
        <f t="shared" si="985"/>
        <v>0</v>
      </c>
      <c r="AG992" s="178"/>
      <c r="AH992" s="177"/>
      <c r="AI992" s="149">
        <f t="shared" si="986"/>
        <v>0</v>
      </c>
      <c r="AJ992" s="178"/>
      <c r="AK992" s="177"/>
      <c r="AL992" s="149">
        <f t="shared" si="987"/>
        <v>0</v>
      </c>
      <c r="AM992" s="178"/>
      <c r="AN992" s="172"/>
      <c r="AO992" s="152">
        <f>SUM(G991:G999,J991:J999,M991:M999,P991:P999,S991:S999,V991:V999,Y991:Y999,AB991:AB999,AE991:AE999)</f>
        <v>486542</v>
      </c>
    </row>
    <row r="993" spans="1:41" ht="15" hidden="1" customHeight="1">
      <c r="A993" s="543"/>
      <c r="B993" s="545"/>
      <c r="C993" s="547"/>
      <c r="D993" s="549"/>
      <c r="E993" s="551"/>
      <c r="F993" s="165" t="s">
        <v>33</v>
      </c>
      <c r="G993" s="177"/>
      <c r="H993" s="149">
        <f t="shared" si="978"/>
        <v>0</v>
      </c>
      <c r="I993" s="178"/>
      <c r="J993" s="177"/>
      <c r="K993" s="149">
        <f>J993-L993</f>
        <v>0</v>
      </c>
      <c r="L993" s="178"/>
      <c r="M993" s="177"/>
      <c r="N993" s="149">
        <f t="shared" si="979"/>
        <v>0</v>
      </c>
      <c r="O993" s="178"/>
      <c r="P993" s="177"/>
      <c r="Q993" s="149">
        <f t="shared" si="980"/>
        <v>0</v>
      </c>
      <c r="R993" s="178"/>
      <c r="S993" s="177"/>
      <c r="T993" s="149">
        <f t="shared" si="981"/>
        <v>0</v>
      </c>
      <c r="U993" s="178"/>
      <c r="V993" s="177"/>
      <c r="W993" s="149">
        <f t="shared" si="982"/>
        <v>0</v>
      </c>
      <c r="X993" s="197"/>
      <c r="Y993" s="177"/>
      <c r="Z993" s="149">
        <f t="shared" si="983"/>
        <v>0</v>
      </c>
      <c r="AA993" s="178"/>
      <c r="AB993" s="177"/>
      <c r="AC993" s="149">
        <f t="shared" si="984"/>
        <v>0</v>
      </c>
      <c r="AD993" s="178"/>
      <c r="AE993" s="177"/>
      <c r="AF993" s="149">
        <f t="shared" si="985"/>
        <v>0</v>
      </c>
      <c r="AG993" s="178"/>
      <c r="AH993" s="177"/>
      <c r="AI993" s="149">
        <f t="shared" si="986"/>
        <v>0</v>
      </c>
      <c r="AJ993" s="178"/>
      <c r="AK993" s="177"/>
      <c r="AL993" s="149">
        <f t="shared" si="987"/>
        <v>0</v>
      </c>
      <c r="AM993" s="178"/>
      <c r="AN993" s="172"/>
      <c r="AO993" s="153" t="s">
        <v>34</v>
      </c>
    </row>
    <row r="994" spans="1:41" ht="15" hidden="1" customHeight="1">
      <c r="A994" s="543"/>
      <c r="B994" s="545"/>
      <c r="C994" s="547"/>
      <c r="D994" s="549"/>
      <c r="E994" s="551"/>
      <c r="F994" s="165" t="s">
        <v>35</v>
      </c>
      <c r="G994" s="177">
        <v>100000</v>
      </c>
      <c r="H994" s="149">
        <f t="shared" si="978"/>
        <v>15000</v>
      </c>
      <c r="I994" s="178">
        <v>85000</v>
      </c>
      <c r="J994" s="177"/>
      <c r="K994" s="149">
        <f>J994-L994</f>
        <v>0</v>
      </c>
      <c r="L994" s="178"/>
      <c r="M994" s="177"/>
      <c r="N994" s="149">
        <f t="shared" si="979"/>
        <v>0</v>
      </c>
      <c r="O994" s="178"/>
      <c r="P994" s="177"/>
      <c r="Q994" s="149">
        <f t="shared" si="980"/>
        <v>0</v>
      </c>
      <c r="R994" s="178"/>
      <c r="S994" s="177"/>
      <c r="T994" s="149">
        <f t="shared" si="981"/>
        <v>0</v>
      </c>
      <c r="U994" s="178"/>
      <c r="V994" s="177"/>
      <c r="W994" s="149">
        <f t="shared" si="982"/>
        <v>0</v>
      </c>
      <c r="X994" s="197"/>
      <c r="Y994" s="177"/>
      <c r="Z994" s="149">
        <f t="shared" si="983"/>
        <v>0</v>
      </c>
      <c r="AA994" s="178"/>
      <c r="AB994" s="177"/>
      <c r="AC994" s="149">
        <f t="shared" si="984"/>
        <v>0</v>
      </c>
      <c r="AD994" s="178"/>
      <c r="AE994" s="177"/>
      <c r="AF994" s="149">
        <f t="shared" si="985"/>
        <v>0</v>
      </c>
      <c r="AG994" s="178"/>
      <c r="AH994" s="177"/>
      <c r="AI994" s="149">
        <f t="shared" si="986"/>
        <v>0</v>
      </c>
      <c r="AJ994" s="178"/>
      <c r="AK994" s="177"/>
      <c r="AL994" s="149">
        <f t="shared" si="987"/>
        <v>0</v>
      </c>
      <c r="AM994" s="178"/>
      <c r="AN994" s="172"/>
      <c r="AO994" s="152">
        <f>SUM(H991:H999,K991:K999,N991:N999,Q991:Q999,T991:T999,W991:W999,Z991:Z999,AC991:AC999,Z991:Z999,AF991:AF999)</f>
        <v>-48470</v>
      </c>
    </row>
    <row r="995" spans="1:41" ht="15" hidden="1" customHeight="1">
      <c r="A995" s="543"/>
      <c r="B995" s="545"/>
      <c r="C995" s="547"/>
      <c r="D995" s="549"/>
      <c r="E995" s="551"/>
      <c r="F995" s="165" t="s">
        <v>36</v>
      </c>
      <c r="G995" s="177"/>
      <c r="H995" s="149">
        <f t="shared" si="978"/>
        <v>0</v>
      </c>
      <c r="I995" s="178"/>
      <c r="J995" s="177"/>
      <c r="K995" s="149">
        <f>J995-L995</f>
        <v>0</v>
      </c>
      <c r="L995" s="178"/>
      <c r="M995" s="177"/>
      <c r="N995" s="149">
        <f t="shared" si="979"/>
        <v>0</v>
      </c>
      <c r="O995" s="178"/>
      <c r="P995" s="177"/>
      <c r="Q995" s="149">
        <f t="shared" si="980"/>
        <v>0</v>
      </c>
      <c r="R995" s="178"/>
      <c r="S995" s="177"/>
      <c r="T995" s="149">
        <f t="shared" si="981"/>
        <v>0</v>
      </c>
      <c r="U995" s="178"/>
      <c r="V995" s="177"/>
      <c r="W995" s="149">
        <f t="shared" si="982"/>
        <v>0</v>
      </c>
      <c r="X995" s="197"/>
      <c r="Y995" s="177"/>
      <c r="Z995" s="149">
        <f t="shared" si="983"/>
        <v>0</v>
      </c>
      <c r="AA995" s="178"/>
      <c r="AB995" s="177"/>
      <c r="AC995" s="149">
        <f t="shared" si="984"/>
        <v>0</v>
      </c>
      <c r="AD995" s="178"/>
      <c r="AE995" s="177"/>
      <c r="AF995" s="149">
        <f t="shared" si="985"/>
        <v>0</v>
      </c>
      <c r="AG995" s="178"/>
      <c r="AH995" s="177"/>
      <c r="AI995" s="149">
        <f t="shared" si="986"/>
        <v>0</v>
      </c>
      <c r="AJ995" s="178"/>
      <c r="AK995" s="177"/>
      <c r="AL995" s="149">
        <f t="shared" si="987"/>
        <v>0</v>
      </c>
      <c r="AM995" s="178"/>
      <c r="AN995" s="172"/>
      <c r="AO995" s="153" t="s">
        <v>37</v>
      </c>
    </row>
    <row r="996" spans="1:41" ht="15" hidden="1" customHeight="1">
      <c r="A996" s="543"/>
      <c r="B996" s="545"/>
      <c r="C996" s="547"/>
      <c r="D996" s="549"/>
      <c r="E996" s="551"/>
      <c r="F996" s="165" t="s">
        <v>38</v>
      </c>
      <c r="G996" s="177">
        <v>360000</v>
      </c>
      <c r="H996" s="149">
        <f t="shared" si="978"/>
        <v>-63470</v>
      </c>
      <c r="I996" s="178">
        <v>423470</v>
      </c>
      <c r="J996" s="177"/>
      <c r="K996" s="149">
        <v>0</v>
      </c>
      <c r="L996" s="178"/>
      <c r="M996" s="177">
        <v>26542</v>
      </c>
      <c r="N996" s="149">
        <f t="shared" si="979"/>
        <v>0</v>
      </c>
      <c r="O996" s="178">
        <v>26542</v>
      </c>
      <c r="P996" s="177"/>
      <c r="Q996" s="149">
        <f t="shared" si="980"/>
        <v>0</v>
      </c>
      <c r="R996" s="178"/>
      <c r="S996" s="177"/>
      <c r="T996" s="149">
        <f t="shared" si="981"/>
        <v>0</v>
      </c>
      <c r="U996" s="178"/>
      <c r="V996" s="177"/>
      <c r="W996" s="149">
        <f t="shared" si="982"/>
        <v>0</v>
      </c>
      <c r="X996" s="197"/>
      <c r="Y996" s="177"/>
      <c r="Z996" s="149">
        <f t="shared" si="983"/>
        <v>0</v>
      </c>
      <c r="AA996" s="178"/>
      <c r="AB996" s="177"/>
      <c r="AC996" s="149">
        <f t="shared" si="984"/>
        <v>0</v>
      </c>
      <c r="AD996" s="178"/>
      <c r="AE996" s="177"/>
      <c r="AF996" s="149">
        <f t="shared" si="985"/>
        <v>0</v>
      </c>
      <c r="AG996" s="178"/>
      <c r="AH996" s="177"/>
      <c r="AI996" s="149">
        <f t="shared" si="986"/>
        <v>0</v>
      </c>
      <c r="AJ996" s="178"/>
      <c r="AK996" s="177"/>
      <c r="AL996" s="149">
        <f t="shared" si="987"/>
        <v>0</v>
      </c>
      <c r="AM996" s="178"/>
      <c r="AN996" s="172"/>
      <c r="AO996" s="152">
        <f>SUM(I991:I999,L991:L999,O991:O999,R991:R999,U991:U999,X991:X999,AA991:AA999,AD991:AD999,AG991:AG999)</f>
        <v>535012</v>
      </c>
    </row>
    <row r="997" spans="1:41" ht="15" hidden="1" customHeight="1">
      <c r="A997" s="543"/>
      <c r="B997" s="545"/>
      <c r="C997" s="547"/>
      <c r="D997" s="549"/>
      <c r="E997" s="551"/>
      <c r="F997" s="165" t="s">
        <v>39</v>
      </c>
      <c r="G997" s="177"/>
      <c r="H997" s="149">
        <f t="shared" si="978"/>
        <v>0</v>
      </c>
      <c r="I997" s="178"/>
      <c r="J997" s="177"/>
      <c r="K997" s="149">
        <f t="shared" ref="K997:K999" si="988">J997-L997</f>
        <v>0</v>
      </c>
      <c r="L997" s="178"/>
      <c r="M997" s="177"/>
      <c r="N997" s="149">
        <f t="shared" si="979"/>
        <v>0</v>
      </c>
      <c r="O997" s="178"/>
      <c r="P997" s="177"/>
      <c r="Q997" s="149">
        <f t="shared" si="980"/>
        <v>0</v>
      </c>
      <c r="R997" s="178"/>
      <c r="S997" s="177"/>
      <c r="T997" s="149">
        <f t="shared" si="981"/>
        <v>0</v>
      </c>
      <c r="U997" s="178"/>
      <c r="V997" s="177"/>
      <c r="W997" s="149">
        <f t="shared" si="982"/>
        <v>0</v>
      </c>
      <c r="X997" s="197"/>
      <c r="Y997" s="177"/>
      <c r="Z997" s="149">
        <f t="shared" si="983"/>
        <v>0</v>
      </c>
      <c r="AA997" s="178"/>
      <c r="AB997" s="177"/>
      <c r="AC997" s="149">
        <f t="shared" si="984"/>
        <v>0</v>
      </c>
      <c r="AD997" s="178"/>
      <c r="AE997" s="177"/>
      <c r="AF997" s="149">
        <f t="shared" si="985"/>
        <v>0</v>
      </c>
      <c r="AG997" s="178"/>
      <c r="AH997" s="177"/>
      <c r="AI997" s="149">
        <f t="shared" si="986"/>
        <v>0</v>
      </c>
      <c r="AJ997" s="178"/>
      <c r="AK997" s="177"/>
      <c r="AL997" s="149">
        <f t="shared" si="987"/>
        <v>0</v>
      </c>
      <c r="AM997" s="178"/>
      <c r="AN997" s="172"/>
      <c r="AO997" s="153" t="s">
        <v>40</v>
      </c>
    </row>
    <row r="998" spans="1:41" ht="15" hidden="1" customHeight="1">
      <c r="A998" s="543"/>
      <c r="B998" s="545"/>
      <c r="C998" s="547"/>
      <c r="D998" s="549"/>
      <c r="E998" s="551"/>
      <c r="F998" s="165" t="s">
        <v>41</v>
      </c>
      <c r="G998" s="177"/>
      <c r="H998" s="149">
        <f t="shared" si="978"/>
        <v>0</v>
      </c>
      <c r="I998" s="178"/>
      <c r="J998" s="177"/>
      <c r="K998" s="149">
        <f t="shared" si="988"/>
        <v>0</v>
      </c>
      <c r="L998" s="178"/>
      <c r="M998" s="177"/>
      <c r="N998" s="149">
        <f t="shared" si="979"/>
        <v>0</v>
      </c>
      <c r="O998" s="178"/>
      <c r="P998" s="177"/>
      <c r="Q998" s="149">
        <f t="shared" si="980"/>
        <v>0</v>
      </c>
      <c r="R998" s="178"/>
      <c r="S998" s="177"/>
      <c r="T998" s="149">
        <f t="shared" si="981"/>
        <v>0</v>
      </c>
      <c r="U998" s="178"/>
      <c r="V998" s="177"/>
      <c r="W998" s="149">
        <f t="shared" si="982"/>
        <v>0</v>
      </c>
      <c r="X998" s="197"/>
      <c r="Y998" s="177"/>
      <c r="Z998" s="149">
        <f t="shared" si="983"/>
        <v>0</v>
      </c>
      <c r="AA998" s="178"/>
      <c r="AB998" s="177"/>
      <c r="AC998" s="149">
        <f t="shared" si="984"/>
        <v>0</v>
      </c>
      <c r="AD998" s="178"/>
      <c r="AE998" s="177"/>
      <c r="AF998" s="149">
        <f t="shared" si="985"/>
        <v>0</v>
      </c>
      <c r="AG998" s="178"/>
      <c r="AH998" s="177"/>
      <c r="AI998" s="149">
        <f t="shared" si="986"/>
        <v>0</v>
      </c>
      <c r="AJ998" s="178"/>
      <c r="AK998" s="177"/>
      <c r="AL998" s="149">
        <f t="shared" si="987"/>
        <v>0</v>
      </c>
      <c r="AM998" s="178"/>
      <c r="AN998" s="172"/>
      <c r="AO998" s="154">
        <f>AO996/AO992</f>
        <v>1.0996214098680073</v>
      </c>
    </row>
    <row r="999" spans="1:41" ht="15" hidden="1" customHeight="1">
      <c r="A999" s="565"/>
      <c r="B999" s="566"/>
      <c r="C999" s="567"/>
      <c r="D999" s="568"/>
      <c r="E999" s="569"/>
      <c r="F999" s="167" t="s">
        <v>42</v>
      </c>
      <c r="G999" s="181"/>
      <c r="H999" s="150">
        <f t="shared" si="978"/>
        <v>0</v>
      </c>
      <c r="I999" s="182"/>
      <c r="J999" s="181"/>
      <c r="K999" s="150">
        <f t="shared" si="988"/>
        <v>0</v>
      </c>
      <c r="L999" s="182"/>
      <c r="M999" s="181"/>
      <c r="N999" s="150">
        <f t="shared" si="979"/>
        <v>0</v>
      </c>
      <c r="O999" s="182"/>
      <c r="P999" s="181"/>
      <c r="Q999" s="150">
        <f t="shared" si="980"/>
        <v>0</v>
      </c>
      <c r="R999" s="182"/>
      <c r="S999" s="181"/>
      <c r="T999" s="150">
        <f t="shared" si="981"/>
        <v>0</v>
      </c>
      <c r="U999" s="182"/>
      <c r="V999" s="181"/>
      <c r="W999" s="150">
        <f t="shared" si="982"/>
        <v>0</v>
      </c>
      <c r="X999" s="199"/>
      <c r="Y999" s="181"/>
      <c r="Z999" s="150">
        <f t="shared" si="983"/>
        <v>0</v>
      </c>
      <c r="AA999" s="182"/>
      <c r="AB999" s="181"/>
      <c r="AC999" s="150">
        <f t="shared" si="984"/>
        <v>0</v>
      </c>
      <c r="AD999" s="182"/>
      <c r="AE999" s="181"/>
      <c r="AF999" s="150">
        <f t="shared" si="985"/>
        <v>0</v>
      </c>
      <c r="AG999" s="182"/>
      <c r="AH999" s="181"/>
      <c r="AI999" s="150">
        <f t="shared" si="986"/>
        <v>0</v>
      </c>
      <c r="AJ999" s="182"/>
      <c r="AK999" s="181"/>
      <c r="AL999" s="150">
        <f t="shared" si="987"/>
        <v>0</v>
      </c>
      <c r="AM999" s="182"/>
      <c r="AN999" s="174"/>
      <c r="AO999" s="158"/>
    </row>
    <row r="1000" spans="1:41" ht="15" hidden="1" customHeight="1">
      <c r="A1000" s="573" t="s">
        <v>21</v>
      </c>
      <c r="B1000" s="451" t="s">
        <v>17</v>
      </c>
      <c r="C1000" s="451" t="s">
        <v>18</v>
      </c>
      <c r="D1000" s="451" t="s">
        <v>139</v>
      </c>
      <c r="E1000" s="451" t="s">
        <v>20</v>
      </c>
      <c r="F1000" s="560" t="s">
        <v>22</v>
      </c>
      <c r="G1000" s="511" t="s">
        <v>23</v>
      </c>
      <c r="H1000" s="440" t="s">
        <v>24</v>
      </c>
      <c r="I1000" s="444" t="s">
        <v>25</v>
      </c>
      <c r="J1000" s="511" t="s">
        <v>23</v>
      </c>
      <c r="K1000" s="440" t="s">
        <v>24</v>
      </c>
      <c r="L1000" s="444" t="s">
        <v>25</v>
      </c>
      <c r="M1000" s="511" t="s">
        <v>23</v>
      </c>
      <c r="N1000" s="440" t="s">
        <v>24</v>
      </c>
      <c r="O1000" s="444" t="s">
        <v>25</v>
      </c>
      <c r="P1000" s="511" t="s">
        <v>23</v>
      </c>
      <c r="Q1000" s="440" t="s">
        <v>24</v>
      </c>
      <c r="R1000" s="444" t="s">
        <v>25</v>
      </c>
      <c r="S1000" s="511" t="s">
        <v>23</v>
      </c>
      <c r="T1000" s="440" t="s">
        <v>24</v>
      </c>
      <c r="U1000" s="444" t="s">
        <v>25</v>
      </c>
      <c r="V1000" s="511" t="s">
        <v>23</v>
      </c>
      <c r="W1000" s="440" t="s">
        <v>24</v>
      </c>
      <c r="X1000" s="522" t="s">
        <v>25</v>
      </c>
      <c r="Y1000" s="511" t="s">
        <v>23</v>
      </c>
      <c r="Z1000" s="440" t="s">
        <v>24</v>
      </c>
      <c r="AA1000" s="444" t="s">
        <v>25</v>
      </c>
      <c r="AB1000" s="511" t="s">
        <v>23</v>
      </c>
      <c r="AC1000" s="440" t="s">
        <v>24</v>
      </c>
      <c r="AD1000" s="444" t="s">
        <v>25</v>
      </c>
      <c r="AE1000" s="511" t="s">
        <v>23</v>
      </c>
      <c r="AF1000" s="440" t="s">
        <v>24</v>
      </c>
      <c r="AG1000" s="444" t="s">
        <v>25</v>
      </c>
      <c r="AH1000" s="511" t="s">
        <v>23</v>
      </c>
      <c r="AI1000" s="440" t="s">
        <v>24</v>
      </c>
      <c r="AJ1000" s="444" t="s">
        <v>25</v>
      </c>
      <c r="AK1000" s="511" t="s">
        <v>23</v>
      </c>
      <c r="AL1000" s="440" t="s">
        <v>24</v>
      </c>
      <c r="AM1000" s="444" t="s">
        <v>25</v>
      </c>
      <c r="AN1000" s="443" t="s">
        <v>23</v>
      </c>
      <c r="AO1000" s="630" t="s">
        <v>26</v>
      </c>
    </row>
    <row r="1001" spans="1:41" ht="15" hidden="1" customHeight="1">
      <c r="A1001" s="574"/>
      <c r="B1001" s="562"/>
      <c r="C1001" s="562"/>
      <c r="D1001" s="562"/>
      <c r="E1001" s="562"/>
      <c r="F1001" s="561"/>
      <c r="G1001" s="541"/>
      <c r="H1001" s="542"/>
      <c r="I1001" s="538"/>
      <c r="J1001" s="541"/>
      <c r="K1001" s="542"/>
      <c r="L1001" s="538"/>
      <c r="M1001" s="541"/>
      <c r="N1001" s="542"/>
      <c r="O1001" s="538"/>
      <c r="P1001" s="541"/>
      <c r="Q1001" s="542"/>
      <c r="R1001" s="538"/>
      <c r="S1001" s="541"/>
      <c r="T1001" s="542"/>
      <c r="U1001" s="538"/>
      <c r="V1001" s="541"/>
      <c r="W1001" s="542"/>
      <c r="X1001" s="632"/>
      <c r="Y1001" s="541"/>
      <c r="Z1001" s="542"/>
      <c r="AA1001" s="538"/>
      <c r="AB1001" s="541"/>
      <c r="AC1001" s="542"/>
      <c r="AD1001" s="538"/>
      <c r="AE1001" s="541"/>
      <c r="AF1001" s="542"/>
      <c r="AG1001" s="538"/>
      <c r="AH1001" s="541"/>
      <c r="AI1001" s="542"/>
      <c r="AJ1001" s="538"/>
      <c r="AK1001" s="541"/>
      <c r="AL1001" s="542"/>
      <c r="AM1001" s="538"/>
      <c r="AN1001" s="570"/>
      <c r="AO1001" s="631"/>
    </row>
    <row r="1002" spans="1:41" ht="15" hidden="1" customHeight="1">
      <c r="A1002" s="543" t="s">
        <v>218</v>
      </c>
      <c r="B1002" s="545" t="s">
        <v>401</v>
      </c>
      <c r="C1002" s="547">
        <v>2236</v>
      </c>
      <c r="D1002" s="722" t="s">
        <v>402</v>
      </c>
      <c r="E1002" s="551" t="s">
        <v>403</v>
      </c>
      <c r="F1002" s="165" t="s">
        <v>30</v>
      </c>
      <c r="G1002" s="177"/>
      <c r="H1002" s="149">
        <f t="shared" ref="H1002:H1010" si="989">G1002-I1002</f>
        <v>0</v>
      </c>
      <c r="I1002" s="178"/>
      <c r="J1002" s="177"/>
      <c r="K1002" s="149">
        <f t="shared" ref="K1002:K1010" si="990">J1002-L1002</f>
        <v>0</v>
      </c>
      <c r="L1002" s="178"/>
      <c r="M1002" s="177"/>
      <c r="N1002" s="149">
        <f t="shared" ref="N1002:N1010" si="991">M1002-O1002</f>
        <v>0</v>
      </c>
      <c r="O1002" s="178"/>
      <c r="P1002" s="177"/>
      <c r="Q1002" s="149">
        <f t="shared" ref="Q1002:Q1010" si="992">P1002-R1002</f>
        <v>0</v>
      </c>
      <c r="R1002" s="178"/>
      <c r="S1002" s="177"/>
      <c r="T1002" s="149">
        <f t="shared" ref="T1002:T1010" si="993">S1002-U1002</f>
        <v>0</v>
      </c>
      <c r="U1002" s="178"/>
      <c r="V1002" s="177"/>
      <c r="W1002" s="149">
        <f t="shared" ref="W1002:W1010" si="994">V1002-X1002</f>
        <v>0</v>
      </c>
      <c r="X1002" s="197"/>
      <c r="Y1002" s="177"/>
      <c r="Z1002" s="149">
        <f t="shared" ref="Z1002:Z1010" si="995">Y1002-AA1002</f>
        <v>0</v>
      </c>
      <c r="AA1002" s="178"/>
      <c r="AB1002" s="177"/>
      <c r="AC1002" s="149">
        <f t="shared" ref="AC1002:AC1010" si="996">AB1002-AD1002</f>
        <v>0</v>
      </c>
      <c r="AD1002" s="178"/>
      <c r="AE1002" s="177"/>
      <c r="AF1002" s="149">
        <f t="shared" ref="AF1002:AF1010" si="997">AE1002-AG1002</f>
        <v>0</v>
      </c>
      <c r="AG1002" s="178"/>
      <c r="AH1002" s="177"/>
      <c r="AI1002" s="149">
        <f t="shared" ref="AI1002:AI1010" si="998">AH1002-AJ1002</f>
        <v>0</v>
      </c>
      <c r="AJ1002" s="178"/>
      <c r="AK1002" s="177"/>
      <c r="AL1002" s="149">
        <f t="shared" ref="AL1002:AL1010" si="999">AK1002-AM1002</f>
        <v>0</v>
      </c>
      <c r="AM1002" s="178"/>
      <c r="AN1002" s="172"/>
      <c r="AO1002" s="151" t="s">
        <v>31</v>
      </c>
    </row>
    <row r="1003" spans="1:41" ht="15" hidden="1" customHeight="1">
      <c r="A1003" s="543"/>
      <c r="B1003" s="545"/>
      <c r="C1003" s="547"/>
      <c r="D1003" s="722"/>
      <c r="E1003" s="551"/>
      <c r="F1003" s="165" t="s">
        <v>32</v>
      </c>
      <c r="G1003" s="177"/>
      <c r="H1003" s="149">
        <f t="shared" si="989"/>
        <v>0</v>
      </c>
      <c r="I1003" s="178"/>
      <c r="J1003" s="177"/>
      <c r="K1003" s="149">
        <f t="shared" si="990"/>
        <v>0</v>
      </c>
      <c r="L1003" s="178"/>
      <c r="M1003" s="177"/>
      <c r="N1003" s="149">
        <f t="shared" si="991"/>
        <v>0</v>
      </c>
      <c r="O1003" s="178"/>
      <c r="P1003" s="177"/>
      <c r="Q1003" s="149">
        <f t="shared" si="992"/>
        <v>0</v>
      </c>
      <c r="R1003" s="178"/>
      <c r="S1003" s="177"/>
      <c r="T1003" s="149">
        <f t="shared" si="993"/>
        <v>0</v>
      </c>
      <c r="U1003" s="178"/>
      <c r="V1003" s="177"/>
      <c r="W1003" s="149">
        <f t="shared" si="994"/>
        <v>0</v>
      </c>
      <c r="X1003" s="197"/>
      <c r="Y1003" s="177"/>
      <c r="Z1003" s="149">
        <f t="shared" si="995"/>
        <v>0</v>
      </c>
      <c r="AA1003" s="178"/>
      <c r="AB1003" s="177"/>
      <c r="AC1003" s="149">
        <f t="shared" si="996"/>
        <v>0</v>
      </c>
      <c r="AD1003" s="178"/>
      <c r="AE1003" s="177"/>
      <c r="AF1003" s="149">
        <f t="shared" si="997"/>
        <v>0</v>
      </c>
      <c r="AG1003" s="178"/>
      <c r="AH1003" s="177"/>
      <c r="AI1003" s="149">
        <f t="shared" si="998"/>
        <v>0</v>
      </c>
      <c r="AJ1003" s="178"/>
      <c r="AK1003" s="177"/>
      <c r="AL1003" s="149">
        <f t="shared" si="999"/>
        <v>0</v>
      </c>
      <c r="AM1003" s="178"/>
      <c r="AN1003" s="172"/>
      <c r="AO1003" s="152">
        <f>SUM(G1002:G1010,J1002:J1010,M1002:M1010,P1002:P1010,S1002:S1010,V1002:V1010,Y1002:Y1010,AB1002:AB1010,AE1002:AE1010)</f>
        <v>706193</v>
      </c>
    </row>
    <row r="1004" spans="1:41" ht="15" hidden="1" customHeight="1">
      <c r="A1004" s="543"/>
      <c r="B1004" s="545"/>
      <c r="C1004" s="547"/>
      <c r="D1004" s="722"/>
      <c r="E1004" s="551"/>
      <c r="F1004" s="165" t="s">
        <v>33</v>
      </c>
      <c r="G1004" s="177"/>
      <c r="H1004" s="149">
        <f t="shared" si="989"/>
        <v>0</v>
      </c>
      <c r="I1004" s="178"/>
      <c r="J1004" s="177"/>
      <c r="K1004" s="149">
        <f t="shared" si="990"/>
        <v>0</v>
      </c>
      <c r="L1004" s="178"/>
      <c r="M1004" s="177"/>
      <c r="N1004" s="149">
        <f t="shared" si="991"/>
        <v>0</v>
      </c>
      <c r="O1004" s="178"/>
      <c r="P1004" s="177"/>
      <c r="Q1004" s="149">
        <f t="shared" si="992"/>
        <v>0</v>
      </c>
      <c r="R1004" s="178"/>
      <c r="S1004" s="177"/>
      <c r="T1004" s="149">
        <f t="shared" si="993"/>
        <v>0</v>
      </c>
      <c r="U1004" s="178"/>
      <c r="V1004" s="177"/>
      <c r="W1004" s="149">
        <f t="shared" si="994"/>
        <v>0</v>
      </c>
      <c r="X1004" s="197"/>
      <c r="Y1004" s="177"/>
      <c r="Z1004" s="149">
        <f t="shared" si="995"/>
        <v>0</v>
      </c>
      <c r="AA1004" s="178"/>
      <c r="AB1004" s="177"/>
      <c r="AC1004" s="149">
        <f t="shared" si="996"/>
        <v>0</v>
      </c>
      <c r="AD1004" s="178"/>
      <c r="AE1004" s="177"/>
      <c r="AF1004" s="149">
        <f t="shared" si="997"/>
        <v>0</v>
      </c>
      <c r="AG1004" s="178"/>
      <c r="AH1004" s="177"/>
      <c r="AI1004" s="149">
        <f t="shared" si="998"/>
        <v>0</v>
      </c>
      <c r="AJ1004" s="178"/>
      <c r="AK1004" s="177"/>
      <c r="AL1004" s="149">
        <f t="shared" si="999"/>
        <v>0</v>
      </c>
      <c r="AM1004" s="178"/>
      <c r="AN1004" s="172"/>
      <c r="AO1004" s="153" t="s">
        <v>34</v>
      </c>
    </row>
    <row r="1005" spans="1:41" ht="15" hidden="1" customHeight="1">
      <c r="A1005" s="543"/>
      <c r="B1005" s="545"/>
      <c r="C1005" s="547"/>
      <c r="D1005" s="722"/>
      <c r="E1005" s="551"/>
      <c r="F1005" s="165" t="s">
        <v>35</v>
      </c>
      <c r="G1005" s="177"/>
      <c r="H1005" s="149">
        <f t="shared" si="989"/>
        <v>0</v>
      </c>
      <c r="I1005" s="178"/>
      <c r="J1005" s="177">
        <v>186193</v>
      </c>
      <c r="K1005" s="149">
        <f t="shared" si="990"/>
        <v>0</v>
      </c>
      <c r="L1005" s="178">
        <v>186193</v>
      </c>
      <c r="M1005" s="177"/>
      <c r="N1005" s="149">
        <f t="shared" si="991"/>
        <v>0</v>
      </c>
      <c r="O1005" s="178"/>
      <c r="P1005" s="177"/>
      <c r="Q1005" s="149">
        <f t="shared" si="992"/>
        <v>0</v>
      </c>
      <c r="R1005" s="178"/>
      <c r="S1005" s="177"/>
      <c r="T1005" s="149">
        <f t="shared" si="993"/>
        <v>0</v>
      </c>
      <c r="U1005" s="178"/>
      <c r="V1005" s="177"/>
      <c r="W1005" s="149">
        <f t="shared" si="994"/>
        <v>0</v>
      </c>
      <c r="X1005" s="197"/>
      <c r="Y1005" s="177"/>
      <c r="Z1005" s="149">
        <f t="shared" si="995"/>
        <v>0</v>
      </c>
      <c r="AA1005" s="178"/>
      <c r="AB1005" s="177"/>
      <c r="AC1005" s="149">
        <f t="shared" si="996"/>
        <v>0</v>
      </c>
      <c r="AD1005" s="178"/>
      <c r="AE1005" s="177"/>
      <c r="AF1005" s="149">
        <f t="shared" si="997"/>
        <v>0</v>
      </c>
      <c r="AG1005" s="178"/>
      <c r="AH1005" s="177"/>
      <c r="AI1005" s="149">
        <f t="shared" si="998"/>
        <v>0</v>
      </c>
      <c r="AJ1005" s="178"/>
      <c r="AK1005" s="177"/>
      <c r="AL1005" s="149">
        <f t="shared" si="999"/>
        <v>0</v>
      </c>
      <c r="AM1005" s="178"/>
      <c r="AN1005" s="172"/>
      <c r="AO1005" s="152">
        <f>SUM(H1002:H1010,K1002:K1010,N1002:N1010,Q1002:Q1010,T1002:T1010,W1002:W1010,Z1002:Z1010,AC1002:AC1010,AF1002:AF1010)</f>
        <v>115200</v>
      </c>
    </row>
    <row r="1006" spans="1:41" ht="15" hidden="1" customHeight="1">
      <c r="A1006" s="543"/>
      <c r="B1006" s="545"/>
      <c r="C1006" s="547"/>
      <c r="D1006" s="722"/>
      <c r="E1006" s="551"/>
      <c r="F1006" s="165" t="s">
        <v>36</v>
      </c>
      <c r="G1006" s="177"/>
      <c r="H1006" s="149">
        <f t="shared" si="989"/>
        <v>0</v>
      </c>
      <c r="I1006" s="178"/>
      <c r="J1006" s="177"/>
      <c r="K1006" s="149">
        <f t="shared" si="990"/>
        <v>0</v>
      </c>
      <c r="L1006" s="178"/>
      <c r="M1006" s="177"/>
      <c r="N1006" s="149">
        <f t="shared" si="991"/>
        <v>0</v>
      </c>
      <c r="O1006" s="178"/>
      <c r="P1006" s="177"/>
      <c r="Q1006" s="149">
        <f t="shared" si="992"/>
        <v>0</v>
      </c>
      <c r="R1006" s="178"/>
      <c r="S1006" s="177"/>
      <c r="T1006" s="149">
        <f t="shared" si="993"/>
        <v>0</v>
      </c>
      <c r="U1006" s="178"/>
      <c r="V1006" s="177"/>
      <c r="W1006" s="149">
        <f t="shared" si="994"/>
        <v>0</v>
      </c>
      <c r="X1006" s="197"/>
      <c r="Y1006" s="177"/>
      <c r="Z1006" s="149">
        <f t="shared" si="995"/>
        <v>0</v>
      </c>
      <c r="AA1006" s="178"/>
      <c r="AB1006" s="177"/>
      <c r="AC1006" s="149">
        <f t="shared" si="996"/>
        <v>0</v>
      </c>
      <c r="AD1006" s="178"/>
      <c r="AE1006" s="177"/>
      <c r="AF1006" s="149">
        <f t="shared" si="997"/>
        <v>0</v>
      </c>
      <c r="AG1006" s="178"/>
      <c r="AH1006" s="177"/>
      <c r="AI1006" s="149">
        <f t="shared" si="998"/>
        <v>0</v>
      </c>
      <c r="AJ1006" s="178"/>
      <c r="AK1006" s="177"/>
      <c r="AL1006" s="149">
        <f t="shared" si="999"/>
        <v>0</v>
      </c>
      <c r="AM1006" s="178"/>
      <c r="AN1006" s="172"/>
      <c r="AO1006" s="153" t="s">
        <v>37</v>
      </c>
    </row>
    <row r="1007" spans="1:41" ht="15" hidden="1" customHeight="1">
      <c r="A1007" s="543"/>
      <c r="B1007" s="545"/>
      <c r="C1007" s="547"/>
      <c r="D1007" s="722"/>
      <c r="E1007" s="551"/>
      <c r="F1007" s="165" t="s">
        <v>38</v>
      </c>
      <c r="G1007" s="177"/>
      <c r="H1007" s="149">
        <f t="shared" si="989"/>
        <v>0</v>
      </c>
      <c r="I1007" s="178"/>
      <c r="J1007" s="177"/>
      <c r="K1007" s="149">
        <f t="shared" si="990"/>
        <v>0</v>
      </c>
      <c r="L1007" s="178"/>
      <c r="M1007" s="177"/>
      <c r="N1007" s="149">
        <f t="shared" si="991"/>
        <v>0</v>
      </c>
      <c r="O1007" s="178"/>
      <c r="P1007" s="177"/>
      <c r="Q1007" s="149">
        <f t="shared" si="992"/>
        <v>0</v>
      </c>
      <c r="R1007" s="178"/>
      <c r="S1007" s="177"/>
      <c r="T1007" s="149">
        <f t="shared" si="993"/>
        <v>0</v>
      </c>
      <c r="U1007" s="178"/>
      <c r="V1007" s="177">
        <v>520000</v>
      </c>
      <c r="W1007" s="149">
        <f t="shared" si="994"/>
        <v>115200</v>
      </c>
      <c r="X1007" s="178">
        <v>404800</v>
      </c>
      <c r="Y1007" s="177"/>
      <c r="Z1007" s="149">
        <f t="shared" si="995"/>
        <v>0</v>
      </c>
      <c r="AA1007" s="178"/>
      <c r="AB1007" s="177"/>
      <c r="AC1007" s="149">
        <f t="shared" si="996"/>
        <v>0</v>
      </c>
      <c r="AD1007" s="178"/>
      <c r="AE1007" s="177"/>
      <c r="AF1007" s="149">
        <f t="shared" si="997"/>
        <v>0</v>
      </c>
      <c r="AG1007" s="178"/>
      <c r="AH1007" s="177"/>
      <c r="AI1007" s="149">
        <f t="shared" si="998"/>
        <v>0</v>
      </c>
      <c r="AJ1007" s="178"/>
      <c r="AK1007" s="177"/>
      <c r="AL1007" s="149">
        <f t="shared" si="999"/>
        <v>0</v>
      </c>
      <c r="AM1007" s="178"/>
      <c r="AN1007" s="172"/>
      <c r="AO1007" s="152">
        <f>SUM(I1002:I1010,L1002:L1010,O1002:O1010,R1002:R1010,U1002:U1010,X1002:X1010,AA1002:AA1010,AD1002:AD1010,AG1002:AG1010)</f>
        <v>590993</v>
      </c>
    </row>
    <row r="1008" spans="1:41" ht="15" hidden="1" customHeight="1">
      <c r="A1008" s="543"/>
      <c r="B1008" s="545"/>
      <c r="C1008" s="547"/>
      <c r="D1008" s="722"/>
      <c r="E1008" s="551"/>
      <c r="F1008" s="165" t="s">
        <v>39</v>
      </c>
      <c r="G1008" s="177"/>
      <c r="H1008" s="149">
        <f t="shared" si="989"/>
        <v>0</v>
      </c>
      <c r="I1008" s="178"/>
      <c r="J1008" s="177"/>
      <c r="K1008" s="149">
        <f t="shared" si="990"/>
        <v>0</v>
      </c>
      <c r="L1008" s="178"/>
      <c r="M1008" s="177"/>
      <c r="N1008" s="149">
        <f t="shared" si="991"/>
        <v>0</v>
      </c>
      <c r="O1008" s="178"/>
      <c r="P1008" s="177"/>
      <c r="Q1008" s="149">
        <f t="shared" si="992"/>
        <v>0</v>
      </c>
      <c r="R1008" s="178"/>
      <c r="S1008" s="177"/>
      <c r="T1008" s="149">
        <f t="shared" si="993"/>
        <v>0</v>
      </c>
      <c r="U1008" s="178"/>
      <c r="V1008" s="177"/>
      <c r="W1008" s="149">
        <f t="shared" si="994"/>
        <v>0</v>
      </c>
      <c r="X1008" s="197"/>
      <c r="Y1008" s="177"/>
      <c r="Z1008" s="149">
        <f t="shared" si="995"/>
        <v>0</v>
      </c>
      <c r="AA1008" s="178"/>
      <c r="AB1008" s="177"/>
      <c r="AC1008" s="149">
        <f t="shared" si="996"/>
        <v>0</v>
      </c>
      <c r="AD1008" s="178"/>
      <c r="AE1008" s="177"/>
      <c r="AF1008" s="149">
        <f t="shared" si="997"/>
        <v>0</v>
      </c>
      <c r="AG1008" s="178"/>
      <c r="AH1008" s="177"/>
      <c r="AI1008" s="149">
        <f t="shared" si="998"/>
        <v>0</v>
      </c>
      <c r="AJ1008" s="178"/>
      <c r="AK1008" s="177"/>
      <c r="AL1008" s="149">
        <f t="shared" si="999"/>
        <v>0</v>
      </c>
      <c r="AM1008" s="178"/>
      <c r="AN1008" s="172"/>
      <c r="AO1008" s="153" t="s">
        <v>40</v>
      </c>
    </row>
    <row r="1009" spans="1:41" ht="15" hidden="1" customHeight="1">
      <c r="A1009" s="543"/>
      <c r="B1009" s="545"/>
      <c r="C1009" s="547"/>
      <c r="D1009" s="722"/>
      <c r="E1009" s="551"/>
      <c r="F1009" s="165" t="s">
        <v>41</v>
      </c>
      <c r="G1009" s="177"/>
      <c r="H1009" s="149">
        <f t="shared" si="989"/>
        <v>0</v>
      </c>
      <c r="I1009" s="178"/>
      <c r="J1009" s="177"/>
      <c r="K1009" s="149">
        <f t="shared" si="990"/>
        <v>0</v>
      </c>
      <c r="L1009" s="178"/>
      <c r="M1009" s="177"/>
      <c r="N1009" s="149">
        <f t="shared" si="991"/>
        <v>0</v>
      </c>
      <c r="O1009" s="178"/>
      <c r="P1009" s="177"/>
      <c r="Q1009" s="149">
        <f t="shared" si="992"/>
        <v>0</v>
      </c>
      <c r="R1009" s="178"/>
      <c r="S1009" s="177"/>
      <c r="T1009" s="149">
        <f t="shared" si="993"/>
        <v>0</v>
      </c>
      <c r="U1009" s="178"/>
      <c r="V1009" s="177"/>
      <c r="W1009" s="149">
        <f t="shared" si="994"/>
        <v>0</v>
      </c>
      <c r="X1009" s="197"/>
      <c r="Y1009" s="177"/>
      <c r="Z1009" s="149">
        <f t="shared" si="995"/>
        <v>0</v>
      </c>
      <c r="AA1009" s="178"/>
      <c r="AB1009" s="177"/>
      <c r="AC1009" s="149">
        <f t="shared" si="996"/>
        <v>0</v>
      </c>
      <c r="AD1009" s="178"/>
      <c r="AE1009" s="177"/>
      <c r="AF1009" s="149">
        <f t="shared" si="997"/>
        <v>0</v>
      </c>
      <c r="AG1009" s="178"/>
      <c r="AH1009" s="177"/>
      <c r="AI1009" s="149">
        <f t="shared" si="998"/>
        <v>0</v>
      </c>
      <c r="AJ1009" s="178"/>
      <c r="AK1009" s="177"/>
      <c r="AL1009" s="149">
        <f t="shared" si="999"/>
        <v>0</v>
      </c>
      <c r="AM1009" s="178"/>
      <c r="AN1009" s="172"/>
      <c r="AO1009" s="154">
        <f>AO1007/AO1003</f>
        <v>0.83687179000641465</v>
      </c>
    </row>
    <row r="1010" spans="1:41" ht="15" hidden="1" customHeight="1">
      <c r="A1010" s="544"/>
      <c r="B1010" s="546"/>
      <c r="C1010" s="548"/>
      <c r="D1010" s="723"/>
      <c r="E1010" s="552"/>
      <c r="F1010" s="166" t="s">
        <v>42</v>
      </c>
      <c r="G1010" s="179"/>
      <c r="H1010" s="155">
        <f t="shared" si="989"/>
        <v>0</v>
      </c>
      <c r="I1010" s="180"/>
      <c r="J1010" s="179"/>
      <c r="K1010" s="155">
        <f t="shared" si="990"/>
        <v>0</v>
      </c>
      <c r="L1010" s="180"/>
      <c r="M1010" s="179"/>
      <c r="N1010" s="155">
        <f t="shared" si="991"/>
        <v>0</v>
      </c>
      <c r="O1010" s="180"/>
      <c r="P1010" s="179"/>
      <c r="Q1010" s="155">
        <f t="shared" si="992"/>
        <v>0</v>
      </c>
      <c r="R1010" s="180"/>
      <c r="S1010" s="179"/>
      <c r="T1010" s="155">
        <f t="shared" si="993"/>
        <v>0</v>
      </c>
      <c r="U1010" s="180"/>
      <c r="V1010" s="179"/>
      <c r="W1010" s="155">
        <f t="shared" si="994"/>
        <v>0</v>
      </c>
      <c r="X1010" s="198"/>
      <c r="Y1010" s="179"/>
      <c r="Z1010" s="155">
        <f t="shared" si="995"/>
        <v>0</v>
      </c>
      <c r="AA1010" s="180"/>
      <c r="AB1010" s="179"/>
      <c r="AC1010" s="155">
        <f t="shared" si="996"/>
        <v>0</v>
      </c>
      <c r="AD1010" s="180"/>
      <c r="AE1010" s="179"/>
      <c r="AF1010" s="155">
        <f t="shared" si="997"/>
        <v>0</v>
      </c>
      <c r="AG1010" s="180"/>
      <c r="AH1010" s="179"/>
      <c r="AI1010" s="155">
        <f t="shared" si="998"/>
        <v>0</v>
      </c>
      <c r="AJ1010" s="180"/>
      <c r="AK1010" s="179"/>
      <c r="AL1010" s="155">
        <f t="shared" si="999"/>
        <v>0</v>
      </c>
      <c r="AM1010" s="180"/>
      <c r="AN1010" s="173"/>
      <c r="AO1010" s="156"/>
    </row>
    <row r="1011" spans="1:41" ht="15" hidden="1" customHeight="1">
      <c r="A1011" s="653" t="s">
        <v>21</v>
      </c>
      <c r="B1011" s="450" t="s">
        <v>17</v>
      </c>
      <c r="C1011" s="450" t="s">
        <v>18</v>
      </c>
      <c r="D1011" s="450" t="s">
        <v>139</v>
      </c>
      <c r="E1011" s="450" t="s">
        <v>20</v>
      </c>
      <c r="F1011" s="686" t="s">
        <v>22</v>
      </c>
      <c r="G1011" s="576" t="s">
        <v>23</v>
      </c>
      <c r="H1011" s="452" t="s">
        <v>24</v>
      </c>
      <c r="I1011" s="577" t="s">
        <v>25</v>
      </c>
      <c r="J1011" s="576" t="s">
        <v>23</v>
      </c>
      <c r="K1011" s="452" t="s">
        <v>24</v>
      </c>
      <c r="L1011" s="577" t="s">
        <v>25</v>
      </c>
      <c r="M1011" s="576" t="s">
        <v>23</v>
      </c>
      <c r="N1011" s="452" t="s">
        <v>24</v>
      </c>
      <c r="O1011" s="577" t="s">
        <v>25</v>
      </c>
      <c r="P1011" s="576" t="s">
        <v>23</v>
      </c>
      <c r="Q1011" s="452" t="s">
        <v>24</v>
      </c>
      <c r="R1011" s="577" t="s">
        <v>25</v>
      </c>
      <c r="S1011" s="576" t="s">
        <v>23</v>
      </c>
      <c r="T1011" s="452" t="s">
        <v>24</v>
      </c>
      <c r="U1011" s="577" t="s">
        <v>25</v>
      </c>
      <c r="V1011" s="576" t="s">
        <v>23</v>
      </c>
      <c r="W1011" s="452" t="s">
        <v>24</v>
      </c>
      <c r="X1011" s="676" t="s">
        <v>25</v>
      </c>
      <c r="Y1011" s="576" t="s">
        <v>23</v>
      </c>
      <c r="Z1011" s="452" t="s">
        <v>24</v>
      </c>
      <c r="AA1011" s="577" t="s">
        <v>25</v>
      </c>
      <c r="AB1011" s="576" t="s">
        <v>23</v>
      </c>
      <c r="AC1011" s="452" t="s">
        <v>24</v>
      </c>
      <c r="AD1011" s="577" t="s">
        <v>25</v>
      </c>
      <c r="AE1011" s="576" t="s">
        <v>23</v>
      </c>
      <c r="AF1011" s="452" t="s">
        <v>24</v>
      </c>
      <c r="AG1011" s="577" t="s">
        <v>25</v>
      </c>
      <c r="AH1011" s="576" t="s">
        <v>23</v>
      </c>
      <c r="AI1011" s="452" t="s">
        <v>24</v>
      </c>
      <c r="AJ1011" s="577" t="s">
        <v>25</v>
      </c>
      <c r="AK1011" s="576" t="s">
        <v>23</v>
      </c>
      <c r="AL1011" s="452" t="s">
        <v>24</v>
      </c>
      <c r="AM1011" s="577" t="s">
        <v>25</v>
      </c>
      <c r="AN1011" s="685" t="s">
        <v>23</v>
      </c>
      <c r="AO1011" s="655" t="s">
        <v>26</v>
      </c>
    </row>
    <row r="1012" spans="1:41" ht="15" hidden="1" customHeight="1">
      <c r="A1012" s="574"/>
      <c r="B1012" s="562"/>
      <c r="C1012" s="562"/>
      <c r="D1012" s="562"/>
      <c r="E1012" s="562"/>
      <c r="F1012" s="561"/>
      <c r="G1012" s="541"/>
      <c r="H1012" s="542"/>
      <c r="I1012" s="538"/>
      <c r="J1012" s="541"/>
      <c r="K1012" s="542"/>
      <c r="L1012" s="538"/>
      <c r="M1012" s="541"/>
      <c r="N1012" s="542"/>
      <c r="O1012" s="538"/>
      <c r="P1012" s="541"/>
      <c r="Q1012" s="542"/>
      <c r="R1012" s="538"/>
      <c r="S1012" s="541"/>
      <c r="T1012" s="542"/>
      <c r="U1012" s="538"/>
      <c r="V1012" s="541"/>
      <c r="W1012" s="542"/>
      <c r="X1012" s="632"/>
      <c r="Y1012" s="541"/>
      <c r="Z1012" s="542"/>
      <c r="AA1012" s="538"/>
      <c r="AB1012" s="541"/>
      <c r="AC1012" s="542"/>
      <c r="AD1012" s="538"/>
      <c r="AE1012" s="541"/>
      <c r="AF1012" s="542"/>
      <c r="AG1012" s="538"/>
      <c r="AH1012" s="541"/>
      <c r="AI1012" s="542"/>
      <c r="AJ1012" s="538"/>
      <c r="AK1012" s="541"/>
      <c r="AL1012" s="542"/>
      <c r="AM1012" s="538"/>
      <c r="AN1012" s="570"/>
      <c r="AO1012" s="631"/>
    </row>
    <row r="1013" spans="1:41" ht="15" hidden="1" customHeight="1">
      <c r="A1013" s="543" t="s">
        <v>247</v>
      </c>
      <c r="B1013" s="545" t="s">
        <v>404</v>
      </c>
      <c r="C1013" s="547">
        <v>2272</v>
      </c>
      <c r="D1013" s="722"/>
      <c r="E1013" s="551" t="s">
        <v>405</v>
      </c>
      <c r="F1013" s="165" t="s">
        <v>30</v>
      </c>
      <c r="G1013" s="177"/>
      <c r="H1013" s="149">
        <f t="shared" ref="H1013:H1021" si="1000">G1013-I1013</f>
        <v>0</v>
      </c>
      <c r="I1013" s="178"/>
      <c r="J1013" s="177"/>
      <c r="K1013" s="149">
        <f t="shared" ref="K1013:K1021" si="1001">J1013-L1013</f>
        <v>0</v>
      </c>
      <c r="L1013" s="178"/>
      <c r="M1013" s="177"/>
      <c r="N1013" s="149">
        <f t="shared" ref="N1013:N1021" si="1002">M1013-O1013</f>
        <v>0</v>
      </c>
      <c r="O1013" s="178"/>
      <c r="P1013" s="177"/>
      <c r="Q1013" s="149">
        <f t="shared" ref="Q1013:Q1021" si="1003">P1013-R1013</f>
        <v>0</v>
      </c>
      <c r="R1013" s="178"/>
      <c r="S1013" s="177"/>
      <c r="T1013" s="149">
        <f t="shared" ref="T1013:T1021" si="1004">S1013-U1013</f>
        <v>0</v>
      </c>
      <c r="U1013" s="178"/>
      <c r="V1013" s="177"/>
      <c r="W1013" s="149">
        <f t="shared" ref="W1013:W1021" si="1005">V1013-X1013</f>
        <v>0</v>
      </c>
      <c r="X1013" s="197"/>
      <c r="Y1013" s="177"/>
      <c r="Z1013" s="149">
        <f t="shared" ref="Z1013:Z1021" si="1006">Y1013-AA1013</f>
        <v>0</v>
      </c>
      <c r="AA1013" s="178"/>
      <c r="AB1013" s="177"/>
      <c r="AC1013" s="149">
        <f t="shared" ref="AC1013:AC1021" si="1007">AB1013-AD1013</f>
        <v>0</v>
      </c>
      <c r="AD1013" s="178"/>
      <c r="AE1013" s="177"/>
      <c r="AF1013" s="149">
        <f t="shared" ref="AF1013:AF1021" si="1008">AE1013-AG1013</f>
        <v>0</v>
      </c>
      <c r="AG1013" s="178"/>
      <c r="AH1013" s="177"/>
      <c r="AI1013" s="149">
        <f t="shared" ref="AI1013:AI1021" si="1009">AH1013-AJ1013</f>
        <v>0</v>
      </c>
      <c r="AJ1013" s="178"/>
      <c r="AK1013" s="177"/>
      <c r="AL1013" s="149">
        <f t="shared" ref="AL1013:AL1021" si="1010">AK1013-AM1013</f>
        <v>0</v>
      </c>
      <c r="AM1013" s="178"/>
      <c r="AN1013" s="172"/>
      <c r="AO1013" s="151" t="s">
        <v>31</v>
      </c>
    </row>
    <row r="1014" spans="1:41" ht="15" hidden="1" customHeight="1">
      <c r="A1014" s="543"/>
      <c r="B1014" s="545"/>
      <c r="C1014" s="547"/>
      <c r="D1014" s="722"/>
      <c r="E1014" s="551"/>
      <c r="F1014" s="165" t="s">
        <v>32</v>
      </c>
      <c r="G1014" s="177"/>
      <c r="H1014" s="149">
        <f t="shared" si="1000"/>
        <v>0</v>
      </c>
      <c r="I1014" s="178"/>
      <c r="J1014" s="177"/>
      <c r="K1014" s="149">
        <f t="shared" si="1001"/>
        <v>0</v>
      </c>
      <c r="L1014" s="178"/>
      <c r="M1014" s="177"/>
      <c r="N1014" s="149">
        <f t="shared" si="1002"/>
        <v>0</v>
      </c>
      <c r="O1014" s="178"/>
      <c r="P1014" s="177"/>
      <c r="Q1014" s="149">
        <f t="shared" si="1003"/>
        <v>0</v>
      </c>
      <c r="R1014" s="178"/>
      <c r="S1014" s="177"/>
      <c r="T1014" s="149">
        <f t="shared" si="1004"/>
        <v>0</v>
      </c>
      <c r="U1014" s="178"/>
      <c r="V1014" s="177"/>
      <c r="W1014" s="149">
        <f t="shared" si="1005"/>
        <v>0</v>
      </c>
      <c r="X1014" s="197"/>
      <c r="Y1014" s="177"/>
      <c r="Z1014" s="149">
        <f t="shared" si="1006"/>
        <v>0</v>
      </c>
      <c r="AA1014" s="178"/>
      <c r="AB1014" s="177"/>
      <c r="AC1014" s="149">
        <f t="shared" si="1007"/>
        <v>0</v>
      </c>
      <c r="AD1014" s="178"/>
      <c r="AE1014" s="177"/>
      <c r="AF1014" s="149">
        <f t="shared" si="1008"/>
        <v>0</v>
      </c>
      <c r="AG1014" s="178"/>
      <c r="AH1014" s="177"/>
      <c r="AI1014" s="149">
        <f t="shared" si="1009"/>
        <v>0</v>
      </c>
      <c r="AJ1014" s="178"/>
      <c r="AK1014" s="177"/>
      <c r="AL1014" s="149">
        <f t="shared" si="1010"/>
        <v>0</v>
      </c>
      <c r="AM1014" s="178"/>
      <c r="AN1014" s="172"/>
      <c r="AO1014" s="152">
        <f>SUM(G1013:G1021,J1013:J1021,M1013:M1021,P1013:P1021,S1013:S1021,V1013:V1021,Y1013:Y1021,AB1013:AB1021,AE1013:AE1021)</f>
        <v>2200000</v>
      </c>
    </row>
    <row r="1015" spans="1:41" ht="15" hidden="1" customHeight="1">
      <c r="A1015" s="543"/>
      <c r="B1015" s="545"/>
      <c r="C1015" s="547"/>
      <c r="D1015" s="722"/>
      <c r="E1015" s="551"/>
      <c r="F1015" s="165" t="s">
        <v>33</v>
      </c>
      <c r="G1015" s="177"/>
      <c r="H1015" s="149">
        <f t="shared" si="1000"/>
        <v>0</v>
      </c>
      <c r="I1015" s="178"/>
      <c r="J1015" s="177"/>
      <c r="K1015" s="149">
        <f t="shared" si="1001"/>
        <v>0</v>
      </c>
      <c r="L1015" s="178"/>
      <c r="M1015" s="177"/>
      <c r="N1015" s="149">
        <f t="shared" si="1002"/>
        <v>0</v>
      </c>
      <c r="O1015" s="178"/>
      <c r="P1015" s="177"/>
      <c r="Q1015" s="149">
        <f t="shared" si="1003"/>
        <v>0</v>
      </c>
      <c r="R1015" s="178"/>
      <c r="S1015" s="177"/>
      <c r="T1015" s="149">
        <f t="shared" si="1004"/>
        <v>0</v>
      </c>
      <c r="U1015" s="178"/>
      <c r="V1015" s="177"/>
      <c r="W1015" s="149">
        <f t="shared" si="1005"/>
        <v>0</v>
      </c>
      <c r="X1015" s="197"/>
      <c r="Y1015" s="177"/>
      <c r="Z1015" s="149">
        <f t="shared" si="1006"/>
        <v>0</v>
      </c>
      <c r="AA1015" s="178"/>
      <c r="AB1015" s="177"/>
      <c r="AC1015" s="149">
        <f t="shared" si="1007"/>
        <v>0</v>
      </c>
      <c r="AD1015" s="178"/>
      <c r="AE1015" s="177"/>
      <c r="AF1015" s="149">
        <f t="shared" si="1008"/>
        <v>0</v>
      </c>
      <c r="AG1015" s="178"/>
      <c r="AH1015" s="177"/>
      <c r="AI1015" s="149">
        <f t="shared" si="1009"/>
        <v>0</v>
      </c>
      <c r="AJ1015" s="178"/>
      <c r="AK1015" s="177"/>
      <c r="AL1015" s="149">
        <f t="shared" si="1010"/>
        <v>0</v>
      </c>
      <c r="AM1015" s="178"/>
      <c r="AN1015" s="172"/>
      <c r="AO1015" s="153" t="s">
        <v>34</v>
      </c>
    </row>
    <row r="1016" spans="1:41" ht="15" hidden="1" customHeight="1">
      <c r="A1016" s="543"/>
      <c r="B1016" s="545"/>
      <c r="C1016" s="547"/>
      <c r="D1016" s="722"/>
      <c r="E1016" s="551"/>
      <c r="F1016" s="165" t="s">
        <v>35</v>
      </c>
      <c r="G1016" s="177"/>
      <c r="H1016" s="149">
        <f t="shared" si="1000"/>
        <v>0</v>
      </c>
      <c r="I1016" s="178"/>
      <c r="J1016" s="177"/>
      <c r="K1016" s="149">
        <f t="shared" si="1001"/>
        <v>0</v>
      </c>
      <c r="L1016" s="178"/>
      <c r="M1016" s="177"/>
      <c r="N1016" s="149">
        <f t="shared" si="1002"/>
        <v>0</v>
      </c>
      <c r="O1016" s="178"/>
      <c r="P1016" s="177"/>
      <c r="Q1016" s="149">
        <f t="shared" si="1003"/>
        <v>0</v>
      </c>
      <c r="R1016" s="178"/>
      <c r="S1016" s="177"/>
      <c r="T1016" s="149">
        <f t="shared" si="1004"/>
        <v>0</v>
      </c>
      <c r="U1016" s="178"/>
      <c r="V1016" s="177"/>
      <c r="W1016" s="149">
        <f t="shared" si="1005"/>
        <v>0</v>
      </c>
      <c r="X1016" s="197"/>
      <c r="Y1016" s="177"/>
      <c r="Z1016" s="149">
        <f t="shared" si="1006"/>
        <v>0</v>
      </c>
      <c r="AA1016" s="178"/>
      <c r="AB1016" s="177"/>
      <c r="AC1016" s="149">
        <f t="shared" si="1007"/>
        <v>0</v>
      </c>
      <c r="AD1016" s="178"/>
      <c r="AE1016" s="177"/>
      <c r="AF1016" s="149">
        <f t="shared" si="1008"/>
        <v>0</v>
      </c>
      <c r="AG1016" s="178"/>
      <c r="AH1016" s="177"/>
      <c r="AI1016" s="149">
        <f t="shared" si="1009"/>
        <v>0</v>
      </c>
      <c r="AJ1016" s="178"/>
      <c r="AK1016" s="177"/>
      <c r="AL1016" s="149">
        <f t="shared" si="1010"/>
        <v>0</v>
      </c>
      <c r="AM1016" s="178"/>
      <c r="AN1016" s="172"/>
      <c r="AO1016" s="152">
        <f>SUM(H1013:H1021,K1013:K1021,N1013:N1021,Q1013:Q1021,T1013:T1021,W1013:W1021,Z1013:Z1021,AC1013:AC1021,Z1013:Z1021,AF1013:AF1021)</f>
        <v>0</v>
      </c>
    </row>
    <row r="1017" spans="1:41" ht="15" hidden="1" customHeight="1">
      <c r="A1017" s="543"/>
      <c r="B1017" s="545"/>
      <c r="C1017" s="547"/>
      <c r="D1017" s="722"/>
      <c r="E1017" s="551"/>
      <c r="F1017" s="165" t="s">
        <v>36</v>
      </c>
      <c r="G1017" s="177"/>
      <c r="H1017" s="149">
        <f t="shared" si="1000"/>
        <v>0</v>
      </c>
      <c r="I1017" s="178"/>
      <c r="J1017" s="177"/>
      <c r="K1017" s="149">
        <f t="shared" si="1001"/>
        <v>0</v>
      </c>
      <c r="L1017" s="178"/>
      <c r="M1017" s="177"/>
      <c r="N1017" s="149">
        <f t="shared" si="1002"/>
        <v>0</v>
      </c>
      <c r="O1017" s="178"/>
      <c r="P1017" s="177"/>
      <c r="Q1017" s="149">
        <f t="shared" si="1003"/>
        <v>0</v>
      </c>
      <c r="R1017" s="178"/>
      <c r="S1017" s="177"/>
      <c r="T1017" s="149">
        <f t="shared" si="1004"/>
        <v>0</v>
      </c>
      <c r="U1017" s="178"/>
      <c r="V1017" s="177"/>
      <c r="W1017" s="149">
        <f t="shared" si="1005"/>
        <v>0</v>
      </c>
      <c r="X1017" s="197"/>
      <c r="Y1017" s="177"/>
      <c r="Z1017" s="149">
        <f t="shared" si="1006"/>
        <v>0</v>
      </c>
      <c r="AA1017" s="178"/>
      <c r="AB1017" s="177"/>
      <c r="AC1017" s="149">
        <f t="shared" si="1007"/>
        <v>0</v>
      </c>
      <c r="AD1017" s="178"/>
      <c r="AE1017" s="177"/>
      <c r="AF1017" s="149">
        <f t="shared" si="1008"/>
        <v>0</v>
      </c>
      <c r="AG1017" s="178"/>
      <c r="AH1017" s="177"/>
      <c r="AI1017" s="149">
        <f t="shared" si="1009"/>
        <v>0</v>
      </c>
      <c r="AJ1017" s="178"/>
      <c r="AK1017" s="177"/>
      <c r="AL1017" s="149">
        <f t="shared" si="1010"/>
        <v>0</v>
      </c>
      <c r="AM1017" s="178"/>
      <c r="AN1017" s="172"/>
      <c r="AO1017" s="153" t="s">
        <v>37</v>
      </c>
    </row>
    <row r="1018" spans="1:41" ht="15" hidden="1" customHeight="1">
      <c r="A1018" s="543"/>
      <c r="B1018" s="545"/>
      <c r="C1018" s="547"/>
      <c r="D1018" s="722"/>
      <c r="E1018" s="551"/>
      <c r="F1018" s="165" t="s">
        <v>38</v>
      </c>
      <c r="G1018" s="177">
        <v>2200000</v>
      </c>
      <c r="H1018" s="149">
        <f t="shared" si="1000"/>
        <v>0</v>
      </c>
      <c r="I1018" s="178">
        <v>2200000</v>
      </c>
      <c r="J1018" s="177"/>
      <c r="K1018" s="149">
        <f t="shared" si="1001"/>
        <v>0</v>
      </c>
      <c r="L1018" s="178"/>
      <c r="M1018" s="177"/>
      <c r="N1018" s="149">
        <f t="shared" si="1002"/>
        <v>0</v>
      </c>
      <c r="O1018" s="178"/>
      <c r="P1018" s="177"/>
      <c r="Q1018" s="149">
        <f t="shared" si="1003"/>
        <v>0</v>
      </c>
      <c r="R1018" s="178"/>
      <c r="S1018" s="177"/>
      <c r="T1018" s="149">
        <f t="shared" si="1004"/>
        <v>0</v>
      </c>
      <c r="U1018" s="178"/>
      <c r="V1018" s="177"/>
      <c r="W1018" s="149">
        <f t="shared" si="1005"/>
        <v>0</v>
      </c>
      <c r="X1018" s="197"/>
      <c r="Y1018" s="177"/>
      <c r="Z1018" s="149">
        <f t="shared" si="1006"/>
        <v>0</v>
      </c>
      <c r="AA1018" s="178"/>
      <c r="AB1018" s="177"/>
      <c r="AC1018" s="149">
        <f t="shared" si="1007"/>
        <v>0</v>
      </c>
      <c r="AD1018" s="178"/>
      <c r="AE1018" s="177"/>
      <c r="AF1018" s="149">
        <f t="shared" si="1008"/>
        <v>0</v>
      </c>
      <c r="AG1018" s="178"/>
      <c r="AH1018" s="177"/>
      <c r="AI1018" s="149">
        <f t="shared" si="1009"/>
        <v>0</v>
      </c>
      <c r="AJ1018" s="178"/>
      <c r="AK1018" s="177"/>
      <c r="AL1018" s="149">
        <f t="shared" si="1010"/>
        <v>0</v>
      </c>
      <c r="AM1018" s="178"/>
      <c r="AN1018" s="172"/>
      <c r="AO1018" s="152">
        <f>SUM(I1013:I1021,L1013:L1021,O1013:O1021,R1013:R1021,U1013:U1021,X1013:X1021,AA1013:AA1021,AD1013:AD1021,AG1013:AG1021)</f>
        <v>2200000</v>
      </c>
    </row>
    <row r="1019" spans="1:41" ht="15" hidden="1" customHeight="1">
      <c r="A1019" s="543"/>
      <c r="B1019" s="545"/>
      <c r="C1019" s="547"/>
      <c r="D1019" s="722"/>
      <c r="E1019" s="551"/>
      <c r="F1019" s="165" t="s">
        <v>39</v>
      </c>
      <c r="G1019" s="177"/>
      <c r="H1019" s="149">
        <f t="shared" si="1000"/>
        <v>0</v>
      </c>
      <c r="I1019" s="178"/>
      <c r="J1019" s="177"/>
      <c r="K1019" s="149">
        <f t="shared" si="1001"/>
        <v>0</v>
      </c>
      <c r="L1019" s="178"/>
      <c r="M1019" s="177"/>
      <c r="N1019" s="149">
        <f t="shared" si="1002"/>
        <v>0</v>
      </c>
      <c r="O1019" s="178"/>
      <c r="P1019" s="177"/>
      <c r="Q1019" s="149">
        <f t="shared" si="1003"/>
        <v>0</v>
      </c>
      <c r="R1019" s="178"/>
      <c r="S1019" s="177"/>
      <c r="T1019" s="149">
        <f t="shared" si="1004"/>
        <v>0</v>
      </c>
      <c r="U1019" s="178"/>
      <c r="V1019" s="177"/>
      <c r="W1019" s="149">
        <f t="shared" si="1005"/>
        <v>0</v>
      </c>
      <c r="X1019" s="197"/>
      <c r="Y1019" s="177"/>
      <c r="Z1019" s="149">
        <f t="shared" si="1006"/>
        <v>0</v>
      </c>
      <c r="AA1019" s="178"/>
      <c r="AB1019" s="177"/>
      <c r="AC1019" s="149">
        <f t="shared" si="1007"/>
        <v>0</v>
      </c>
      <c r="AD1019" s="178"/>
      <c r="AE1019" s="177"/>
      <c r="AF1019" s="149">
        <f t="shared" si="1008"/>
        <v>0</v>
      </c>
      <c r="AG1019" s="178"/>
      <c r="AH1019" s="177"/>
      <c r="AI1019" s="149">
        <f t="shared" si="1009"/>
        <v>0</v>
      </c>
      <c r="AJ1019" s="178"/>
      <c r="AK1019" s="177"/>
      <c r="AL1019" s="149">
        <f t="shared" si="1010"/>
        <v>0</v>
      </c>
      <c r="AM1019" s="178"/>
      <c r="AN1019" s="172"/>
      <c r="AO1019" s="153" t="s">
        <v>40</v>
      </c>
    </row>
    <row r="1020" spans="1:41" ht="15" hidden="1" customHeight="1">
      <c r="A1020" s="543"/>
      <c r="B1020" s="545"/>
      <c r="C1020" s="547"/>
      <c r="D1020" s="722"/>
      <c r="E1020" s="551"/>
      <c r="F1020" s="165" t="s">
        <v>41</v>
      </c>
      <c r="G1020" s="177"/>
      <c r="H1020" s="149">
        <f t="shared" si="1000"/>
        <v>0</v>
      </c>
      <c r="I1020" s="178"/>
      <c r="J1020" s="177"/>
      <c r="K1020" s="149">
        <f t="shared" si="1001"/>
        <v>0</v>
      </c>
      <c r="L1020" s="178"/>
      <c r="M1020" s="177"/>
      <c r="N1020" s="149">
        <f t="shared" si="1002"/>
        <v>0</v>
      </c>
      <c r="O1020" s="178"/>
      <c r="P1020" s="177"/>
      <c r="Q1020" s="149">
        <f t="shared" si="1003"/>
        <v>0</v>
      </c>
      <c r="R1020" s="178"/>
      <c r="S1020" s="177"/>
      <c r="T1020" s="149">
        <f t="shared" si="1004"/>
        <v>0</v>
      </c>
      <c r="U1020" s="178"/>
      <c r="V1020" s="177"/>
      <c r="W1020" s="149">
        <f t="shared" si="1005"/>
        <v>0</v>
      </c>
      <c r="X1020" s="197"/>
      <c r="Y1020" s="177"/>
      <c r="Z1020" s="149">
        <f t="shared" si="1006"/>
        <v>0</v>
      </c>
      <c r="AA1020" s="178"/>
      <c r="AB1020" s="177"/>
      <c r="AC1020" s="149">
        <f t="shared" si="1007"/>
        <v>0</v>
      </c>
      <c r="AD1020" s="178"/>
      <c r="AE1020" s="177"/>
      <c r="AF1020" s="149">
        <f t="shared" si="1008"/>
        <v>0</v>
      </c>
      <c r="AG1020" s="178"/>
      <c r="AH1020" s="177"/>
      <c r="AI1020" s="149">
        <f t="shared" si="1009"/>
        <v>0</v>
      </c>
      <c r="AJ1020" s="178"/>
      <c r="AK1020" s="177"/>
      <c r="AL1020" s="149">
        <f t="shared" si="1010"/>
        <v>0</v>
      </c>
      <c r="AM1020" s="178"/>
      <c r="AN1020" s="172"/>
      <c r="AO1020" s="154">
        <f>AO1018/AO1014</f>
        <v>1</v>
      </c>
    </row>
    <row r="1021" spans="1:41" ht="15" hidden="1" customHeight="1">
      <c r="A1021" s="565"/>
      <c r="B1021" s="566"/>
      <c r="C1021" s="567"/>
      <c r="D1021" s="585"/>
      <c r="E1021" s="569"/>
      <c r="F1021" s="167" t="s">
        <v>42</v>
      </c>
      <c r="G1021" s="181"/>
      <c r="H1021" s="150">
        <f t="shared" si="1000"/>
        <v>0</v>
      </c>
      <c r="I1021" s="182"/>
      <c r="J1021" s="181"/>
      <c r="K1021" s="150">
        <f t="shared" si="1001"/>
        <v>0</v>
      </c>
      <c r="L1021" s="182"/>
      <c r="M1021" s="181"/>
      <c r="N1021" s="150">
        <f t="shared" si="1002"/>
        <v>0</v>
      </c>
      <c r="O1021" s="182"/>
      <c r="P1021" s="181"/>
      <c r="Q1021" s="150">
        <f t="shared" si="1003"/>
        <v>0</v>
      </c>
      <c r="R1021" s="182"/>
      <c r="S1021" s="181"/>
      <c r="T1021" s="150">
        <f t="shared" si="1004"/>
        <v>0</v>
      </c>
      <c r="U1021" s="182"/>
      <c r="V1021" s="181"/>
      <c r="W1021" s="150">
        <f t="shared" si="1005"/>
        <v>0</v>
      </c>
      <c r="X1021" s="199"/>
      <c r="Y1021" s="181"/>
      <c r="Z1021" s="150">
        <f t="shared" si="1006"/>
        <v>0</v>
      </c>
      <c r="AA1021" s="182"/>
      <c r="AB1021" s="181"/>
      <c r="AC1021" s="150">
        <f t="shared" si="1007"/>
        <v>0</v>
      </c>
      <c r="AD1021" s="182"/>
      <c r="AE1021" s="181"/>
      <c r="AF1021" s="150">
        <f t="shared" si="1008"/>
        <v>0</v>
      </c>
      <c r="AG1021" s="182"/>
      <c r="AH1021" s="181"/>
      <c r="AI1021" s="150">
        <f t="shared" si="1009"/>
        <v>0</v>
      </c>
      <c r="AJ1021" s="182"/>
      <c r="AK1021" s="181"/>
      <c r="AL1021" s="150">
        <f t="shared" si="1010"/>
        <v>0</v>
      </c>
      <c r="AM1021" s="182"/>
      <c r="AN1021" s="174"/>
      <c r="AO1021" s="158"/>
    </row>
    <row r="1022" spans="1:41" ht="15" hidden="1" customHeight="1">
      <c r="A1022" s="573" t="s">
        <v>21</v>
      </c>
      <c r="B1022" s="451" t="s">
        <v>17</v>
      </c>
      <c r="C1022" s="451" t="s">
        <v>18</v>
      </c>
      <c r="D1022" s="451" t="s">
        <v>139</v>
      </c>
      <c r="E1022" s="451" t="s">
        <v>20</v>
      </c>
      <c r="F1022" s="560" t="s">
        <v>22</v>
      </c>
      <c r="G1022" s="511" t="s">
        <v>23</v>
      </c>
      <c r="H1022" s="440" t="s">
        <v>24</v>
      </c>
      <c r="I1022" s="444" t="s">
        <v>25</v>
      </c>
      <c r="J1022" s="511" t="s">
        <v>23</v>
      </c>
      <c r="K1022" s="440" t="s">
        <v>24</v>
      </c>
      <c r="L1022" s="444" t="s">
        <v>25</v>
      </c>
      <c r="M1022" s="511" t="s">
        <v>23</v>
      </c>
      <c r="N1022" s="440" t="s">
        <v>24</v>
      </c>
      <c r="O1022" s="444" t="s">
        <v>25</v>
      </c>
      <c r="P1022" s="511" t="s">
        <v>23</v>
      </c>
      <c r="Q1022" s="440" t="s">
        <v>24</v>
      </c>
      <c r="R1022" s="444" t="s">
        <v>25</v>
      </c>
      <c r="S1022" s="511" t="s">
        <v>23</v>
      </c>
      <c r="T1022" s="440" t="s">
        <v>24</v>
      </c>
      <c r="U1022" s="444" t="s">
        <v>25</v>
      </c>
      <c r="V1022" s="511" t="s">
        <v>23</v>
      </c>
      <c r="W1022" s="440" t="s">
        <v>24</v>
      </c>
      <c r="X1022" s="522" t="s">
        <v>25</v>
      </c>
      <c r="Y1022" s="511" t="s">
        <v>23</v>
      </c>
      <c r="Z1022" s="440" t="s">
        <v>24</v>
      </c>
      <c r="AA1022" s="444" t="s">
        <v>25</v>
      </c>
      <c r="AB1022" s="511" t="s">
        <v>23</v>
      </c>
      <c r="AC1022" s="440" t="s">
        <v>24</v>
      </c>
      <c r="AD1022" s="444" t="s">
        <v>25</v>
      </c>
      <c r="AE1022" s="511" t="s">
        <v>23</v>
      </c>
      <c r="AF1022" s="440" t="s">
        <v>24</v>
      </c>
      <c r="AG1022" s="444" t="s">
        <v>25</v>
      </c>
      <c r="AH1022" s="511" t="s">
        <v>23</v>
      </c>
      <c r="AI1022" s="440" t="s">
        <v>24</v>
      </c>
      <c r="AJ1022" s="444" t="s">
        <v>25</v>
      </c>
      <c r="AK1022" s="511" t="s">
        <v>23</v>
      </c>
      <c r="AL1022" s="440" t="s">
        <v>24</v>
      </c>
      <c r="AM1022" s="444" t="s">
        <v>25</v>
      </c>
      <c r="AN1022" s="443" t="s">
        <v>23</v>
      </c>
      <c r="AO1022" s="630" t="s">
        <v>26</v>
      </c>
    </row>
    <row r="1023" spans="1:41" ht="15" hidden="1" customHeight="1">
      <c r="A1023" s="574"/>
      <c r="B1023" s="562"/>
      <c r="C1023" s="562"/>
      <c r="D1023" s="562"/>
      <c r="E1023" s="562"/>
      <c r="F1023" s="561"/>
      <c r="G1023" s="541"/>
      <c r="H1023" s="542"/>
      <c r="I1023" s="538"/>
      <c r="J1023" s="541"/>
      <c r="K1023" s="542"/>
      <c r="L1023" s="538"/>
      <c r="M1023" s="541"/>
      <c r="N1023" s="542"/>
      <c r="O1023" s="538"/>
      <c r="P1023" s="541"/>
      <c r="Q1023" s="542"/>
      <c r="R1023" s="538"/>
      <c r="S1023" s="541"/>
      <c r="T1023" s="542"/>
      <c r="U1023" s="538"/>
      <c r="V1023" s="541"/>
      <c r="W1023" s="542"/>
      <c r="X1023" s="632"/>
      <c r="Y1023" s="541"/>
      <c r="Z1023" s="542"/>
      <c r="AA1023" s="538"/>
      <c r="AB1023" s="541"/>
      <c r="AC1023" s="542"/>
      <c r="AD1023" s="538"/>
      <c r="AE1023" s="541"/>
      <c r="AF1023" s="542"/>
      <c r="AG1023" s="538"/>
      <c r="AH1023" s="541"/>
      <c r="AI1023" s="542"/>
      <c r="AJ1023" s="538"/>
      <c r="AK1023" s="541"/>
      <c r="AL1023" s="542"/>
      <c r="AM1023" s="538"/>
      <c r="AN1023" s="570"/>
      <c r="AO1023" s="631"/>
    </row>
    <row r="1024" spans="1:41" ht="15" hidden="1" customHeight="1">
      <c r="A1024" s="543" t="s">
        <v>218</v>
      </c>
      <c r="B1024" s="545" t="s">
        <v>406</v>
      </c>
      <c r="C1024" s="547">
        <v>1826</v>
      </c>
      <c r="D1024" s="549" t="s">
        <v>407</v>
      </c>
      <c r="E1024" s="551" t="s">
        <v>408</v>
      </c>
      <c r="F1024" s="165" t="s">
        <v>30</v>
      </c>
      <c r="G1024" s="177"/>
      <c r="H1024" s="149">
        <f t="shared" ref="H1024:H1032" si="1011">G1024-I1024</f>
        <v>0</v>
      </c>
      <c r="I1024" s="178"/>
      <c r="J1024" s="177"/>
      <c r="K1024" s="149">
        <f t="shared" ref="K1024:K1032" si="1012">J1024-L1024</f>
        <v>0</v>
      </c>
      <c r="L1024" s="178"/>
      <c r="M1024" s="177"/>
      <c r="N1024" s="149">
        <f t="shared" ref="N1024:N1032" si="1013">M1024-O1024</f>
        <v>0</v>
      </c>
      <c r="O1024" s="178"/>
      <c r="P1024" s="177"/>
      <c r="Q1024" s="149">
        <f t="shared" ref="Q1024:Q1032" si="1014">P1024-R1024</f>
        <v>0</v>
      </c>
      <c r="R1024" s="178"/>
      <c r="S1024" s="177"/>
      <c r="T1024" s="149">
        <f t="shared" ref="T1024:T1032" si="1015">S1024-U1024</f>
        <v>0</v>
      </c>
      <c r="U1024" s="178"/>
      <c r="V1024" s="177"/>
      <c r="W1024" s="149">
        <f t="shared" ref="W1024:W1032" si="1016">V1024-X1024</f>
        <v>0</v>
      </c>
      <c r="X1024" s="197"/>
      <c r="Y1024" s="177"/>
      <c r="Z1024" s="149">
        <f t="shared" ref="Z1024:Z1032" si="1017">Y1024-AA1024</f>
        <v>0</v>
      </c>
      <c r="AA1024" s="178"/>
      <c r="AB1024" s="177"/>
      <c r="AC1024" s="149">
        <f t="shared" ref="AC1024:AC1032" si="1018">AB1024-AD1024</f>
        <v>0</v>
      </c>
      <c r="AD1024" s="178"/>
      <c r="AE1024" s="177"/>
      <c r="AF1024" s="149">
        <f t="shared" ref="AF1024:AF1032" si="1019">AE1024-AG1024</f>
        <v>0</v>
      </c>
      <c r="AG1024" s="178"/>
      <c r="AH1024" s="177"/>
      <c r="AI1024" s="149">
        <f t="shared" ref="AI1024:AI1032" si="1020">AH1024-AJ1024</f>
        <v>0</v>
      </c>
      <c r="AJ1024" s="178"/>
      <c r="AK1024" s="177"/>
      <c r="AL1024" s="149">
        <f t="shared" ref="AL1024:AL1032" si="1021">AK1024-AM1024</f>
        <v>0</v>
      </c>
      <c r="AM1024" s="178"/>
      <c r="AN1024" s="172"/>
      <c r="AO1024" s="151" t="s">
        <v>31</v>
      </c>
    </row>
    <row r="1025" spans="1:41" ht="15" hidden="1" customHeight="1">
      <c r="A1025" s="543"/>
      <c r="B1025" s="545"/>
      <c r="C1025" s="547"/>
      <c r="D1025" s="549"/>
      <c r="E1025" s="551"/>
      <c r="F1025" s="165" t="s">
        <v>32</v>
      </c>
      <c r="G1025" s="177"/>
      <c r="H1025" s="149">
        <f t="shared" si="1011"/>
        <v>0</v>
      </c>
      <c r="I1025" s="178"/>
      <c r="J1025" s="177"/>
      <c r="K1025" s="149">
        <f t="shared" si="1012"/>
        <v>0</v>
      </c>
      <c r="L1025" s="178"/>
      <c r="M1025" s="177"/>
      <c r="N1025" s="149">
        <f t="shared" si="1013"/>
        <v>0</v>
      </c>
      <c r="O1025" s="178"/>
      <c r="P1025" s="177"/>
      <c r="Q1025" s="149">
        <f t="shared" si="1014"/>
        <v>0</v>
      </c>
      <c r="R1025" s="178"/>
      <c r="S1025" s="177"/>
      <c r="T1025" s="149">
        <f t="shared" si="1015"/>
        <v>0</v>
      </c>
      <c r="U1025" s="178"/>
      <c r="V1025" s="177"/>
      <c r="W1025" s="149">
        <f t="shared" si="1016"/>
        <v>0</v>
      </c>
      <c r="X1025" s="197"/>
      <c r="Y1025" s="177"/>
      <c r="Z1025" s="149">
        <f t="shared" si="1017"/>
        <v>0</v>
      </c>
      <c r="AA1025" s="178"/>
      <c r="AB1025" s="177"/>
      <c r="AC1025" s="149">
        <f t="shared" si="1018"/>
        <v>0</v>
      </c>
      <c r="AD1025" s="178"/>
      <c r="AE1025" s="177"/>
      <c r="AF1025" s="149">
        <f t="shared" si="1019"/>
        <v>0</v>
      </c>
      <c r="AG1025" s="178"/>
      <c r="AH1025" s="177"/>
      <c r="AI1025" s="149">
        <f t="shared" si="1020"/>
        <v>0</v>
      </c>
      <c r="AJ1025" s="178"/>
      <c r="AK1025" s="177"/>
      <c r="AL1025" s="149">
        <f t="shared" si="1021"/>
        <v>0</v>
      </c>
      <c r="AM1025" s="178"/>
      <c r="AN1025" s="172"/>
      <c r="AO1025" s="152">
        <f>SUM(G1024:G1032,J1024:J1032,M1024:M1032,P1024:P1032,S1024:S1032,V1024:V1032,Y1024:Y1032,AB1024:AB1032,AE1024:AE1032)</f>
        <v>1308483</v>
      </c>
    </row>
    <row r="1026" spans="1:41" ht="15" hidden="1" customHeight="1">
      <c r="A1026" s="543"/>
      <c r="B1026" s="545"/>
      <c r="C1026" s="547"/>
      <c r="D1026" s="549"/>
      <c r="E1026" s="551"/>
      <c r="F1026" s="165" t="s">
        <v>33</v>
      </c>
      <c r="G1026" s="177"/>
      <c r="H1026" s="149">
        <f t="shared" si="1011"/>
        <v>0</v>
      </c>
      <c r="I1026" s="178"/>
      <c r="J1026" s="177"/>
      <c r="K1026" s="149">
        <f t="shared" si="1012"/>
        <v>0</v>
      </c>
      <c r="L1026" s="178"/>
      <c r="M1026" s="177"/>
      <c r="N1026" s="149">
        <f t="shared" si="1013"/>
        <v>0</v>
      </c>
      <c r="O1026" s="178"/>
      <c r="P1026" s="177"/>
      <c r="Q1026" s="149">
        <f t="shared" si="1014"/>
        <v>0</v>
      </c>
      <c r="R1026" s="178"/>
      <c r="S1026" s="177"/>
      <c r="T1026" s="149">
        <f t="shared" si="1015"/>
        <v>0</v>
      </c>
      <c r="U1026" s="178"/>
      <c r="V1026" s="177"/>
      <c r="W1026" s="149">
        <f t="shared" si="1016"/>
        <v>0</v>
      </c>
      <c r="X1026" s="197"/>
      <c r="Y1026" s="177"/>
      <c r="Z1026" s="149">
        <f t="shared" si="1017"/>
        <v>0</v>
      </c>
      <c r="AA1026" s="178"/>
      <c r="AB1026" s="177"/>
      <c r="AC1026" s="149">
        <f t="shared" si="1018"/>
        <v>0</v>
      </c>
      <c r="AD1026" s="178"/>
      <c r="AE1026" s="177"/>
      <c r="AF1026" s="149">
        <f t="shared" si="1019"/>
        <v>0</v>
      </c>
      <c r="AG1026" s="178"/>
      <c r="AH1026" s="177"/>
      <c r="AI1026" s="149">
        <f t="shared" si="1020"/>
        <v>0</v>
      </c>
      <c r="AJ1026" s="178"/>
      <c r="AK1026" s="177"/>
      <c r="AL1026" s="149">
        <f t="shared" si="1021"/>
        <v>0</v>
      </c>
      <c r="AM1026" s="178"/>
      <c r="AN1026" s="172"/>
      <c r="AO1026" s="153" t="s">
        <v>34</v>
      </c>
    </row>
    <row r="1027" spans="1:41" ht="15" hidden="1" customHeight="1">
      <c r="A1027" s="543"/>
      <c r="B1027" s="545"/>
      <c r="C1027" s="547"/>
      <c r="D1027" s="549"/>
      <c r="E1027" s="551"/>
      <c r="F1027" s="165" t="s">
        <v>35</v>
      </c>
      <c r="G1027" s="177"/>
      <c r="H1027" s="149">
        <f t="shared" si="1011"/>
        <v>0</v>
      </c>
      <c r="I1027" s="178"/>
      <c r="J1027" s="177"/>
      <c r="K1027" s="149">
        <f t="shared" si="1012"/>
        <v>0</v>
      </c>
      <c r="L1027" s="178"/>
      <c r="M1027" s="177"/>
      <c r="N1027" s="149">
        <f t="shared" si="1013"/>
        <v>0</v>
      </c>
      <c r="O1027" s="178"/>
      <c r="P1027" s="177"/>
      <c r="Q1027" s="149">
        <f t="shared" si="1014"/>
        <v>0</v>
      </c>
      <c r="R1027" s="178"/>
      <c r="S1027" s="177"/>
      <c r="T1027" s="149">
        <f t="shared" si="1015"/>
        <v>0</v>
      </c>
      <c r="U1027" s="178"/>
      <c r="V1027" s="177"/>
      <c r="W1027" s="149">
        <f t="shared" si="1016"/>
        <v>0</v>
      </c>
      <c r="X1027" s="197"/>
      <c r="Y1027" s="177"/>
      <c r="Z1027" s="149">
        <f t="shared" si="1017"/>
        <v>0</v>
      </c>
      <c r="AA1027" s="178"/>
      <c r="AB1027" s="177"/>
      <c r="AC1027" s="149">
        <f t="shared" si="1018"/>
        <v>0</v>
      </c>
      <c r="AD1027" s="178"/>
      <c r="AE1027" s="177"/>
      <c r="AF1027" s="149">
        <f t="shared" si="1019"/>
        <v>0</v>
      </c>
      <c r="AG1027" s="178"/>
      <c r="AH1027" s="177"/>
      <c r="AI1027" s="149">
        <f t="shared" si="1020"/>
        <v>0</v>
      </c>
      <c r="AJ1027" s="178"/>
      <c r="AK1027" s="177"/>
      <c r="AL1027" s="149">
        <f t="shared" si="1021"/>
        <v>0</v>
      </c>
      <c r="AM1027" s="178"/>
      <c r="AN1027" s="172"/>
      <c r="AO1027" s="152">
        <f>SUM(H1024:H1032,K1024:K1032,N1024:N1032,Q1024:Q1032,T1024:T1032,W1024:W1032,Z1024:Z1032,AC1024:AC1032,AF1024:AF1032)</f>
        <v>0</v>
      </c>
    </row>
    <row r="1028" spans="1:41" ht="15" hidden="1" customHeight="1">
      <c r="A1028" s="543"/>
      <c r="B1028" s="545"/>
      <c r="C1028" s="547"/>
      <c r="D1028" s="549"/>
      <c r="E1028" s="551"/>
      <c r="F1028" s="165" t="s">
        <v>36</v>
      </c>
      <c r="G1028" s="177"/>
      <c r="H1028" s="149">
        <f t="shared" si="1011"/>
        <v>0</v>
      </c>
      <c r="I1028" s="178"/>
      <c r="J1028" s="177"/>
      <c r="K1028" s="149">
        <f t="shared" si="1012"/>
        <v>0</v>
      </c>
      <c r="L1028" s="178"/>
      <c r="M1028" s="177"/>
      <c r="N1028" s="149">
        <f t="shared" si="1013"/>
        <v>0</v>
      </c>
      <c r="O1028" s="178"/>
      <c r="P1028" s="177"/>
      <c r="Q1028" s="149">
        <f t="shared" si="1014"/>
        <v>0</v>
      </c>
      <c r="R1028" s="178"/>
      <c r="S1028" s="177"/>
      <c r="T1028" s="149">
        <f t="shared" si="1015"/>
        <v>0</v>
      </c>
      <c r="U1028" s="178"/>
      <c r="V1028" s="177"/>
      <c r="W1028" s="149">
        <f t="shared" si="1016"/>
        <v>0</v>
      </c>
      <c r="X1028" s="197"/>
      <c r="Y1028" s="177"/>
      <c r="Z1028" s="149">
        <f t="shared" si="1017"/>
        <v>0</v>
      </c>
      <c r="AA1028" s="178"/>
      <c r="AB1028" s="177"/>
      <c r="AC1028" s="149">
        <f t="shared" si="1018"/>
        <v>0</v>
      </c>
      <c r="AD1028" s="178"/>
      <c r="AE1028" s="177"/>
      <c r="AF1028" s="149">
        <f t="shared" si="1019"/>
        <v>0</v>
      </c>
      <c r="AG1028" s="178"/>
      <c r="AH1028" s="177"/>
      <c r="AI1028" s="149">
        <f t="shared" si="1020"/>
        <v>0</v>
      </c>
      <c r="AJ1028" s="178"/>
      <c r="AK1028" s="177"/>
      <c r="AL1028" s="149">
        <f t="shared" si="1021"/>
        <v>0</v>
      </c>
      <c r="AM1028" s="178"/>
      <c r="AN1028" s="172"/>
      <c r="AO1028" s="153" t="s">
        <v>37</v>
      </c>
    </row>
    <row r="1029" spans="1:41" ht="15" hidden="1" customHeight="1">
      <c r="A1029" s="543"/>
      <c r="B1029" s="545"/>
      <c r="C1029" s="547"/>
      <c r="D1029" s="549"/>
      <c r="E1029" s="551"/>
      <c r="F1029" s="165" t="s">
        <v>38</v>
      </c>
      <c r="G1029" s="177"/>
      <c r="H1029" s="149">
        <f t="shared" si="1011"/>
        <v>0</v>
      </c>
      <c r="I1029" s="178"/>
      <c r="J1029" s="177">
        <v>1174800</v>
      </c>
      <c r="K1029" s="149">
        <f t="shared" si="1012"/>
        <v>0</v>
      </c>
      <c r="L1029" s="178">
        <v>1174800</v>
      </c>
      <c r="M1029" s="177"/>
      <c r="N1029" s="149">
        <f t="shared" si="1013"/>
        <v>0</v>
      </c>
      <c r="O1029" s="178"/>
      <c r="P1029" s="177">
        <v>133683</v>
      </c>
      <c r="Q1029" s="149">
        <f t="shared" si="1014"/>
        <v>0</v>
      </c>
      <c r="R1029" s="178">
        <v>133683</v>
      </c>
      <c r="S1029" s="177"/>
      <c r="T1029" s="149">
        <f t="shared" si="1015"/>
        <v>0</v>
      </c>
      <c r="U1029" s="178"/>
      <c r="V1029" s="177"/>
      <c r="W1029" s="149">
        <f t="shared" si="1016"/>
        <v>0</v>
      </c>
      <c r="X1029" s="197"/>
      <c r="Y1029" s="177"/>
      <c r="Z1029" s="149">
        <f t="shared" si="1017"/>
        <v>0</v>
      </c>
      <c r="AA1029" s="178"/>
      <c r="AB1029" s="177"/>
      <c r="AC1029" s="149">
        <f t="shared" si="1018"/>
        <v>0</v>
      </c>
      <c r="AD1029" s="178"/>
      <c r="AE1029" s="177"/>
      <c r="AF1029" s="149">
        <f t="shared" si="1019"/>
        <v>0</v>
      </c>
      <c r="AG1029" s="178"/>
      <c r="AH1029" s="177"/>
      <c r="AI1029" s="149">
        <f t="shared" si="1020"/>
        <v>0</v>
      </c>
      <c r="AJ1029" s="178"/>
      <c r="AK1029" s="177"/>
      <c r="AL1029" s="149">
        <f t="shared" si="1021"/>
        <v>0</v>
      </c>
      <c r="AM1029" s="178"/>
      <c r="AN1029" s="172"/>
      <c r="AO1029" s="152">
        <f>SUM(I1024:I1032,L1024:L1032,O1024:O1032,R1024:R1032,U1024:U1032,X1024:X1032,AA1024:AA1032,AD1024:AD1032,AG1024:AG1032)</f>
        <v>1308483</v>
      </c>
    </row>
    <row r="1030" spans="1:41" ht="15" hidden="1" customHeight="1">
      <c r="A1030" s="543"/>
      <c r="B1030" s="545"/>
      <c r="C1030" s="547"/>
      <c r="D1030" s="549"/>
      <c r="E1030" s="551"/>
      <c r="F1030" s="165" t="s">
        <v>39</v>
      </c>
      <c r="G1030" s="177"/>
      <c r="H1030" s="149">
        <f t="shared" si="1011"/>
        <v>0</v>
      </c>
      <c r="I1030" s="178"/>
      <c r="J1030" s="177"/>
      <c r="K1030" s="149">
        <f t="shared" si="1012"/>
        <v>0</v>
      </c>
      <c r="L1030" s="178"/>
      <c r="M1030" s="177"/>
      <c r="N1030" s="149">
        <f t="shared" si="1013"/>
        <v>0</v>
      </c>
      <c r="O1030" s="178"/>
      <c r="P1030" s="177"/>
      <c r="Q1030" s="149">
        <f t="shared" si="1014"/>
        <v>0</v>
      </c>
      <c r="R1030" s="178"/>
      <c r="S1030" s="177"/>
      <c r="T1030" s="149">
        <f t="shared" si="1015"/>
        <v>0</v>
      </c>
      <c r="U1030" s="178"/>
      <c r="V1030" s="177"/>
      <c r="W1030" s="149">
        <f t="shared" si="1016"/>
        <v>0</v>
      </c>
      <c r="X1030" s="197"/>
      <c r="Y1030" s="177"/>
      <c r="Z1030" s="149">
        <f t="shared" si="1017"/>
        <v>0</v>
      </c>
      <c r="AA1030" s="178"/>
      <c r="AB1030" s="177"/>
      <c r="AC1030" s="149">
        <f t="shared" si="1018"/>
        <v>0</v>
      </c>
      <c r="AD1030" s="178"/>
      <c r="AE1030" s="177"/>
      <c r="AF1030" s="149">
        <f t="shared" si="1019"/>
        <v>0</v>
      </c>
      <c r="AG1030" s="178"/>
      <c r="AH1030" s="177"/>
      <c r="AI1030" s="149">
        <f t="shared" si="1020"/>
        <v>0</v>
      </c>
      <c r="AJ1030" s="178"/>
      <c r="AK1030" s="177"/>
      <c r="AL1030" s="149">
        <f t="shared" si="1021"/>
        <v>0</v>
      </c>
      <c r="AM1030" s="178"/>
      <c r="AN1030" s="172"/>
      <c r="AO1030" s="153" t="s">
        <v>40</v>
      </c>
    </row>
    <row r="1031" spans="1:41" ht="15" hidden="1" customHeight="1">
      <c r="A1031" s="543"/>
      <c r="B1031" s="545"/>
      <c r="C1031" s="547"/>
      <c r="D1031" s="549"/>
      <c r="E1031" s="551"/>
      <c r="F1031" s="165" t="s">
        <v>41</v>
      </c>
      <c r="G1031" s="177"/>
      <c r="H1031" s="149">
        <f t="shared" si="1011"/>
        <v>0</v>
      </c>
      <c r="I1031" s="178"/>
      <c r="J1031" s="177"/>
      <c r="K1031" s="149">
        <f t="shared" si="1012"/>
        <v>0</v>
      </c>
      <c r="L1031" s="178"/>
      <c r="M1031" s="177"/>
      <c r="N1031" s="149">
        <f t="shared" si="1013"/>
        <v>0</v>
      </c>
      <c r="O1031" s="178"/>
      <c r="P1031" s="177"/>
      <c r="Q1031" s="149">
        <f t="shared" si="1014"/>
        <v>0</v>
      </c>
      <c r="R1031" s="178"/>
      <c r="S1031" s="177"/>
      <c r="T1031" s="149">
        <f t="shared" si="1015"/>
        <v>0</v>
      </c>
      <c r="U1031" s="178"/>
      <c r="V1031" s="177"/>
      <c r="W1031" s="149">
        <f t="shared" si="1016"/>
        <v>0</v>
      </c>
      <c r="X1031" s="197"/>
      <c r="Y1031" s="177"/>
      <c r="Z1031" s="149">
        <f t="shared" si="1017"/>
        <v>0</v>
      </c>
      <c r="AA1031" s="178"/>
      <c r="AB1031" s="177"/>
      <c r="AC1031" s="149">
        <f t="shared" si="1018"/>
        <v>0</v>
      </c>
      <c r="AD1031" s="178"/>
      <c r="AE1031" s="177"/>
      <c r="AF1031" s="149">
        <f t="shared" si="1019"/>
        <v>0</v>
      </c>
      <c r="AG1031" s="178"/>
      <c r="AH1031" s="177"/>
      <c r="AI1031" s="149">
        <f t="shared" si="1020"/>
        <v>0</v>
      </c>
      <c r="AJ1031" s="178"/>
      <c r="AK1031" s="177"/>
      <c r="AL1031" s="149">
        <f t="shared" si="1021"/>
        <v>0</v>
      </c>
      <c r="AM1031" s="178"/>
      <c r="AN1031" s="172"/>
      <c r="AO1031" s="154">
        <f>AO1029/AO1025</f>
        <v>1</v>
      </c>
    </row>
    <row r="1032" spans="1:41" ht="15" hidden="1" customHeight="1">
      <c r="A1032" s="544"/>
      <c r="B1032" s="546"/>
      <c r="C1032" s="548"/>
      <c r="D1032" s="550"/>
      <c r="E1032" s="552"/>
      <c r="F1032" s="166" t="s">
        <v>42</v>
      </c>
      <c r="G1032" s="179"/>
      <c r="H1032" s="155">
        <f t="shared" si="1011"/>
        <v>0</v>
      </c>
      <c r="I1032" s="180"/>
      <c r="J1032" s="179"/>
      <c r="K1032" s="155">
        <f t="shared" si="1012"/>
        <v>0</v>
      </c>
      <c r="L1032" s="180"/>
      <c r="M1032" s="179"/>
      <c r="N1032" s="155">
        <f t="shared" si="1013"/>
        <v>0</v>
      </c>
      <c r="O1032" s="180"/>
      <c r="P1032" s="179"/>
      <c r="Q1032" s="155">
        <f t="shared" si="1014"/>
        <v>0</v>
      </c>
      <c r="R1032" s="180"/>
      <c r="S1032" s="179"/>
      <c r="T1032" s="155">
        <f t="shared" si="1015"/>
        <v>0</v>
      </c>
      <c r="U1032" s="180"/>
      <c r="V1032" s="179"/>
      <c r="W1032" s="155">
        <f t="shared" si="1016"/>
        <v>0</v>
      </c>
      <c r="X1032" s="198"/>
      <c r="Y1032" s="179"/>
      <c r="Z1032" s="155">
        <f t="shared" si="1017"/>
        <v>0</v>
      </c>
      <c r="AA1032" s="180"/>
      <c r="AB1032" s="179"/>
      <c r="AC1032" s="155">
        <f t="shared" si="1018"/>
        <v>0</v>
      </c>
      <c r="AD1032" s="180"/>
      <c r="AE1032" s="179"/>
      <c r="AF1032" s="155">
        <f t="shared" si="1019"/>
        <v>0</v>
      </c>
      <c r="AG1032" s="180"/>
      <c r="AH1032" s="179"/>
      <c r="AI1032" s="155">
        <f t="shared" si="1020"/>
        <v>0</v>
      </c>
      <c r="AJ1032" s="180"/>
      <c r="AK1032" s="179"/>
      <c r="AL1032" s="155">
        <f t="shared" si="1021"/>
        <v>0</v>
      </c>
      <c r="AM1032" s="180"/>
      <c r="AN1032" s="173"/>
      <c r="AO1032" s="156"/>
    </row>
    <row r="1033" spans="1:41" ht="11.25" hidden="1" customHeight="1">
      <c r="A1033" s="573" t="s">
        <v>21</v>
      </c>
      <c r="B1033" s="451" t="s">
        <v>17</v>
      </c>
      <c r="C1033" s="451" t="s">
        <v>18</v>
      </c>
      <c r="D1033" s="451" t="s">
        <v>139</v>
      </c>
      <c r="E1033" s="451" t="s">
        <v>20</v>
      </c>
      <c r="F1033" s="560" t="s">
        <v>22</v>
      </c>
      <c r="G1033" s="511" t="s">
        <v>23</v>
      </c>
      <c r="H1033" s="440" t="s">
        <v>24</v>
      </c>
      <c r="I1033" s="444" t="s">
        <v>25</v>
      </c>
      <c r="J1033" s="511" t="s">
        <v>23</v>
      </c>
      <c r="K1033" s="440" t="s">
        <v>24</v>
      </c>
      <c r="L1033" s="444" t="s">
        <v>25</v>
      </c>
      <c r="M1033" s="511" t="s">
        <v>23</v>
      </c>
      <c r="N1033" s="440" t="s">
        <v>24</v>
      </c>
      <c r="O1033" s="444" t="s">
        <v>25</v>
      </c>
      <c r="P1033" s="511" t="s">
        <v>23</v>
      </c>
      <c r="Q1033" s="440" t="s">
        <v>24</v>
      </c>
      <c r="R1033" s="444" t="s">
        <v>25</v>
      </c>
      <c r="S1033" s="511" t="s">
        <v>23</v>
      </c>
      <c r="T1033" s="440" t="s">
        <v>24</v>
      </c>
      <c r="U1033" s="444" t="s">
        <v>25</v>
      </c>
      <c r="V1033" s="511" t="s">
        <v>23</v>
      </c>
      <c r="W1033" s="440" t="s">
        <v>24</v>
      </c>
      <c r="X1033" s="522" t="s">
        <v>25</v>
      </c>
      <c r="Y1033" s="511" t="s">
        <v>23</v>
      </c>
      <c r="Z1033" s="440" t="s">
        <v>24</v>
      </c>
      <c r="AA1033" s="444" t="s">
        <v>25</v>
      </c>
      <c r="AB1033" s="511" t="s">
        <v>23</v>
      </c>
      <c r="AC1033" s="440" t="s">
        <v>24</v>
      </c>
      <c r="AD1033" s="444" t="s">
        <v>25</v>
      </c>
      <c r="AE1033" s="511" t="s">
        <v>23</v>
      </c>
      <c r="AF1033" s="440" t="s">
        <v>24</v>
      </c>
      <c r="AG1033" s="444" t="s">
        <v>25</v>
      </c>
      <c r="AH1033" s="511" t="s">
        <v>23</v>
      </c>
      <c r="AI1033" s="440" t="s">
        <v>24</v>
      </c>
      <c r="AJ1033" s="444" t="s">
        <v>25</v>
      </c>
      <c r="AK1033" s="511" t="s">
        <v>23</v>
      </c>
      <c r="AL1033" s="440" t="s">
        <v>24</v>
      </c>
      <c r="AM1033" s="444" t="s">
        <v>25</v>
      </c>
      <c r="AN1033" s="443" t="s">
        <v>23</v>
      </c>
      <c r="AO1033" s="630" t="s">
        <v>26</v>
      </c>
    </row>
    <row r="1034" spans="1:41" ht="25.5" hidden="1" customHeight="1">
      <c r="A1034" s="574"/>
      <c r="B1034" s="562"/>
      <c r="C1034" s="562"/>
      <c r="D1034" s="562"/>
      <c r="E1034" s="562"/>
      <c r="F1034" s="561"/>
      <c r="G1034" s="541"/>
      <c r="H1034" s="542"/>
      <c r="I1034" s="538"/>
      <c r="J1034" s="541"/>
      <c r="K1034" s="542"/>
      <c r="L1034" s="538"/>
      <c r="M1034" s="541"/>
      <c r="N1034" s="542"/>
      <c r="O1034" s="538"/>
      <c r="P1034" s="541"/>
      <c r="Q1034" s="542"/>
      <c r="R1034" s="538"/>
      <c r="S1034" s="541"/>
      <c r="T1034" s="542"/>
      <c r="U1034" s="538"/>
      <c r="V1034" s="541"/>
      <c r="W1034" s="542"/>
      <c r="X1034" s="632"/>
      <c r="Y1034" s="541"/>
      <c r="Z1034" s="542"/>
      <c r="AA1034" s="538"/>
      <c r="AB1034" s="541"/>
      <c r="AC1034" s="542"/>
      <c r="AD1034" s="538"/>
      <c r="AE1034" s="541"/>
      <c r="AF1034" s="542"/>
      <c r="AG1034" s="538"/>
      <c r="AH1034" s="541"/>
      <c r="AI1034" s="542"/>
      <c r="AJ1034" s="538"/>
      <c r="AK1034" s="541"/>
      <c r="AL1034" s="542"/>
      <c r="AM1034" s="538"/>
      <c r="AN1034" s="570"/>
      <c r="AO1034" s="631"/>
    </row>
    <row r="1035" spans="1:41" ht="14.45" hidden="1" customHeight="1">
      <c r="A1035" s="543" t="s">
        <v>409</v>
      </c>
      <c r="B1035" s="545" t="s">
        <v>410</v>
      </c>
      <c r="C1035" s="547" t="s">
        <v>411</v>
      </c>
      <c r="D1035" s="549" t="s">
        <v>412</v>
      </c>
      <c r="E1035" s="551" t="s">
        <v>413</v>
      </c>
      <c r="F1035" s="165" t="s">
        <v>30</v>
      </c>
      <c r="G1035" s="177"/>
      <c r="H1035" s="149">
        <f t="shared" ref="H1035:H1043" si="1022">G1035-I1035</f>
        <v>0</v>
      </c>
      <c r="I1035" s="178"/>
      <c r="J1035" s="177"/>
      <c r="K1035" s="149">
        <f t="shared" ref="K1035:K1043" si="1023">J1035-L1035</f>
        <v>0</v>
      </c>
      <c r="L1035" s="178"/>
      <c r="M1035" s="177"/>
      <c r="N1035" s="149">
        <f t="shared" ref="N1035:N1043" si="1024">M1035-O1035</f>
        <v>0</v>
      </c>
      <c r="O1035" s="178"/>
      <c r="P1035" s="177"/>
      <c r="Q1035" s="149">
        <f t="shared" ref="Q1035:Q1043" si="1025">SUM(P1035)</f>
        <v>0</v>
      </c>
      <c r="R1035" s="178"/>
      <c r="S1035" s="177">
        <v>300000</v>
      </c>
      <c r="T1035" s="149">
        <f t="shared" ref="T1035:T1043" si="1026">S1035-U1035</f>
        <v>0</v>
      </c>
      <c r="U1035" s="178">
        <v>300000</v>
      </c>
      <c r="V1035" s="177"/>
      <c r="W1035" s="149">
        <f t="shared" ref="W1035:W1043" si="1027">V1035-X1035</f>
        <v>0</v>
      </c>
      <c r="X1035" s="197"/>
      <c r="Y1035" s="177"/>
      <c r="Z1035" s="149">
        <f t="shared" ref="Z1035:Z1043" si="1028">Y1035-AA1035</f>
        <v>0</v>
      </c>
      <c r="AA1035" s="178"/>
      <c r="AB1035" s="177"/>
      <c r="AC1035" s="149">
        <f t="shared" ref="AC1035:AC1043" si="1029">AB1035-AD1035</f>
        <v>0</v>
      </c>
      <c r="AD1035" s="178"/>
      <c r="AE1035" s="177"/>
      <c r="AF1035" s="149">
        <f t="shared" ref="AF1035:AF1043" si="1030">AE1035-AG1035</f>
        <v>0</v>
      </c>
      <c r="AG1035" s="178"/>
      <c r="AH1035" s="177"/>
      <c r="AI1035" s="149">
        <f t="shared" ref="AI1035:AI1043" si="1031">AH1035-AJ1035</f>
        <v>0</v>
      </c>
      <c r="AJ1035" s="178"/>
      <c r="AK1035" s="177"/>
      <c r="AL1035" s="149">
        <f t="shared" ref="AL1035:AL1043" si="1032">AK1035-AM1035</f>
        <v>0</v>
      </c>
      <c r="AM1035" s="178"/>
      <c r="AN1035" s="172"/>
      <c r="AO1035" s="151" t="s">
        <v>31</v>
      </c>
    </row>
    <row r="1036" spans="1:41" ht="13.5" hidden="1" customHeight="1">
      <c r="A1036" s="543"/>
      <c r="B1036" s="545"/>
      <c r="C1036" s="547"/>
      <c r="D1036" s="549"/>
      <c r="E1036" s="551"/>
      <c r="F1036" s="165" t="s">
        <v>32</v>
      </c>
      <c r="G1036" s="177"/>
      <c r="H1036" s="149">
        <f t="shared" si="1022"/>
        <v>0</v>
      </c>
      <c r="I1036" s="178"/>
      <c r="J1036" s="177"/>
      <c r="K1036" s="149">
        <f t="shared" si="1023"/>
        <v>0</v>
      </c>
      <c r="L1036" s="178"/>
      <c r="M1036" s="177"/>
      <c r="N1036" s="149">
        <f t="shared" si="1024"/>
        <v>0</v>
      </c>
      <c r="O1036" s="178"/>
      <c r="P1036" s="177"/>
      <c r="Q1036" s="149">
        <f t="shared" si="1025"/>
        <v>0</v>
      </c>
      <c r="R1036" s="178"/>
      <c r="S1036" s="177"/>
      <c r="T1036" s="149">
        <f t="shared" si="1026"/>
        <v>0</v>
      </c>
      <c r="U1036" s="178"/>
      <c r="V1036" s="177"/>
      <c r="W1036" s="149">
        <f t="shared" si="1027"/>
        <v>0</v>
      </c>
      <c r="X1036" s="197"/>
      <c r="Y1036" s="177"/>
      <c r="Z1036" s="149">
        <f t="shared" si="1028"/>
        <v>0</v>
      </c>
      <c r="AA1036" s="178"/>
      <c r="AB1036" s="177"/>
      <c r="AC1036" s="149">
        <f t="shared" si="1029"/>
        <v>0</v>
      </c>
      <c r="AD1036" s="178"/>
      <c r="AE1036" s="177"/>
      <c r="AF1036" s="149">
        <f t="shared" si="1030"/>
        <v>0</v>
      </c>
      <c r="AG1036" s="178"/>
      <c r="AH1036" s="177"/>
      <c r="AI1036" s="149">
        <f t="shared" si="1031"/>
        <v>0</v>
      </c>
      <c r="AJ1036" s="178"/>
      <c r="AK1036" s="177"/>
      <c r="AL1036" s="149">
        <f t="shared" si="1032"/>
        <v>0</v>
      </c>
      <c r="AM1036" s="178"/>
      <c r="AN1036" s="172"/>
      <c r="AO1036" s="152">
        <f>SUM(G1035:G1043,J1035:J1043,M1035:M1043,P1035:P1043,S1035:S1043,V1035:V1043,Y1035:Y1043,AB1035:AB1043,AE1035:AE1043)</f>
        <v>300000</v>
      </c>
    </row>
    <row r="1037" spans="1:41" ht="15.75" hidden="1" customHeight="1">
      <c r="A1037" s="543"/>
      <c r="B1037" s="545"/>
      <c r="C1037" s="547"/>
      <c r="D1037" s="549"/>
      <c r="E1037" s="551"/>
      <c r="F1037" s="165" t="s">
        <v>33</v>
      </c>
      <c r="G1037" s="177"/>
      <c r="H1037" s="149">
        <f t="shared" si="1022"/>
        <v>0</v>
      </c>
      <c r="I1037" s="178"/>
      <c r="J1037" s="177"/>
      <c r="K1037" s="149">
        <f t="shared" si="1023"/>
        <v>0</v>
      </c>
      <c r="L1037" s="178"/>
      <c r="M1037" s="177"/>
      <c r="N1037" s="149">
        <f t="shared" si="1024"/>
        <v>0</v>
      </c>
      <c r="O1037" s="178"/>
      <c r="P1037" s="177"/>
      <c r="Q1037" s="149">
        <f>SUM(P1037)</f>
        <v>0</v>
      </c>
      <c r="R1037" s="178"/>
      <c r="S1037" s="177"/>
      <c r="T1037" s="149">
        <f t="shared" si="1026"/>
        <v>0</v>
      </c>
      <c r="U1037" s="178"/>
      <c r="V1037" s="177"/>
      <c r="W1037" s="149">
        <f t="shared" si="1027"/>
        <v>0</v>
      </c>
      <c r="X1037" s="197"/>
      <c r="Y1037" s="177"/>
      <c r="Z1037" s="149">
        <f t="shared" si="1028"/>
        <v>0</v>
      </c>
      <c r="AA1037" s="178"/>
      <c r="AB1037" s="177"/>
      <c r="AC1037" s="149">
        <f t="shared" si="1029"/>
        <v>0</v>
      </c>
      <c r="AD1037" s="178"/>
      <c r="AE1037" s="177"/>
      <c r="AF1037" s="149">
        <f t="shared" si="1030"/>
        <v>0</v>
      </c>
      <c r="AG1037" s="178"/>
      <c r="AH1037" s="177"/>
      <c r="AI1037" s="149">
        <f t="shared" si="1031"/>
        <v>0</v>
      </c>
      <c r="AJ1037" s="178"/>
      <c r="AK1037" s="177"/>
      <c r="AL1037" s="149">
        <f t="shared" si="1032"/>
        <v>0</v>
      </c>
      <c r="AM1037" s="178"/>
      <c r="AN1037" s="172"/>
      <c r="AO1037" s="153" t="s">
        <v>34</v>
      </c>
    </row>
    <row r="1038" spans="1:41" ht="13.5" hidden="1" customHeight="1">
      <c r="A1038" s="543"/>
      <c r="B1038" s="545"/>
      <c r="C1038" s="547"/>
      <c r="D1038" s="549"/>
      <c r="E1038" s="551"/>
      <c r="F1038" s="165" t="s">
        <v>35</v>
      </c>
      <c r="G1038" s="177"/>
      <c r="H1038" s="149">
        <f t="shared" si="1022"/>
        <v>0</v>
      </c>
      <c r="I1038" s="178"/>
      <c r="J1038" s="177"/>
      <c r="K1038" s="149">
        <f t="shared" si="1023"/>
        <v>0</v>
      </c>
      <c r="L1038" s="178"/>
      <c r="M1038" s="177"/>
      <c r="N1038" s="149">
        <f t="shared" si="1024"/>
        <v>0</v>
      </c>
      <c r="O1038" s="178"/>
      <c r="P1038" s="177"/>
      <c r="Q1038" s="149">
        <f t="shared" si="1025"/>
        <v>0</v>
      </c>
      <c r="R1038" s="178"/>
      <c r="S1038" s="177"/>
      <c r="T1038" s="149">
        <f t="shared" si="1026"/>
        <v>0</v>
      </c>
      <c r="U1038" s="178"/>
      <c r="V1038" s="177"/>
      <c r="W1038" s="149">
        <f t="shared" si="1027"/>
        <v>0</v>
      </c>
      <c r="X1038" s="197"/>
      <c r="Y1038" s="177"/>
      <c r="Z1038" s="149">
        <f t="shared" si="1028"/>
        <v>0</v>
      </c>
      <c r="AA1038" s="178"/>
      <c r="AB1038" s="177"/>
      <c r="AC1038" s="149">
        <f t="shared" si="1029"/>
        <v>0</v>
      </c>
      <c r="AD1038" s="178"/>
      <c r="AE1038" s="177"/>
      <c r="AF1038" s="149">
        <f t="shared" si="1030"/>
        <v>0</v>
      </c>
      <c r="AG1038" s="178"/>
      <c r="AH1038" s="177"/>
      <c r="AI1038" s="149">
        <f t="shared" si="1031"/>
        <v>0</v>
      </c>
      <c r="AJ1038" s="178"/>
      <c r="AK1038" s="177"/>
      <c r="AL1038" s="149">
        <f t="shared" si="1032"/>
        <v>0</v>
      </c>
      <c r="AM1038" s="178"/>
      <c r="AN1038" s="172"/>
      <c r="AO1038" s="152">
        <f>SUM(H1035:H1043,K1035:K1043,N1035:N1043,Q1035:Q1043,T1035:T1043,W1035:W1043,Z1035:Z1043,AC1035:AC1043,AF1035:AF1043)</f>
        <v>0</v>
      </c>
    </row>
    <row r="1039" spans="1:41" ht="13.5" hidden="1" customHeight="1">
      <c r="A1039" s="543"/>
      <c r="B1039" s="545"/>
      <c r="C1039" s="547"/>
      <c r="D1039" s="549"/>
      <c r="E1039" s="551"/>
      <c r="F1039" s="165" t="s">
        <v>36</v>
      </c>
      <c r="G1039" s="177"/>
      <c r="H1039" s="149">
        <f t="shared" si="1022"/>
        <v>0</v>
      </c>
      <c r="I1039" s="178"/>
      <c r="J1039" s="177"/>
      <c r="K1039" s="149">
        <f t="shared" si="1023"/>
        <v>0</v>
      </c>
      <c r="L1039" s="178"/>
      <c r="M1039" s="177"/>
      <c r="N1039" s="149">
        <f t="shared" si="1024"/>
        <v>0</v>
      </c>
      <c r="O1039" s="178"/>
      <c r="P1039" s="177"/>
      <c r="Q1039" s="149">
        <f t="shared" si="1025"/>
        <v>0</v>
      </c>
      <c r="R1039" s="178"/>
      <c r="S1039" s="177"/>
      <c r="T1039" s="149">
        <f t="shared" si="1026"/>
        <v>0</v>
      </c>
      <c r="U1039" s="178"/>
      <c r="V1039" s="177"/>
      <c r="W1039" s="149">
        <f t="shared" si="1027"/>
        <v>0</v>
      </c>
      <c r="X1039" s="197"/>
      <c r="Y1039" s="177"/>
      <c r="Z1039" s="149">
        <f t="shared" si="1028"/>
        <v>0</v>
      </c>
      <c r="AA1039" s="178"/>
      <c r="AB1039" s="177"/>
      <c r="AC1039" s="149">
        <f t="shared" si="1029"/>
        <v>0</v>
      </c>
      <c r="AD1039" s="178"/>
      <c r="AE1039" s="177"/>
      <c r="AF1039" s="149">
        <f t="shared" si="1030"/>
        <v>0</v>
      </c>
      <c r="AG1039" s="178"/>
      <c r="AH1039" s="177"/>
      <c r="AI1039" s="149">
        <f t="shared" si="1031"/>
        <v>0</v>
      </c>
      <c r="AJ1039" s="178"/>
      <c r="AK1039" s="177"/>
      <c r="AL1039" s="149">
        <f t="shared" si="1032"/>
        <v>0</v>
      </c>
      <c r="AM1039" s="178"/>
      <c r="AN1039" s="172"/>
      <c r="AO1039" s="153" t="s">
        <v>37</v>
      </c>
    </row>
    <row r="1040" spans="1:41" ht="13.5" hidden="1" customHeight="1">
      <c r="A1040" s="543"/>
      <c r="B1040" s="545"/>
      <c r="C1040" s="547"/>
      <c r="D1040" s="549"/>
      <c r="E1040" s="551"/>
      <c r="F1040" s="165" t="s">
        <v>38</v>
      </c>
      <c r="G1040" s="177"/>
      <c r="H1040" s="149">
        <f t="shared" si="1022"/>
        <v>0</v>
      </c>
      <c r="I1040" s="178"/>
      <c r="J1040" s="177"/>
      <c r="K1040" s="149">
        <f t="shared" si="1023"/>
        <v>0</v>
      </c>
      <c r="L1040" s="178"/>
      <c r="M1040" s="177"/>
      <c r="N1040" s="149">
        <f t="shared" si="1024"/>
        <v>0</v>
      </c>
      <c r="O1040" s="178"/>
      <c r="P1040" s="177"/>
      <c r="Q1040" s="149">
        <f t="shared" si="1025"/>
        <v>0</v>
      </c>
      <c r="R1040" s="178"/>
      <c r="S1040" s="177"/>
      <c r="T1040" s="149">
        <f t="shared" si="1026"/>
        <v>0</v>
      </c>
      <c r="U1040" s="178"/>
      <c r="V1040" s="177"/>
      <c r="W1040" s="149">
        <f t="shared" si="1027"/>
        <v>0</v>
      </c>
      <c r="X1040" s="197"/>
      <c r="Y1040" s="177"/>
      <c r="Z1040" s="149">
        <f t="shared" si="1028"/>
        <v>0</v>
      </c>
      <c r="AA1040" s="178"/>
      <c r="AB1040" s="177"/>
      <c r="AC1040" s="149">
        <f t="shared" si="1029"/>
        <v>0</v>
      </c>
      <c r="AD1040" s="178"/>
      <c r="AE1040" s="177"/>
      <c r="AF1040" s="149">
        <f t="shared" si="1030"/>
        <v>0</v>
      </c>
      <c r="AG1040" s="178"/>
      <c r="AH1040" s="177"/>
      <c r="AI1040" s="149">
        <f t="shared" si="1031"/>
        <v>0</v>
      </c>
      <c r="AJ1040" s="178"/>
      <c r="AK1040" s="177"/>
      <c r="AL1040" s="149">
        <f t="shared" si="1032"/>
        <v>0</v>
      </c>
      <c r="AM1040" s="178"/>
      <c r="AN1040" s="172"/>
      <c r="AO1040" s="152">
        <f>SUM(I1035:I1043,L1035:L1043,O1035:O1043,R1035:R1043,U1035:U1043,X1035:X1043,AA1035:AA1043,AD1035:AD1043,AG1035:AG1043)</f>
        <v>300000</v>
      </c>
    </row>
    <row r="1041" spans="1:41" ht="13.5" hidden="1" customHeight="1">
      <c r="A1041" s="543"/>
      <c r="B1041" s="545"/>
      <c r="C1041" s="547"/>
      <c r="D1041" s="549"/>
      <c r="E1041" s="551"/>
      <c r="F1041" s="165" t="s">
        <v>39</v>
      </c>
      <c r="G1041" s="177"/>
      <c r="H1041" s="149">
        <f t="shared" si="1022"/>
        <v>0</v>
      </c>
      <c r="I1041" s="178"/>
      <c r="J1041" s="177"/>
      <c r="K1041" s="149">
        <f t="shared" si="1023"/>
        <v>0</v>
      </c>
      <c r="L1041" s="178"/>
      <c r="M1041" s="177"/>
      <c r="N1041" s="149">
        <f t="shared" si="1024"/>
        <v>0</v>
      </c>
      <c r="O1041" s="178"/>
      <c r="P1041" s="177"/>
      <c r="Q1041" s="149">
        <f t="shared" si="1025"/>
        <v>0</v>
      </c>
      <c r="R1041" s="178"/>
      <c r="S1041" s="177"/>
      <c r="T1041" s="149">
        <f t="shared" si="1026"/>
        <v>0</v>
      </c>
      <c r="U1041" s="178"/>
      <c r="V1041" s="177"/>
      <c r="W1041" s="149">
        <f t="shared" si="1027"/>
        <v>0</v>
      </c>
      <c r="X1041" s="197"/>
      <c r="Y1041" s="177"/>
      <c r="Z1041" s="149">
        <f t="shared" si="1028"/>
        <v>0</v>
      </c>
      <c r="AA1041" s="178"/>
      <c r="AB1041" s="177"/>
      <c r="AC1041" s="149">
        <f t="shared" si="1029"/>
        <v>0</v>
      </c>
      <c r="AD1041" s="178"/>
      <c r="AE1041" s="177"/>
      <c r="AF1041" s="149">
        <f t="shared" si="1030"/>
        <v>0</v>
      </c>
      <c r="AG1041" s="178"/>
      <c r="AH1041" s="177"/>
      <c r="AI1041" s="149">
        <f t="shared" si="1031"/>
        <v>0</v>
      </c>
      <c r="AJ1041" s="178"/>
      <c r="AK1041" s="177"/>
      <c r="AL1041" s="149">
        <f t="shared" si="1032"/>
        <v>0</v>
      </c>
      <c r="AM1041" s="178"/>
      <c r="AN1041" s="172"/>
      <c r="AO1041" s="153" t="s">
        <v>40</v>
      </c>
    </row>
    <row r="1042" spans="1:41" ht="13.5" hidden="1" customHeight="1">
      <c r="A1042" s="543"/>
      <c r="B1042" s="545"/>
      <c r="C1042" s="547"/>
      <c r="D1042" s="549"/>
      <c r="E1042" s="551"/>
      <c r="F1042" s="165" t="s">
        <v>41</v>
      </c>
      <c r="G1042" s="177"/>
      <c r="H1042" s="149">
        <f t="shared" si="1022"/>
        <v>0</v>
      </c>
      <c r="I1042" s="178"/>
      <c r="J1042" s="177"/>
      <c r="K1042" s="149">
        <f t="shared" si="1023"/>
        <v>0</v>
      </c>
      <c r="L1042" s="178"/>
      <c r="M1042" s="177"/>
      <c r="N1042" s="149">
        <f t="shared" si="1024"/>
        <v>0</v>
      </c>
      <c r="O1042" s="178"/>
      <c r="P1042" s="177"/>
      <c r="Q1042" s="149">
        <f t="shared" si="1025"/>
        <v>0</v>
      </c>
      <c r="R1042" s="178"/>
      <c r="S1042" s="177"/>
      <c r="T1042" s="149">
        <f t="shared" si="1026"/>
        <v>0</v>
      </c>
      <c r="U1042" s="178"/>
      <c r="V1042" s="177"/>
      <c r="W1042" s="149">
        <f t="shared" si="1027"/>
        <v>0</v>
      </c>
      <c r="X1042" s="197"/>
      <c r="Y1042" s="177"/>
      <c r="Z1042" s="149">
        <f t="shared" si="1028"/>
        <v>0</v>
      </c>
      <c r="AA1042" s="178"/>
      <c r="AB1042" s="177"/>
      <c r="AC1042" s="149">
        <f t="shared" si="1029"/>
        <v>0</v>
      </c>
      <c r="AD1042" s="178"/>
      <c r="AE1042" s="177"/>
      <c r="AF1042" s="149">
        <f t="shared" si="1030"/>
        <v>0</v>
      </c>
      <c r="AG1042" s="178"/>
      <c r="AH1042" s="177"/>
      <c r="AI1042" s="149">
        <f t="shared" si="1031"/>
        <v>0</v>
      </c>
      <c r="AJ1042" s="178"/>
      <c r="AK1042" s="177"/>
      <c r="AL1042" s="149">
        <f t="shared" si="1032"/>
        <v>0</v>
      </c>
      <c r="AM1042" s="178"/>
      <c r="AN1042" s="172"/>
      <c r="AO1042" s="154">
        <f>AO1040/AO1036</f>
        <v>1</v>
      </c>
    </row>
    <row r="1043" spans="1:41" ht="13.5" hidden="1" customHeight="1">
      <c r="A1043" s="544"/>
      <c r="B1043" s="546"/>
      <c r="C1043" s="548"/>
      <c r="D1043" s="550"/>
      <c r="E1043" s="552"/>
      <c r="F1043" s="166" t="s">
        <v>42</v>
      </c>
      <c r="G1043" s="179"/>
      <c r="H1043" s="155">
        <f t="shared" si="1022"/>
        <v>0</v>
      </c>
      <c r="I1043" s="180"/>
      <c r="J1043" s="179"/>
      <c r="K1043" s="155">
        <f t="shared" si="1023"/>
        <v>0</v>
      </c>
      <c r="L1043" s="180"/>
      <c r="M1043" s="179"/>
      <c r="N1043" s="155">
        <f t="shared" si="1024"/>
        <v>0</v>
      </c>
      <c r="O1043" s="180"/>
      <c r="P1043" s="179"/>
      <c r="Q1043" s="155">
        <f t="shared" si="1025"/>
        <v>0</v>
      </c>
      <c r="R1043" s="180"/>
      <c r="S1043" s="179"/>
      <c r="T1043" s="155">
        <f t="shared" si="1026"/>
        <v>0</v>
      </c>
      <c r="U1043" s="180"/>
      <c r="V1043" s="179"/>
      <c r="W1043" s="155">
        <f t="shared" si="1027"/>
        <v>0</v>
      </c>
      <c r="X1043" s="198"/>
      <c r="Y1043" s="179"/>
      <c r="Z1043" s="155">
        <f t="shared" si="1028"/>
        <v>0</v>
      </c>
      <c r="AA1043" s="180"/>
      <c r="AB1043" s="179"/>
      <c r="AC1043" s="155">
        <f t="shared" si="1029"/>
        <v>0</v>
      </c>
      <c r="AD1043" s="180"/>
      <c r="AE1043" s="179"/>
      <c r="AF1043" s="155">
        <f t="shared" si="1030"/>
        <v>0</v>
      </c>
      <c r="AG1043" s="180"/>
      <c r="AH1043" s="179"/>
      <c r="AI1043" s="155">
        <f t="shared" si="1031"/>
        <v>0</v>
      </c>
      <c r="AJ1043" s="180"/>
      <c r="AK1043" s="179"/>
      <c r="AL1043" s="155">
        <f t="shared" si="1032"/>
        <v>0</v>
      </c>
      <c r="AM1043" s="180"/>
      <c r="AN1043" s="173"/>
      <c r="AO1043" s="156"/>
    </row>
    <row r="1044" spans="1:41" ht="15" customHeight="1">
      <c r="A1044" s="573" t="s">
        <v>21</v>
      </c>
      <c r="B1044" s="451" t="s">
        <v>17</v>
      </c>
      <c r="C1044" s="451" t="s">
        <v>18</v>
      </c>
      <c r="D1044" s="451" t="s">
        <v>139</v>
      </c>
      <c r="E1044" s="451" t="s">
        <v>20</v>
      </c>
      <c r="F1044" s="560" t="s">
        <v>22</v>
      </c>
      <c r="G1044" s="511" t="s">
        <v>23</v>
      </c>
      <c r="H1044" s="440" t="s">
        <v>24</v>
      </c>
      <c r="I1044" s="444" t="s">
        <v>25</v>
      </c>
      <c r="J1044" s="511" t="s">
        <v>23</v>
      </c>
      <c r="K1044" s="440" t="s">
        <v>24</v>
      </c>
      <c r="L1044" s="444" t="s">
        <v>25</v>
      </c>
      <c r="M1044" s="511" t="s">
        <v>23</v>
      </c>
      <c r="N1044" s="440" t="s">
        <v>24</v>
      </c>
      <c r="O1044" s="444" t="s">
        <v>25</v>
      </c>
      <c r="P1044" s="511" t="s">
        <v>23</v>
      </c>
      <c r="Q1044" s="440" t="s">
        <v>24</v>
      </c>
      <c r="R1044" s="444" t="s">
        <v>25</v>
      </c>
      <c r="S1044" s="511" t="s">
        <v>23</v>
      </c>
      <c r="T1044" s="440" t="s">
        <v>24</v>
      </c>
      <c r="U1044" s="444" t="s">
        <v>25</v>
      </c>
      <c r="V1044" s="511" t="s">
        <v>23</v>
      </c>
      <c r="W1044" s="440" t="s">
        <v>24</v>
      </c>
      <c r="X1044" s="522" t="s">
        <v>25</v>
      </c>
      <c r="Y1044" s="511" t="s">
        <v>23</v>
      </c>
      <c r="Z1044" s="440" t="s">
        <v>24</v>
      </c>
      <c r="AA1044" s="444" t="s">
        <v>25</v>
      </c>
      <c r="AB1044" s="511" t="s">
        <v>23</v>
      </c>
      <c r="AC1044" s="440" t="s">
        <v>24</v>
      </c>
      <c r="AD1044" s="444" t="s">
        <v>25</v>
      </c>
      <c r="AE1044" s="511" t="s">
        <v>23</v>
      </c>
      <c r="AF1044" s="440" t="s">
        <v>24</v>
      </c>
      <c r="AG1044" s="444" t="s">
        <v>25</v>
      </c>
      <c r="AH1044" s="511" t="s">
        <v>23</v>
      </c>
      <c r="AI1044" s="440" t="s">
        <v>24</v>
      </c>
      <c r="AJ1044" s="444" t="s">
        <v>25</v>
      </c>
      <c r="AK1044" s="511" t="s">
        <v>23</v>
      </c>
      <c r="AL1044" s="440" t="s">
        <v>24</v>
      </c>
      <c r="AM1044" s="444" t="s">
        <v>25</v>
      </c>
      <c r="AN1044" s="443" t="s">
        <v>23</v>
      </c>
      <c r="AO1044" s="630" t="s">
        <v>26</v>
      </c>
    </row>
    <row r="1045" spans="1:41" ht="15" customHeight="1">
      <c r="A1045" s="574"/>
      <c r="B1045" s="562"/>
      <c r="C1045" s="562"/>
      <c r="D1045" s="562"/>
      <c r="E1045" s="562"/>
      <c r="F1045" s="561"/>
      <c r="G1045" s="541"/>
      <c r="H1045" s="542"/>
      <c r="I1045" s="538"/>
      <c r="J1045" s="541"/>
      <c r="K1045" s="542"/>
      <c r="L1045" s="538"/>
      <c r="M1045" s="541"/>
      <c r="N1045" s="542"/>
      <c r="O1045" s="538"/>
      <c r="P1045" s="541"/>
      <c r="Q1045" s="542"/>
      <c r="R1045" s="538"/>
      <c r="S1045" s="541"/>
      <c r="T1045" s="542"/>
      <c r="U1045" s="538"/>
      <c r="V1045" s="541"/>
      <c r="W1045" s="542"/>
      <c r="X1045" s="632"/>
      <c r="Y1045" s="541"/>
      <c r="Z1045" s="542"/>
      <c r="AA1045" s="538"/>
      <c r="AB1045" s="541"/>
      <c r="AC1045" s="542"/>
      <c r="AD1045" s="538"/>
      <c r="AE1045" s="541"/>
      <c r="AF1045" s="542"/>
      <c r="AG1045" s="538"/>
      <c r="AH1045" s="541"/>
      <c r="AI1045" s="542"/>
      <c r="AJ1045" s="538"/>
      <c r="AK1045" s="541"/>
      <c r="AL1045" s="542"/>
      <c r="AM1045" s="538"/>
      <c r="AN1045" s="570"/>
      <c r="AO1045" s="631"/>
    </row>
    <row r="1046" spans="1:41" ht="15" customHeight="1">
      <c r="A1046" s="543" t="s">
        <v>82</v>
      </c>
      <c r="B1046" s="545" t="s">
        <v>414</v>
      </c>
      <c r="C1046" s="547">
        <v>1500</v>
      </c>
      <c r="D1046" s="722"/>
      <c r="E1046" s="551" t="s">
        <v>415</v>
      </c>
      <c r="F1046" s="165" t="s">
        <v>30</v>
      </c>
      <c r="G1046" s="177"/>
      <c r="H1046" s="149">
        <f t="shared" ref="H1046:H1054" si="1033">G1046-I1046</f>
        <v>0</v>
      </c>
      <c r="I1046" s="178"/>
      <c r="J1046" s="177"/>
      <c r="K1046" s="149">
        <f t="shared" ref="K1046:K1054" si="1034">J1046-L1046</f>
        <v>0</v>
      </c>
      <c r="L1046" s="178"/>
      <c r="M1046" s="177"/>
      <c r="N1046" s="149">
        <f t="shared" ref="N1046:N1054" si="1035">M1046-O1046</f>
        <v>0</v>
      </c>
      <c r="O1046" s="178"/>
      <c r="P1046" s="177"/>
      <c r="Q1046" s="149">
        <f t="shared" ref="Q1046:Q1054" si="1036">P1046-R1046</f>
        <v>0</v>
      </c>
      <c r="R1046" s="178"/>
      <c r="S1046" s="177"/>
      <c r="T1046" s="149">
        <f t="shared" ref="T1046:T1054" si="1037">S1046-U1046</f>
        <v>0</v>
      </c>
      <c r="U1046" s="178"/>
      <c r="V1046" s="177"/>
      <c r="W1046" s="149">
        <f t="shared" ref="W1046:W1054" si="1038">V1046-X1046</f>
        <v>0</v>
      </c>
      <c r="X1046" s="197"/>
      <c r="Y1046" s="177"/>
      <c r="Z1046" s="149">
        <f t="shared" ref="Z1046:Z1054" si="1039">Y1046-AA1046</f>
        <v>0</v>
      </c>
      <c r="AA1046" s="178"/>
      <c r="AB1046" s="177"/>
      <c r="AC1046" s="149">
        <f t="shared" ref="AC1046:AC1054" si="1040">AB1046-AD1046</f>
        <v>0</v>
      </c>
      <c r="AD1046" s="178"/>
      <c r="AE1046" s="177"/>
      <c r="AF1046" s="149">
        <f t="shared" ref="AF1046:AF1054" si="1041">AE1046-AG1046</f>
        <v>0</v>
      </c>
      <c r="AG1046" s="178"/>
      <c r="AH1046" s="177"/>
      <c r="AI1046" s="149">
        <f t="shared" ref="AI1046:AI1054" si="1042">AH1046-AJ1046</f>
        <v>0</v>
      </c>
      <c r="AJ1046" s="178"/>
      <c r="AK1046" s="177"/>
      <c r="AL1046" s="149">
        <f t="shared" ref="AL1046:AL1054" si="1043">AK1046-AM1046</f>
        <v>0</v>
      </c>
      <c r="AM1046" s="178"/>
      <c r="AN1046" s="172"/>
      <c r="AO1046" s="151" t="s">
        <v>31</v>
      </c>
    </row>
    <row r="1047" spans="1:41">
      <c r="A1047" s="543"/>
      <c r="B1047" s="545"/>
      <c r="C1047" s="547"/>
      <c r="D1047" s="722"/>
      <c r="E1047" s="551"/>
      <c r="F1047" s="165" t="s">
        <v>32</v>
      </c>
      <c r="G1047" s="177"/>
      <c r="H1047" s="149">
        <f t="shared" si="1033"/>
        <v>0</v>
      </c>
      <c r="I1047" s="178"/>
      <c r="J1047" s="177"/>
      <c r="K1047" s="149">
        <f t="shared" si="1034"/>
        <v>0</v>
      </c>
      <c r="L1047" s="178"/>
      <c r="M1047" s="177"/>
      <c r="N1047" s="149">
        <f t="shared" si="1035"/>
        <v>0</v>
      </c>
      <c r="O1047" s="178"/>
      <c r="P1047" s="177"/>
      <c r="Q1047" s="149">
        <f t="shared" si="1036"/>
        <v>0</v>
      </c>
      <c r="R1047" s="178"/>
      <c r="S1047" s="177"/>
      <c r="T1047" s="149">
        <f t="shared" si="1037"/>
        <v>0</v>
      </c>
      <c r="U1047" s="178"/>
      <c r="V1047" s="177"/>
      <c r="W1047" s="149">
        <f t="shared" si="1038"/>
        <v>0</v>
      </c>
      <c r="X1047" s="197"/>
      <c r="Y1047" s="177"/>
      <c r="Z1047" s="149">
        <f t="shared" si="1039"/>
        <v>0</v>
      </c>
      <c r="AA1047" s="178"/>
      <c r="AB1047" s="177"/>
      <c r="AC1047" s="149">
        <f t="shared" si="1040"/>
        <v>0</v>
      </c>
      <c r="AD1047" s="178"/>
      <c r="AE1047" s="177"/>
      <c r="AF1047" s="149">
        <f t="shared" si="1041"/>
        <v>0</v>
      </c>
      <c r="AG1047" s="178"/>
      <c r="AH1047" s="177"/>
      <c r="AI1047" s="149">
        <f t="shared" si="1042"/>
        <v>0</v>
      </c>
      <c r="AJ1047" s="178"/>
      <c r="AK1047" s="177"/>
      <c r="AL1047" s="149">
        <f t="shared" si="1043"/>
        <v>0</v>
      </c>
      <c r="AM1047" s="178"/>
      <c r="AN1047" s="172"/>
      <c r="AO1047" s="152">
        <f>SUM(G1046:G1054,J1046:J1054,M1046:M1054,P1046:P1054,S1046:S1054,V1046:V1054,Y1046:Y1054,AB1046:AB1054,AE1046:AE1054)</f>
        <v>1000000</v>
      </c>
    </row>
    <row r="1048" spans="1:41">
      <c r="A1048" s="543"/>
      <c r="B1048" s="545"/>
      <c r="C1048" s="547"/>
      <c r="D1048" s="722"/>
      <c r="E1048" s="551"/>
      <c r="F1048" s="165" t="s">
        <v>33</v>
      </c>
      <c r="G1048" s="177"/>
      <c r="H1048" s="149">
        <f t="shared" si="1033"/>
        <v>0</v>
      </c>
      <c r="I1048" s="178"/>
      <c r="J1048" s="177"/>
      <c r="K1048" s="149">
        <f t="shared" si="1034"/>
        <v>0</v>
      </c>
      <c r="L1048" s="178"/>
      <c r="M1048" s="177"/>
      <c r="N1048" s="149">
        <f t="shared" si="1035"/>
        <v>0</v>
      </c>
      <c r="O1048" s="178"/>
      <c r="P1048" s="177"/>
      <c r="Q1048" s="149">
        <f t="shared" si="1036"/>
        <v>0</v>
      </c>
      <c r="R1048" s="178"/>
      <c r="S1048" s="177"/>
      <c r="T1048" s="149">
        <f t="shared" si="1037"/>
        <v>0</v>
      </c>
      <c r="U1048" s="178"/>
      <c r="V1048" s="177"/>
      <c r="W1048" s="149">
        <f t="shared" si="1038"/>
        <v>0</v>
      </c>
      <c r="X1048" s="197"/>
      <c r="Y1048" s="177"/>
      <c r="Z1048" s="149">
        <f t="shared" si="1039"/>
        <v>0</v>
      </c>
      <c r="AA1048" s="178"/>
      <c r="AB1048" s="177"/>
      <c r="AC1048" s="149">
        <f t="shared" si="1040"/>
        <v>0</v>
      </c>
      <c r="AD1048" s="178"/>
      <c r="AE1048" s="177"/>
      <c r="AF1048" s="149">
        <f t="shared" si="1041"/>
        <v>0</v>
      </c>
      <c r="AG1048" s="178"/>
      <c r="AH1048" s="177"/>
      <c r="AI1048" s="149">
        <f t="shared" si="1042"/>
        <v>0</v>
      </c>
      <c r="AJ1048" s="178"/>
      <c r="AK1048" s="177"/>
      <c r="AL1048" s="149">
        <f t="shared" si="1043"/>
        <v>0</v>
      </c>
      <c r="AM1048" s="178"/>
      <c r="AN1048" s="172"/>
      <c r="AO1048" s="153" t="s">
        <v>34</v>
      </c>
    </row>
    <row r="1049" spans="1:41">
      <c r="A1049" s="543"/>
      <c r="B1049" s="545"/>
      <c r="C1049" s="547"/>
      <c r="D1049" s="722"/>
      <c r="E1049" s="551"/>
      <c r="F1049" s="165" t="s">
        <v>35</v>
      </c>
      <c r="G1049" s="177"/>
      <c r="H1049" s="149">
        <f t="shared" si="1033"/>
        <v>0</v>
      </c>
      <c r="I1049" s="178"/>
      <c r="J1049" s="177"/>
      <c r="K1049" s="149">
        <f t="shared" si="1034"/>
        <v>0</v>
      </c>
      <c r="L1049" s="178"/>
      <c r="M1049" s="177"/>
      <c r="N1049" s="149">
        <f t="shared" si="1035"/>
        <v>0</v>
      </c>
      <c r="O1049" s="178"/>
      <c r="P1049" s="177"/>
      <c r="Q1049" s="149">
        <f t="shared" si="1036"/>
        <v>0</v>
      </c>
      <c r="R1049" s="178"/>
      <c r="S1049" s="177"/>
      <c r="T1049" s="149">
        <f t="shared" si="1037"/>
        <v>0</v>
      </c>
      <c r="U1049" s="178"/>
      <c r="V1049" s="177"/>
      <c r="W1049" s="149">
        <f t="shared" si="1038"/>
        <v>0</v>
      </c>
      <c r="X1049" s="197"/>
      <c r="Y1049" s="177"/>
      <c r="Z1049" s="149">
        <f t="shared" si="1039"/>
        <v>0</v>
      </c>
      <c r="AA1049" s="178"/>
      <c r="AB1049" s="177"/>
      <c r="AC1049" s="149">
        <f t="shared" si="1040"/>
        <v>0</v>
      </c>
      <c r="AD1049" s="178"/>
      <c r="AE1049" s="177"/>
      <c r="AF1049" s="149">
        <f t="shared" si="1041"/>
        <v>0</v>
      </c>
      <c r="AG1049" s="178"/>
      <c r="AH1049" s="177"/>
      <c r="AI1049" s="149">
        <f t="shared" si="1042"/>
        <v>0</v>
      </c>
      <c r="AJ1049" s="178"/>
      <c r="AK1049" s="177"/>
      <c r="AL1049" s="149">
        <f t="shared" si="1043"/>
        <v>0</v>
      </c>
      <c r="AM1049" s="178"/>
      <c r="AN1049" s="172"/>
      <c r="AO1049" s="152">
        <f>SUM(H1046:H1054,K1046:K1054,N1046:N1054,Q1046:Q1054,T1046:T1054,W1046:W1054,Z1046:Z1054,AC1046:AC1054,AF1046:AF1054)</f>
        <v>750000</v>
      </c>
    </row>
    <row r="1050" spans="1:41">
      <c r="A1050" s="543"/>
      <c r="B1050" s="545"/>
      <c r="C1050" s="547"/>
      <c r="D1050" s="722"/>
      <c r="E1050" s="551"/>
      <c r="F1050" s="165" t="s">
        <v>36</v>
      </c>
      <c r="G1050" s="177"/>
      <c r="H1050" s="149">
        <f t="shared" si="1033"/>
        <v>0</v>
      </c>
      <c r="I1050" s="178"/>
      <c r="J1050" s="177"/>
      <c r="K1050" s="149">
        <f t="shared" si="1034"/>
        <v>0</v>
      </c>
      <c r="L1050" s="178"/>
      <c r="M1050" s="177"/>
      <c r="N1050" s="149">
        <f t="shared" si="1035"/>
        <v>0</v>
      </c>
      <c r="O1050" s="178"/>
      <c r="P1050" s="177"/>
      <c r="Q1050" s="149">
        <f t="shared" si="1036"/>
        <v>0</v>
      </c>
      <c r="R1050" s="178"/>
      <c r="S1050" s="177"/>
      <c r="T1050" s="149">
        <f t="shared" si="1037"/>
        <v>0</v>
      </c>
      <c r="U1050" s="178"/>
      <c r="V1050" s="177"/>
      <c r="W1050" s="149">
        <f t="shared" si="1038"/>
        <v>0</v>
      </c>
      <c r="X1050" s="197"/>
      <c r="Y1050" s="177"/>
      <c r="Z1050" s="149">
        <f t="shared" si="1039"/>
        <v>0</v>
      </c>
      <c r="AA1050" s="178"/>
      <c r="AB1050" s="177"/>
      <c r="AC1050" s="149">
        <f t="shared" si="1040"/>
        <v>0</v>
      </c>
      <c r="AD1050" s="178"/>
      <c r="AE1050" s="177"/>
      <c r="AF1050" s="149">
        <f t="shared" si="1041"/>
        <v>0</v>
      </c>
      <c r="AG1050" s="178"/>
      <c r="AH1050" s="177"/>
      <c r="AI1050" s="149">
        <f t="shared" si="1042"/>
        <v>0</v>
      </c>
      <c r="AJ1050" s="178"/>
      <c r="AK1050" s="177"/>
      <c r="AL1050" s="149">
        <f t="shared" si="1043"/>
        <v>0</v>
      </c>
      <c r="AM1050" s="178"/>
      <c r="AN1050" s="172"/>
      <c r="AO1050" s="153" t="s">
        <v>37</v>
      </c>
    </row>
    <row r="1051" spans="1:41">
      <c r="A1051" s="543"/>
      <c r="B1051" s="545"/>
      <c r="C1051" s="547"/>
      <c r="D1051" s="722"/>
      <c r="E1051" s="551"/>
      <c r="F1051" s="165" t="s">
        <v>38</v>
      </c>
      <c r="G1051" s="177"/>
      <c r="H1051" s="149">
        <f t="shared" si="1033"/>
        <v>0</v>
      </c>
      <c r="I1051" s="178"/>
      <c r="J1051" s="177">
        <v>250000</v>
      </c>
      <c r="K1051" s="149">
        <f t="shared" si="1034"/>
        <v>0</v>
      </c>
      <c r="L1051" s="178">
        <v>250000</v>
      </c>
      <c r="M1051" s="177"/>
      <c r="N1051" s="149">
        <f t="shared" si="1035"/>
        <v>0</v>
      </c>
      <c r="O1051" s="178"/>
      <c r="P1051" s="177"/>
      <c r="Q1051" s="149">
        <f t="shared" si="1036"/>
        <v>0</v>
      </c>
      <c r="R1051" s="178"/>
      <c r="S1051" s="177"/>
      <c r="T1051" s="149">
        <f t="shared" si="1037"/>
        <v>0</v>
      </c>
      <c r="U1051" s="178"/>
      <c r="V1051" s="177"/>
      <c r="W1051" s="149">
        <f t="shared" si="1038"/>
        <v>0</v>
      </c>
      <c r="X1051" s="197"/>
      <c r="Y1051" s="177">
        <v>750000</v>
      </c>
      <c r="Z1051" s="149">
        <f t="shared" si="1039"/>
        <v>750000</v>
      </c>
      <c r="AA1051" s="178"/>
      <c r="AB1051" s="177"/>
      <c r="AC1051" s="149">
        <f t="shared" si="1040"/>
        <v>0</v>
      </c>
      <c r="AD1051" s="178"/>
      <c r="AE1051" s="177"/>
      <c r="AF1051" s="149">
        <f t="shared" si="1041"/>
        <v>0</v>
      </c>
      <c r="AG1051" s="178"/>
      <c r="AH1051" s="177"/>
      <c r="AI1051" s="149">
        <f t="shared" si="1042"/>
        <v>0</v>
      </c>
      <c r="AJ1051" s="178"/>
      <c r="AK1051" s="177"/>
      <c r="AL1051" s="149">
        <f t="shared" si="1043"/>
        <v>0</v>
      </c>
      <c r="AM1051" s="178"/>
      <c r="AN1051" s="172"/>
      <c r="AO1051" s="152">
        <f>SUM(I1046:I1054,L1046:L1054,O1046:O1054,R1046:R1054,U1046:U1054,X1046:X1054,AA1046:AA1054,AD1046:AD1054,AG1046:AG1054)</f>
        <v>250000</v>
      </c>
    </row>
    <row r="1052" spans="1:41">
      <c r="A1052" s="543"/>
      <c r="B1052" s="545"/>
      <c r="C1052" s="547"/>
      <c r="D1052" s="722"/>
      <c r="E1052" s="551"/>
      <c r="F1052" s="165" t="s">
        <v>39</v>
      </c>
      <c r="G1052" s="177"/>
      <c r="H1052" s="149">
        <f t="shared" si="1033"/>
        <v>0</v>
      </c>
      <c r="I1052" s="178"/>
      <c r="J1052" s="177"/>
      <c r="K1052" s="149">
        <f t="shared" si="1034"/>
        <v>0</v>
      </c>
      <c r="L1052" s="178"/>
      <c r="M1052" s="177"/>
      <c r="N1052" s="149">
        <f t="shared" si="1035"/>
        <v>0</v>
      </c>
      <c r="O1052" s="178"/>
      <c r="P1052" s="177"/>
      <c r="Q1052" s="149">
        <f t="shared" si="1036"/>
        <v>0</v>
      </c>
      <c r="R1052" s="178"/>
      <c r="S1052" s="177"/>
      <c r="T1052" s="149">
        <f t="shared" si="1037"/>
        <v>0</v>
      </c>
      <c r="U1052" s="178"/>
      <c r="V1052" s="177"/>
      <c r="W1052" s="149">
        <f t="shared" si="1038"/>
        <v>0</v>
      </c>
      <c r="X1052" s="197"/>
      <c r="Y1052" s="177"/>
      <c r="Z1052" s="149">
        <f t="shared" si="1039"/>
        <v>0</v>
      </c>
      <c r="AA1052" s="178"/>
      <c r="AB1052" s="177"/>
      <c r="AC1052" s="149">
        <f t="shared" si="1040"/>
        <v>0</v>
      </c>
      <c r="AD1052" s="178"/>
      <c r="AE1052" s="177"/>
      <c r="AF1052" s="149">
        <f t="shared" si="1041"/>
        <v>0</v>
      </c>
      <c r="AG1052" s="178"/>
      <c r="AH1052" s="177"/>
      <c r="AI1052" s="149">
        <f t="shared" si="1042"/>
        <v>0</v>
      </c>
      <c r="AJ1052" s="178"/>
      <c r="AK1052" s="177"/>
      <c r="AL1052" s="149">
        <f t="shared" si="1043"/>
        <v>0</v>
      </c>
      <c r="AM1052" s="178"/>
      <c r="AN1052" s="172"/>
      <c r="AO1052" s="153" t="s">
        <v>40</v>
      </c>
    </row>
    <row r="1053" spans="1:41">
      <c r="A1053" s="543"/>
      <c r="B1053" s="545"/>
      <c r="C1053" s="547"/>
      <c r="D1053" s="722"/>
      <c r="E1053" s="551"/>
      <c r="F1053" s="165" t="s">
        <v>41</v>
      </c>
      <c r="G1053" s="177"/>
      <c r="H1053" s="149">
        <f t="shared" si="1033"/>
        <v>0</v>
      </c>
      <c r="I1053" s="178"/>
      <c r="J1053" s="177"/>
      <c r="K1053" s="149">
        <f t="shared" si="1034"/>
        <v>0</v>
      </c>
      <c r="L1053" s="178"/>
      <c r="M1053" s="177"/>
      <c r="N1053" s="149">
        <f t="shared" si="1035"/>
        <v>0</v>
      </c>
      <c r="O1053" s="178"/>
      <c r="P1053" s="177"/>
      <c r="Q1053" s="149">
        <f t="shared" si="1036"/>
        <v>0</v>
      </c>
      <c r="R1053" s="178"/>
      <c r="S1053" s="177"/>
      <c r="T1053" s="149">
        <f t="shared" si="1037"/>
        <v>0</v>
      </c>
      <c r="U1053" s="178"/>
      <c r="V1053" s="177"/>
      <c r="W1053" s="149">
        <f t="shared" si="1038"/>
        <v>0</v>
      </c>
      <c r="X1053" s="197"/>
      <c r="Y1053" s="177"/>
      <c r="Z1053" s="149">
        <f t="shared" si="1039"/>
        <v>0</v>
      </c>
      <c r="AA1053" s="178"/>
      <c r="AB1053" s="177"/>
      <c r="AC1053" s="149">
        <f t="shared" si="1040"/>
        <v>0</v>
      </c>
      <c r="AD1053" s="178"/>
      <c r="AE1053" s="177"/>
      <c r="AF1053" s="149">
        <f t="shared" si="1041"/>
        <v>0</v>
      </c>
      <c r="AG1053" s="178"/>
      <c r="AH1053" s="177"/>
      <c r="AI1053" s="149">
        <f t="shared" si="1042"/>
        <v>0</v>
      </c>
      <c r="AJ1053" s="178"/>
      <c r="AK1053" s="177"/>
      <c r="AL1053" s="149">
        <f t="shared" si="1043"/>
        <v>0</v>
      </c>
      <c r="AM1053" s="178"/>
      <c r="AN1053" s="172"/>
      <c r="AO1053" s="154">
        <f>AO1051/AO1047</f>
        <v>0.25</v>
      </c>
    </row>
    <row r="1054" spans="1:41">
      <c r="A1054" s="544"/>
      <c r="B1054" s="546"/>
      <c r="C1054" s="548"/>
      <c r="D1054" s="723"/>
      <c r="E1054" s="552"/>
      <c r="F1054" s="166" t="s">
        <v>42</v>
      </c>
      <c r="G1054" s="179"/>
      <c r="H1054" s="155">
        <f t="shared" si="1033"/>
        <v>0</v>
      </c>
      <c r="I1054" s="180"/>
      <c r="J1054" s="179"/>
      <c r="K1054" s="155">
        <f t="shared" si="1034"/>
        <v>0</v>
      </c>
      <c r="L1054" s="180"/>
      <c r="M1054" s="179"/>
      <c r="N1054" s="155">
        <f t="shared" si="1035"/>
        <v>0</v>
      </c>
      <c r="O1054" s="180"/>
      <c r="P1054" s="179"/>
      <c r="Q1054" s="155">
        <f t="shared" si="1036"/>
        <v>0</v>
      </c>
      <c r="R1054" s="180"/>
      <c r="S1054" s="179"/>
      <c r="T1054" s="155">
        <f t="shared" si="1037"/>
        <v>0</v>
      </c>
      <c r="U1054" s="180"/>
      <c r="V1054" s="179"/>
      <c r="W1054" s="155">
        <f t="shared" si="1038"/>
        <v>0</v>
      </c>
      <c r="X1054" s="198"/>
      <c r="Y1054" s="179"/>
      <c r="Z1054" s="155">
        <f t="shared" si="1039"/>
        <v>0</v>
      </c>
      <c r="AA1054" s="180"/>
      <c r="AB1054" s="179"/>
      <c r="AC1054" s="155">
        <f t="shared" si="1040"/>
        <v>0</v>
      </c>
      <c r="AD1054" s="180"/>
      <c r="AE1054" s="179"/>
      <c r="AF1054" s="155">
        <f t="shared" si="1041"/>
        <v>0</v>
      </c>
      <c r="AG1054" s="180"/>
      <c r="AH1054" s="179"/>
      <c r="AI1054" s="155">
        <f t="shared" si="1042"/>
        <v>0</v>
      </c>
      <c r="AJ1054" s="180"/>
      <c r="AK1054" s="179"/>
      <c r="AL1054" s="155">
        <f t="shared" si="1043"/>
        <v>0</v>
      </c>
      <c r="AM1054" s="180"/>
      <c r="AN1054" s="173"/>
      <c r="AO1054" s="156"/>
    </row>
    <row r="1055" spans="1:41" ht="11.25" customHeight="1">
      <c r="A1055" s="652" t="s">
        <v>21</v>
      </c>
      <c r="B1055" s="484" t="s">
        <v>17</v>
      </c>
      <c r="C1055" s="484" t="s">
        <v>18</v>
      </c>
      <c r="D1055" s="484" t="s">
        <v>139</v>
      </c>
      <c r="E1055" s="484" t="s">
        <v>20</v>
      </c>
      <c r="F1055" s="556" t="s">
        <v>22</v>
      </c>
      <c r="G1055" s="477" t="s">
        <v>23</v>
      </c>
      <c r="H1055" s="460" t="s">
        <v>24</v>
      </c>
      <c r="I1055" s="476" t="s">
        <v>25</v>
      </c>
      <c r="J1055" s="477" t="s">
        <v>23</v>
      </c>
      <c r="K1055" s="460" t="s">
        <v>24</v>
      </c>
      <c r="L1055" s="476" t="s">
        <v>25</v>
      </c>
      <c r="M1055" s="477" t="s">
        <v>23</v>
      </c>
      <c r="N1055" s="460" t="s">
        <v>24</v>
      </c>
      <c r="O1055" s="476" t="s">
        <v>25</v>
      </c>
      <c r="P1055" s="477" t="s">
        <v>23</v>
      </c>
      <c r="Q1055" s="460" t="s">
        <v>24</v>
      </c>
      <c r="R1055" s="476" t="s">
        <v>25</v>
      </c>
      <c r="S1055" s="477" t="s">
        <v>23</v>
      </c>
      <c r="T1055" s="460" t="s">
        <v>24</v>
      </c>
      <c r="U1055" s="476" t="s">
        <v>25</v>
      </c>
      <c r="V1055" s="477" t="s">
        <v>23</v>
      </c>
      <c r="W1055" s="460" t="s">
        <v>24</v>
      </c>
      <c r="X1055" s="476" t="s">
        <v>25</v>
      </c>
      <c r="Y1055" s="477" t="s">
        <v>23</v>
      </c>
      <c r="Z1055" s="460" t="s">
        <v>24</v>
      </c>
      <c r="AA1055" s="476" t="s">
        <v>25</v>
      </c>
      <c r="AB1055" s="477" t="s">
        <v>23</v>
      </c>
      <c r="AC1055" s="460" t="s">
        <v>24</v>
      </c>
      <c r="AD1055" s="476" t="s">
        <v>25</v>
      </c>
      <c r="AE1055" s="477" t="s">
        <v>23</v>
      </c>
      <c r="AF1055" s="460" t="s">
        <v>24</v>
      </c>
      <c r="AG1055" s="476" t="s">
        <v>25</v>
      </c>
      <c r="AH1055" s="477" t="s">
        <v>23</v>
      </c>
      <c r="AI1055" s="460" t="s">
        <v>24</v>
      </c>
      <c r="AJ1055" s="476" t="s">
        <v>25</v>
      </c>
      <c r="AK1055" s="477" t="s">
        <v>23</v>
      </c>
      <c r="AL1055" s="460" t="s">
        <v>24</v>
      </c>
      <c r="AM1055" s="476" t="s">
        <v>25</v>
      </c>
      <c r="AN1055" s="477" t="s">
        <v>23</v>
      </c>
      <c r="AO1055" s="654" t="s">
        <v>26</v>
      </c>
    </row>
    <row r="1056" spans="1:41" ht="25.5" customHeight="1">
      <c r="A1056" s="653"/>
      <c r="B1056" s="450"/>
      <c r="C1056" s="450"/>
      <c r="D1056" s="450"/>
      <c r="E1056" s="450"/>
      <c r="F1056" s="557"/>
      <c r="G1056" s="576"/>
      <c r="H1056" s="452"/>
      <c r="I1056" s="577"/>
      <c r="J1056" s="576"/>
      <c r="K1056" s="452"/>
      <c r="L1056" s="577"/>
      <c r="M1056" s="576"/>
      <c r="N1056" s="452"/>
      <c r="O1056" s="577"/>
      <c r="P1056" s="576"/>
      <c r="Q1056" s="452"/>
      <c r="R1056" s="577"/>
      <c r="S1056" s="576"/>
      <c r="T1056" s="452"/>
      <c r="U1056" s="577"/>
      <c r="V1056" s="576"/>
      <c r="W1056" s="452"/>
      <c r="X1056" s="577"/>
      <c r="Y1056" s="576"/>
      <c r="Z1056" s="452"/>
      <c r="AA1056" s="577"/>
      <c r="AB1056" s="576"/>
      <c r="AC1056" s="452"/>
      <c r="AD1056" s="577"/>
      <c r="AE1056" s="576"/>
      <c r="AF1056" s="452"/>
      <c r="AG1056" s="577"/>
      <c r="AH1056" s="576"/>
      <c r="AI1056" s="452"/>
      <c r="AJ1056" s="577"/>
      <c r="AK1056" s="576"/>
      <c r="AL1056" s="452"/>
      <c r="AM1056" s="577"/>
      <c r="AN1056" s="576"/>
      <c r="AO1056" s="655"/>
    </row>
    <row r="1057" spans="1:41" ht="14.45" customHeight="1">
      <c r="A1057" s="565" t="s">
        <v>416</v>
      </c>
      <c r="B1057" s="566" t="s">
        <v>417</v>
      </c>
      <c r="C1057" s="567">
        <v>2982</v>
      </c>
      <c r="D1057" s="568" t="s">
        <v>418</v>
      </c>
      <c r="E1057" s="569" t="s">
        <v>419</v>
      </c>
      <c r="F1057" s="165" t="s">
        <v>30</v>
      </c>
      <c r="G1057" s="177"/>
      <c r="H1057" s="149">
        <f t="shared" ref="H1057:H1066" si="1044">G1057-I1057</f>
        <v>0</v>
      </c>
      <c r="I1057" s="178"/>
      <c r="J1057" s="177"/>
      <c r="K1057" s="149">
        <f t="shared" ref="K1057:K1066" si="1045">J1057-L1057</f>
        <v>0</v>
      </c>
      <c r="L1057" s="178"/>
      <c r="M1057" s="177"/>
      <c r="N1057" s="149">
        <f t="shared" ref="N1057:N1066" si="1046">M1057-O1057</f>
        <v>0</v>
      </c>
      <c r="O1057" s="178"/>
      <c r="P1057" s="177"/>
      <c r="Q1057" s="149">
        <f t="shared" ref="Q1057:Q1058" si="1047">SUM(P1057)</f>
        <v>0</v>
      </c>
      <c r="R1057" s="178"/>
      <c r="S1057" s="177"/>
      <c r="T1057" s="149">
        <f t="shared" ref="T1057:T1066" si="1048">S1057-U1057</f>
        <v>0</v>
      </c>
      <c r="U1057" s="178"/>
      <c r="V1057" s="177"/>
      <c r="W1057" s="149">
        <f t="shared" ref="W1057:W1066" si="1049">V1057-X1057</f>
        <v>0</v>
      </c>
      <c r="X1057" s="197"/>
      <c r="Y1057" s="177"/>
      <c r="Z1057" s="149">
        <f t="shared" ref="Z1057:Z1066" si="1050">Y1057-AA1057</f>
        <v>0</v>
      </c>
      <c r="AA1057" s="178"/>
      <c r="AB1057" s="177"/>
      <c r="AC1057" s="149">
        <f t="shared" ref="AC1057:AC1066" si="1051">AB1057-AD1057</f>
        <v>0</v>
      </c>
      <c r="AD1057" s="178"/>
      <c r="AE1057" s="177"/>
      <c r="AF1057" s="149">
        <f t="shared" ref="AF1057:AF1066" si="1052">AE1057-AG1057</f>
        <v>0</v>
      </c>
      <c r="AG1057" s="178"/>
      <c r="AH1057" s="177"/>
      <c r="AI1057" s="149">
        <f t="shared" ref="AI1057:AI1059" si="1053">AH1057-AJ1057</f>
        <v>0</v>
      </c>
      <c r="AJ1057" s="178"/>
      <c r="AK1057" s="177"/>
      <c r="AL1057" s="149">
        <f t="shared" ref="AL1057:AL1059" si="1054">AK1057-AM1057</f>
        <v>0</v>
      </c>
      <c r="AM1057" s="178"/>
      <c r="AN1057" s="172"/>
      <c r="AO1057" s="151" t="s">
        <v>31</v>
      </c>
    </row>
    <row r="1058" spans="1:41" ht="13.5" customHeight="1">
      <c r="A1058" s="646"/>
      <c r="B1058" s="581"/>
      <c r="C1058" s="583"/>
      <c r="D1058" s="648"/>
      <c r="E1058" s="650"/>
      <c r="F1058" s="165" t="s">
        <v>32</v>
      </c>
      <c r="G1058" s="177"/>
      <c r="H1058" s="149">
        <f t="shared" si="1044"/>
        <v>0</v>
      </c>
      <c r="I1058" s="178"/>
      <c r="J1058" s="177"/>
      <c r="K1058" s="149">
        <f t="shared" si="1045"/>
        <v>0</v>
      </c>
      <c r="L1058" s="178"/>
      <c r="M1058" s="177"/>
      <c r="N1058" s="149">
        <f t="shared" si="1046"/>
        <v>0</v>
      </c>
      <c r="O1058" s="178"/>
      <c r="P1058" s="177"/>
      <c r="Q1058" s="149">
        <f t="shared" si="1047"/>
        <v>0</v>
      </c>
      <c r="R1058" s="178"/>
      <c r="S1058" s="177"/>
      <c r="T1058" s="149">
        <f t="shared" si="1048"/>
        <v>0</v>
      </c>
      <c r="U1058" s="178"/>
      <c r="V1058" s="177"/>
      <c r="W1058" s="149">
        <f t="shared" si="1049"/>
        <v>0</v>
      </c>
      <c r="X1058" s="197"/>
      <c r="Y1058" s="177"/>
      <c r="Z1058" s="149">
        <f t="shared" si="1050"/>
        <v>0</v>
      </c>
      <c r="AA1058" s="178"/>
      <c r="AB1058" s="177"/>
      <c r="AC1058" s="149">
        <f t="shared" si="1051"/>
        <v>0</v>
      </c>
      <c r="AD1058" s="178"/>
      <c r="AE1058" s="177"/>
      <c r="AF1058" s="149">
        <f t="shared" si="1052"/>
        <v>0</v>
      </c>
      <c r="AG1058" s="178"/>
      <c r="AH1058" s="177"/>
      <c r="AI1058" s="149">
        <f t="shared" si="1053"/>
        <v>0</v>
      </c>
      <c r="AJ1058" s="178"/>
      <c r="AK1058" s="177"/>
      <c r="AL1058" s="149">
        <f t="shared" si="1054"/>
        <v>0</v>
      </c>
      <c r="AM1058" s="178"/>
      <c r="AN1058" s="172"/>
      <c r="AO1058" s="152">
        <f>SUM(G1057:G1066,J1057:J1066,M1057:M1066,P1057:P1066,S1057:S1066,V1057:V1066,Y1057:Y1066,AB1057:AB1066,AE1057:AE1066)</f>
        <v>4561975</v>
      </c>
    </row>
    <row r="1059" spans="1:41" ht="15.75" customHeight="1">
      <c r="A1059" s="646"/>
      <c r="B1059" s="581"/>
      <c r="C1059" s="583"/>
      <c r="D1059" s="648"/>
      <c r="E1059" s="650"/>
      <c r="F1059" s="165" t="s">
        <v>33</v>
      </c>
      <c r="G1059" s="177"/>
      <c r="H1059" s="149">
        <f t="shared" si="1044"/>
        <v>0</v>
      </c>
      <c r="I1059" s="178"/>
      <c r="J1059" s="177"/>
      <c r="K1059" s="149">
        <f t="shared" si="1045"/>
        <v>0</v>
      </c>
      <c r="L1059" s="178"/>
      <c r="M1059" s="177"/>
      <c r="N1059" s="149">
        <f t="shared" si="1046"/>
        <v>0</v>
      </c>
      <c r="O1059" s="178"/>
      <c r="P1059" s="177"/>
      <c r="Q1059" s="149">
        <f>SUM(P1059)</f>
        <v>0</v>
      </c>
      <c r="R1059" s="178"/>
      <c r="S1059" s="177"/>
      <c r="T1059" s="149">
        <f t="shared" si="1048"/>
        <v>0</v>
      </c>
      <c r="U1059" s="178"/>
      <c r="V1059" s="177">
        <v>189220</v>
      </c>
      <c r="W1059" s="149">
        <f t="shared" si="1049"/>
        <v>0</v>
      </c>
      <c r="X1059" s="197">
        <v>189220</v>
      </c>
      <c r="Y1059" s="177">
        <v>225000</v>
      </c>
      <c r="Z1059" s="149">
        <f t="shared" si="1050"/>
        <v>0</v>
      </c>
      <c r="AA1059" s="178">
        <v>225000</v>
      </c>
      <c r="AB1059" s="177"/>
      <c r="AC1059" s="149">
        <f t="shared" si="1051"/>
        <v>0</v>
      </c>
      <c r="AD1059" s="178"/>
      <c r="AE1059" s="177"/>
      <c r="AF1059" s="149">
        <f t="shared" si="1052"/>
        <v>0</v>
      </c>
      <c r="AG1059" s="178"/>
      <c r="AH1059" s="177"/>
      <c r="AI1059" s="149">
        <f t="shared" si="1053"/>
        <v>0</v>
      </c>
      <c r="AJ1059" s="178"/>
      <c r="AK1059" s="177"/>
      <c r="AL1059" s="149">
        <f t="shared" si="1054"/>
        <v>0</v>
      </c>
      <c r="AM1059" s="178"/>
      <c r="AN1059" s="172"/>
      <c r="AO1059" s="153" t="s">
        <v>34</v>
      </c>
    </row>
    <row r="1060" spans="1:41" ht="15.75" customHeight="1">
      <c r="A1060" s="646"/>
      <c r="B1060" s="581"/>
      <c r="C1060" s="583"/>
      <c r="D1060" s="648"/>
      <c r="E1060" s="650"/>
      <c r="F1060" s="165" t="s">
        <v>182</v>
      </c>
      <c r="G1060" s="177"/>
      <c r="H1060" s="149"/>
      <c r="I1060" s="178"/>
      <c r="J1060" s="177"/>
      <c r="K1060" s="149"/>
      <c r="L1060" s="178"/>
      <c r="M1060" s="177"/>
      <c r="N1060" s="149"/>
      <c r="O1060" s="178"/>
      <c r="P1060" s="177"/>
      <c r="Q1060" s="149"/>
      <c r="R1060" s="178"/>
      <c r="S1060" s="264"/>
      <c r="T1060" s="265">
        <f t="shared" ref="T1060" si="1055">S1060-U1060</f>
        <v>0</v>
      </c>
      <c r="U1060" s="266"/>
      <c r="V1060" s="177">
        <v>82475</v>
      </c>
      <c r="W1060" s="149">
        <f t="shared" ref="W1060" si="1056">V1060-X1060</f>
        <v>0</v>
      </c>
      <c r="X1060" s="197">
        <v>82475</v>
      </c>
      <c r="Y1060" s="177"/>
      <c r="Z1060" s="149"/>
      <c r="AA1060" s="178"/>
      <c r="AB1060" s="177"/>
      <c r="AC1060" s="149"/>
      <c r="AD1060" s="178"/>
      <c r="AE1060" s="177"/>
      <c r="AF1060" s="149"/>
      <c r="AG1060" s="178"/>
      <c r="AH1060" s="177"/>
      <c r="AI1060" s="149"/>
      <c r="AJ1060" s="178"/>
      <c r="AK1060" s="177"/>
      <c r="AL1060" s="149"/>
      <c r="AM1060" s="178"/>
      <c r="AN1060" s="172"/>
      <c r="AO1060" s="153"/>
    </row>
    <row r="1061" spans="1:41" ht="13.5" customHeight="1">
      <c r="A1061" s="646"/>
      <c r="B1061" s="581"/>
      <c r="C1061" s="583"/>
      <c r="D1061" s="648"/>
      <c r="E1061" s="650"/>
      <c r="F1061" s="165" t="s">
        <v>35</v>
      </c>
      <c r="G1061" s="177"/>
      <c r="H1061" s="149">
        <f t="shared" si="1044"/>
        <v>0</v>
      </c>
      <c r="I1061" s="178"/>
      <c r="J1061" s="177"/>
      <c r="K1061" s="149">
        <f t="shared" si="1045"/>
        <v>0</v>
      </c>
      <c r="L1061" s="178"/>
      <c r="M1061" s="177"/>
      <c r="N1061" s="149">
        <f t="shared" si="1046"/>
        <v>0</v>
      </c>
      <c r="O1061" s="178"/>
      <c r="P1061" s="177"/>
      <c r="Q1061" s="149">
        <f t="shared" ref="Q1061:Q1066" si="1057">SUM(P1061)</f>
        <v>0</v>
      </c>
      <c r="R1061" s="178"/>
      <c r="S1061" s="177"/>
      <c r="T1061" s="149">
        <f t="shared" si="1048"/>
        <v>0</v>
      </c>
      <c r="U1061" s="178"/>
      <c r="V1061" s="177"/>
      <c r="W1061" s="149">
        <f t="shared" si="1049"/>
        <v>0</v>
      </c>
      <c r="X1061" s="197"/>
      <c r="Y1061" s="177"/>
      <c r="Z1061" s="149">
        <f t="shared" si="1050"/>
        <v>0</v>
      </c>
      <c r="AA1061" s="178"/>
      <c r="AB1061" s="177"/>
      <c r="AC1061" s="149">
        <f t="shared" si="1051"/>
        <v>0</v>
      </c>
      <c r="AD1061" s="178"/>
      <c r="AE1061" s="177"/>
      <c r="AF1061" s="149">
        <f t="shared" si="1052"/>
        <v>0</v>
      </c>
      <c r="AG1061" s="178"/>
      <c r="AH1061" s="177"/>
      <c r="AI1061" s="149">
        <f t="shared" ref="AI1061:AI1066" si="1058">AH1061-AJ1061</f>
        <v>0</v>
      </c>
      <c r="AJ1061" s="178"/>
      <c r="AK1061" s="177"/>
      <c r="AL1061" s="149">
        <f t="shared" ref="AL1061:AL1066" si="1059">AK1061-AM1061</f>
        <v>0</v>
      </c>
      <c r="AM1061" s="178"/>
      <c r="AN1061" s="172"/>
      <c r="AO1061" s="152">
        <f>SUM(H1057:H1066,K1057:K1066,N1057:N1066,Q1057:Q1066,T1057:T1066,W1057:W1066,Z1057:Z1066,AC1057:AC1066,AF1057:AF1066)</f>
        <v>4065280</v>
      </c>
    </row>
    <row r="1062" spans="1:41" ht="13.5" customHeight="1">
      <c r="A1062" s="646"/>
      <c r="B1062" s="581"/>
      <c r="C1062" s="583"/>
      <c r="D1062" s="648"/>
      <c r="E1062" s="650"/>
      <c r="F1062" s="165" t="s">
        <v>36</v>
      </c>
      <c r="G1062" s="177"/>
      <c r="H1062" s="149">
        <f t="shared" si="1044"/>
        <v>0</v>
      </c>
      <c r="I1062" s="178"/>
      <c r="J1062" s="177"/>
      <c r="K1062" s="149">
        <f t="shared" si="1045"/>
        <v>0</v>
      </c>
      <c r="L1062" s="178"/>
      <c r="M1062" s="177"/>
      <c r="N1062" s="149">
        <f t="shared" si="1046"/>
        <v>0</v>
      </c>
      <c r="O1062" s="178"/>
      <c r="P1062" s="177"/>
      <c r="Q1062" s="149">
        <f t="shared" si="1057"/>
        <v>0</v>
      </c>
      <c r="R1062" s="178"/>
      <c r="S1062" s="177"/>
      <c r="T1062" s="149">
        <f t="shared" si="1048"/>
        <v>0</v>
      </c>
      <c r="U1062" s="178"/>
      <c r="V1062" s="177"/>
      <c r="W1062" s="149">
        <f t="shared" si="1049"/>
        <v>0</v>
      </c>
      <c r="X1062" s="197"/>
      <c r="Y1062" s="177">
        <v>1105280</v>
      </c>
      <c r="Z1062" s="149">
        <f t="shared" si="1050"/>
        <v>1105280</v>
      </c>
      <c r="AA1062" s="197"/>
      <c r="AB1062" s="177"/>
      <c r="AC1062" s="149">
        <f t="shared" si="1051"/>
        <v>0</v>
      </c>
      <c r="AD1062" s="178"/>
      <c r="AE1062" s="177"/>
      <c r="AF1062" s="149">
        <f t="shared" si="1052"/>
        <v>0</v>
      </c>
      <c r="AG1062" s="178"/>
      <c r="AH1062" s="177"/>
      <c r="AI1062" s="149">
        <f t="shared" si="1058"/>
        <v>0</v>
      </c>
      <c r="AJ1062" s="178"/>
      <c r="AK1062" s="177"/>
      <c r="AL1062" s="149">
        <f t="shared" si="1059"/>
        <v>0</v>
      </c>
      <c r="AM1062" s="178"/>
      <c r="AN1062" s="172"/>
      <c r="AO1062" s="153" t="s">
        <v>37</v>
      </c>
    </row>
    <row r="1063" spans="1:41" ht="13.5" customHeight="1">
      <c r="A1063" s="646"/>
      <c r="B1063" s="581"/>
      <c r="C1063" s="583"/>
      <c r="D1063" s="648"/>
      <c r="E1063" s="650"/>
      <c r="F1063" s="165" t="s">
        <v>38</v>
      </c>
      <c r="G1063" s="177"/>
      <c r="H1063" s="149">
        <f t="shared" si="1044"/>
        <v>0</v>
      </c>
      <c r="I1063" s="178"/>
      <c r="J1063" s="177"/>
      <c r="K1063" s="149">
        <f t="shared" si="1045"/>
        <v>0</v>
      </c>
      <c r="L1063" s="178"/>
      <c r="M1063" s="177"/>
      <c r="N1063" s="149">
        <f t="shared" si="1046"/>
        <v>0</v>
      </c>
      <c r="O1063" s="178"/>
      <c r="P1063" s="177"/>
      <c r="Q1063" s="149">
        <f t="shared" si="1057"/>
        <v>0</v>
      </c>
      <c r="R1063" s="178"/>
      <c r="S1063" s="177"/>
      <c r="T1063" s="149">
        <f t="shared" si="1048"/>
        <v>0</v>
      </c>
      <c r="U1063" s="178"/>
      <c r="V1063" s="177"/>
      <c r="W1063" s="149">
        <f t="shared" si="1049"/>
        <v>0</v>
      </c>
      <c r="X1063" s="197"/>
      <c r="Y1063" s="177">
        <f>SUM(1650000+1310000)</f>
        <v>2960000</v>
      </c>
      <c r="Z1063" s="149">
        <f t="shared" si="1050"/>
        <v>2960000</v>
      </c>
      <c r="AA1063" s="197"/>
      <c r="AB1063" s="177"/>
      <c r="AC1063" s="149">
        <f t="shared" si="1051"/>
        <v>0</v>
      </c>
      <c r="AD1063" s="178"/>
      <c r="AE1063" s="177"/>
      <c r="AF1063" s="149">
        <f t="shared" si="1052"/>
        <v>0</v>
      </c>
      <c r="AG1063" s="178"/>
      <c r="AH1063" s="177"/>
      <c r="AI1063" s="149">
        <f t="shared" si="1058"/>
        <v>0</v>
      </c>
      <c r="AJ1063" s="178"/>
      <c r="AK1063" s="177"/>
      <c r="AL1063" s="149">
        <f t="shared" si="1059"/>
        <v>0</v>
      </c>
      <c r="AM1063" s="178"/>
      <c r="AN1063" s="172"/>
      <c r="AO1063" s="152">
        <f>SUM(I1057:I1066,L1057:L1066,O1057:O1066,R1057:R1066,U1057:U1066,X1057:X1066,AA1057:AA1066,AD1057:AD1066,AG1057:AG1066)</f>
        <v>496695</v>
      </c>
    </row>
    <row r="1064" spans="1:41" ht="13.5" customHeight="1">
      <c r="A1064" s="646"/>
      <c r="B1064" s="581"/>
      <c r="C1064" s="583"/>
      <c r="D1064" s="648"/>
      <c r="E1064" s="650"/>
      <c r="F1064" s="165" t="s">
        <v>39</v>
      </c>
      <c r="G1064" s="177"/>
      <c r="H1064" s="149">
        <f t="shared" si="1044"/>
        <v>0</v>
      </c>
      <c r="I1064" s="178"/>
      <c r="J1064" s="177"/>
      <c r="K1064" s="149">
        <f t="shared" si="1045"/>
        <v>0</v>
      </c>
      <c r="L1064" s="178"/>
      <c r="M1064" s="177"/>
      <c r="N1064" s="149">
        <f t="shared" si="1046"/>
        <v>0</v>
      </c>
      <c r="O1064" s="178"/>
      <c r="P1064" s="177"/>
      <c r="Q1064" s="149">
        <f t="shared" si="1057"/>
        <v>0</v>
      </c>
      <c r="R1064" s="178"/>
      <c r="S1064" s="177"/>
      <c r="T1064" s="149">
        <f t="shared" si="1048"/>
        <v>0</v>
      </c>
      <c r="U1064" s="178"/>
      <c r="V1064" s="177"/>
      <c r="W1064" s="149">
        <f t="shared" si="1049"/>
        <v>0</v>
      </c>
      <c r="X1064" s="197"/>
      <c r="Y1064" s="177"/>
      <c r="Z1064" s="149">
        <f t="shared" si="1050"/>
        <v>0</v>
      </c>
      <c r="AA1064" s="178"/>
      <c r="AB1064" s="177"/>
      <c r="AC1064" s="149">
        <f t="shared" si="1051"/>
        <v>0</v>
      </c>
      <c r="AD1064" s="178"/>
      <c r="AE1064" s="177"/>
      <c r="AF1064" s="149">
        <f t="shared" si="1052"/>
        <v>0</v>
      </c>
      <c r="AG1064" s="178"/>
      <c r="AH1064" s="177"/>
      <c r="AI1064" s="149">
        <f t="shared" si="1058"/>
        <v>0</v>
      </c>
      <c r="AJ1064" s="178"/>
      <c r="AK1064" s="177"/>
      <c r="AL1064" s="149">
        <f t="shared" si="1059"/>
        <v>0</v>
      </c>
      <c r="AM1064" s="178"/>
      <c r="AN1064" s="172"/>
      <c r="AO1064" s="153" t="s">
        <v>40</v>
      </c>
    </row>
    <row r="1065" spans="1:41" ht="13.5" customHeight="1">
      <c r="A1065" s="646"/>
      <c r="B1065" s="581"/>
      <c r="C1065" s="583"/>
      <c r="D1065" s="648"/>
      <c r="E1065" s="650"/>
      <c r="F1065" s="165" t="s">
        <v>41</v>
      </c>
      <c r="G1065" s="177"/>
      <c r="H1065" s="149">
        <f t="shared" si="1044"/>
        <v>0</v>
      </c>
      <c r="I1065" s="178"/>
      <c r="J1065" s="177"/>
      <c r="K1065" s="149">
        <f t="shared" si="1045"/>
        <v>0</v>
      </c>
      <c r="L1065" s="178"/>
      <c r="M1065" s="177"/>
      <c r="N1065" s="149">
        <f t="shared" si="1046"/>
        <v>0</v>
      </c>
      <c r="O1065" s="178"/>
      <c r="P1065" s="177"/>
      <c r="Q1065" s="149">
        <f t="shared" si="1057"/>
        <v>0</v>
      </c>
      <c r="R1065" s="178"/>
      <c r="S1065" s="177"/>
      <c r="T1065" s="149">
        <f t="shared" si="1048"/>
        <v>0</v>
      </c>
      <c r="U1065" s="178"/>
      <c r="V1065" s="177"/>
      <c r="W1065" s="149">
        <f t="shared" si="1049"/>
        <v>0</v>
      </c>
      <c r="X1065" s="197"/>
      <c r="Y1065" s="177"/>
      <c r="Z1065" s="149">
        <f t="shared" si="1050"/>
        <v>0</v>
      </c>
      <c r="AA1065" s="178"/>
      <c r="AB1065" s="177"/>
      <c r="AC1065" s="149">
        <f t="shared" si="1051"/>
        <v>0</v>
      </c>
      <c r="AD1065" s="178"/>
      <c r="AE1065" s="177"/>
      <c r="AF1065" s="149">
        <f t="shared" si="1052"/>
        <v>0</v>
      </c>
      <c r="AG1065" s="178"/>
      <c r="AH1065" s="177"/>
      <c r="AI1065" s="149">
        <f t="shared" si="1058"/>
        <v>0</v>
      </c>
      <c r="AJ1065" s="178"/>
      <c r="AK1065" s="177"/>
      <c r="AL1065" s="149">
        <f t="shared" si="1059"/>
        <v>0</v>
      </c>
      <c r="AM1065" s="178"/>
      <c r="AN1065" s="172"/>
      <c r="AO1065" s="154">
        <f>AO1063/AO1058</f>
        <v>0.10887718586796288</v>
      </c>
    </row>
    <row r="1066" spans="1:41" ht="13.5" customHeight="1">
      <c r="A1066" s="647"/>
      <c r="B1066" s="582"/>
      <c r="C1066" s="584"/>
      <c r="D1066" s="649"/>
      <c r="E1066" s="651"/>
      <c r="F1066" s="166" t="s">
        <v>42</v>
      </c>
      <c r="G1066" s="179"/>
      <c r="H1066" s="155">
        <f t="shared" si="1044"/>
        <v>0</v>
      </c>
      <c r="I1066" s="180"/>
      <c r="J1066" s="179"/>
      <c r="K1066" s="155">
        <f t="shared" si="1045"/>
        <v>0</v>
      </c>
      <c r="L1066" s="180"/>
      <c r="M1066" s="179"/>
      <c r="N1066" s="155">
        <f t="shared" si="1046"/>
        <v>0</v>
      </c>
      <c r="O1066" s="180"/>
      <c r="P1066" s="179"/>
      <c r="Q1066" s="155">
        <f t="shared" si="1057"/>
        <v>0</v>
      </c>
      <c r="R1066" s="180"/>
      <c r="S1066" s="179"/>
      <c r="T1066" s="155">
        <f t="shared" si="1048"/>
        <v>0</v>
      </c>
      <c r="U1066" s="180"/>
      <c r="V1066" s="179"/>
      <c r="W1066" s="155">
        <f t="shared" si="1049"/>
        <v>0</v>
      </c>
      <c r="X1066" s="198"/>
      <c r="Y1066" s="179"/>
      <c r="Z1066" s="155">
        <f t="shared" si="1050"/>
        <v>0</v>
      </c>
      <c r="AA1066" s="180"/>
      <c r="AB1066" s="179"/>
      <c r="AC1066" s="155">
        <f t="shared" si="1051"/>
        <v>0</v>
      </c>
      <c r="AD1066" s="180"/>
      <c r="AE1066" s="179"/>
      <c r="AF1066" s="155">
        <f t="shared" si="1052"/>
        <v>0</v>
      </c>
      <c r="AG1066" s="180"/>
      <c r="AH1066" s="179"/>
      <c r="AI1066" s="155">
        <f t="shared" si="1058"/>
        <v>0</v>
      </c>
      <c r="AJ1066" s="180"/>
      <c r="AK1066" s="179"/>
      <c r="AL1066" s="155">
        <f t="shared" si="1059"/>
        <v>0</v>
      </c>
      <c r="AM1066" s="180"/>
      <c r="AN1066" s="173"/>
      <c r="AO1066" s="156"/>
    </row>
    <row r="1067" spans="1:41" ht="15" customHeight="1">
      <c r="A1067" s="573" t="s">
        <v>21</v>
      </c>
      <c r="B1067" s="451" t="s">
        <v>17</v>
      </c>
      <c r="C1067" s="451" t="s">
        <v>18</v>
      </c>
      <c r="D1067" s="451" t="s">
        <v>139</v>
      </c>
      <c r="E1067" s="451" t="s">
        <v>20</v>
      </c>
      <c r="F1067" s="560" t="s">
        <v>22</v>
      </c>
      <c r="G1067" s="511" t="s">
        <v>23</v>
      </c>
      <c r="H1067" s="440" t="s">
        <v>24</v>
      </c>
      <c r="I1067" s="444" t="s">
        <v>25</v>
      </c>
      <c r="J1067" s="511" t="s">
        <v>23</v>
      </c>
      <c r="K1067" s="440" t="s">
        <v>24</v>
      </c>
      <c r="L1067" s="444" t="s">
        <v>25</v>
      </c>
      <c r="M1067" s="511" t="s">
        <v>23</v>
      </c>
      <c r="N1067" s="440" t="s">
        <v>24</v>
      </c>
      <c r="O1067" s="444" t="s">
        <v>25</v>
      </c>
      <c r="P1067" s="511" t="s">
        <v>23</v>
      </c>
      <c r="Q1067" s="440" t="s">
        <v>24</v>
      </c>
      <c r="R1067" s="444" t="s">
        <v>25</v>
      </c>
      <c r="S1067" s="511" t="s">
        <v>23</v>
      </c>
      <c r="T1067" s="440" t="s">
        <v>24</v>
      </c>
      <c r="U1067" s="444" t="s">
        <v>25</v>
      </c>
      <c r="V1067" s="511" t="s">
        <v>23</v>
      </c>
      <c r="W1067" s="440" t="s">
        <v>24</v>
      </c>
      <c r="X1067" s="522" t="s">
        <v>25</v>
      </c>
      <c r="Y1067" s="511" t="s">
        <v>23</v>
      </c>
      <c r="Z1067" s="440" t="s">
        <v>24</v>
      </c>
      <c r="AA1067" s="444" t="s">
        <v>25</v>
      </c>
      <c r="AB1067" s="511" t="s">
        <v>23</v>
      </c>
      <c r="AC1067" s="440" t="s">
        <v>24</v>
      </c>
      <c r="AD1067" s="444" t="s">
        <v>25</v>
      </c>
      <c r="AE1067" s="511" t="s">
        <v>23</v>
      </c>
      <c r="AF1067" s="440" t="s">
        <v>24</v>
      </c>
      <c r="AG1067" s="444" t="s">
        <v>25</v>
      </c>
      <c r="AH1067" s="511" t="s">
        <v>23</v>
      </c>
      <c r="AI1067" s="440" t="s">
        <v>24</v>
      </c>
      <c r="AJ1067" s="444" t="s">
        <v>25</v>
      </c>
      <c r="AK1067" s="511" t="s">
        <v>23</v>
      </c>
      <c r="AL1067" s="440" t="s">
        <v>24</v>
      </c>
      <c r="AM1067" s="444" t="s">
        <v>25</v>
      </c>
      <c r="AN1067" s="443" t="s">
        <v>23</v>
      </c>
      <c r="AO1067" s="630" t="s">
        <v>26</v>
      </c>
    </row>
    <row r="1068" spans="1:41" ht="15" customHeight="1">
      <c r="A1068" s="574"/>
      <c r="B1068" s="562"/>
      <c r="C1068" s="562"/>
      <c r="D1068" s="562"/>
      <c r="E1068" s="562"/>
      <c r="F1068" s="561"/>
      <c r="G1068" s="541"/>
      <c r="H1068" s="542"/>
      <c r="I1068" s="538"/>
      <c r="J1068" s="541"/>
      <c r="K1068" s="542"/>
      <c r="L1068" s="538"/>
      <c r="M1068" s="541"/>
      <c r="N1068" s="542"/>
      <c r="O1068" s="538"/>
      <c r="P1068" s="541"/>
      <c r="Q1068" s="542"/>
      <c r="R1068" s="538"/>
      <c r="S1068" s="541"/>
      <c r="T1068" s="542"/>
      <c r="U1068" s="538"/>
      <c r="V1068" s="541"/>
      <c r="W1068" s="542"/>
      <c r="X1068" s="632"/>
      <c r="Y1068" s="541"/>
      <c r="Z1068" s="542"/>
      <c r="AA1068" s="538"/>
      <c r="AB1068" s="541"/>
      <c r="AC1068" s="542"/>
      <c r="AD1068" s="538"/>
      <c r="AE1068" s="541"/>
      <c r="AF1068" s="542"/>
      <c r="AG1068" s="538"/>
      <c r="AH1068" s="541"/>
      <c r="AI1068" s="542"/>
      <c r="AJ1068" s="538"/>
      <c r="AK1068" s="541"/>
      <c r="AL1068" s="542"/>
      <c r="AM1068" s="538"/>
      <c r="AN1068" s="570"/>
      <c r="AO1068" s="631"/>
    </row>
    <row r="1069" spans="1:41" ht="15" customHeight="1">
      <c r="A1069" s="543" t="s">
        <v>416</v>
      </c>
      <c r="B1069" s="545" t="s">
        <v>420</v>
      </c>
      <c r="C1069" s="547">
        <v>2225</v>
      </c>
      <c r="D1069" s="722" t="s">
        <v>421</v>
      </c>
      <c r="E1069" s="551" t="s">
        <v>422</v>
      </c>
      <c r="F1069" s="165" t="s">
        <v>30</v>
      </c>
      <c r="G1069" s="177"/>
      <c r="H1069" s="149">
        <f t="shared" ref="H1069:H1077" si="1060">G1069-I1069</f>
        <v>0</v>
      </c>
      <c r="I1069" s="178"/>
      <c r="J1069" s="177"/>
      <c r="K1069" s="149">
        <f t="shared" ref="K1069:K1077" si="1061">J1069-L1069</f>
        <v>0</v>
      </c>
      <c r="L1069" s="178"/>
      <c r="M1069" s="177"/>
      <c r="N1069" s="149">
        <f t="shared" ref="N1069:N1077" si="1062">M1069-O1069</f>
        <v>0</v>
      </c>
      <c r="O1069" s="178"/>
      <c r="P1069" s="177"/>
      <c r="Q1069" s="149">
        <f t="shared" ref="Q1069:Q1077" si="1063">P1069-R1069</f>
        <v>0</v>
      </c>
      <c r="R1069" s="178"/>
      <c r="S1069" s="177"/>
      <c r="T1069" s="149">
        <f t="shared" ref="T1069:T1077" si="1064">S1069-U1069</f>
        <v>0</v>
      </c>
      <c r="U1069" s="178"/>
      <c r="V1069" s="177"/>
      <c r="W1069" s="149">
        <f t="shared" ref="W1069:W1077" si="1065">V1069-X1069</f>
        <v>0</v>
      </c>
      <c r="X1069" s="197"/>
      <c r="Y1069" s="177"/>
      <c r="Z1069" s="149">
        <f t="shared" ref="Z1069:Z1077" si="1066">Y1069-AA1069</f>
        <v>0</v>
      </c>
      <c r="AA1069" s="178"/>
      <c r="AB1069" s="177"/>
      <c r="AC1069" s="149">
        <f t="shared" ref="AC1069:AC1077" si="1067">AB1069-AD1069</f>
        <v>0</v>
      </c>
      <c r="AD1069" s="178"/>
      <c r="AE1069" s="177"/>
      <c r="AF1069" s="149">
        <f t="shared" ref="AF1069:AF1077" si="1068">AE1069-AG1069</f>
        <v>0</v>
      </c>
      <c r="AG1069" s="178"/>
      <c r="AH1069" s="177"/>
      <c r="AI1069" s="149">
        <f t="shared" ref="AI1069:AI1077" si="1069">AH1069-AJ1069</f>
        <v>0</v>
      </c>
      <c r="AJ1069" s="178"/>
      <c r="AK1069" s="177"/>
      <c r="AL1069" s="149">
        <f t="shared" ref="AL1069:AL1077" si="1070">AK1069-AM1069</f>
        <v>0</v>
      </c>
      <c r="AM1069" s="178"/>
      <c r="AN1069" s="172"/>
      <c r="AO1069" s="151" t="s">
        <v>31</v>
      </c>
    </row>
    <row r="1070" spans="1:41">
      <c r="A1070" s="543"/>
      <c r="B1070" s="545"/>
      <c r="C1070" s="547"/>
      <c r="D1070" s="722"/>
      <c r="E1070" s="551"/>
      <c r="F1070" s="165" t="s">
        <v>32</v>
      </c>
      <c r="G1070" s="177"/>
      <c r="H1070" s="149">
        <f t="shared" si="1060"/>
        <v>0</v>
      </c>
      <c r="I1070" s="178"/>
      <c r="J1070" s="177"/>
      <c r="K1070" s="149">
        <f t="shared" si="1061"/>
        <v>0</v>
      </c>
      <c r="L1070" s="178"/>
      <c r="M1070" s="177"/>
      <c r="N1070" s="149">
        <f t="shared" si="1062"/>
        <v>0</v>
      </c>
      <c r="O1070" s="178"/>
      <c r="P1070" s="177"/>
      <c r="Q1070" s="149">
        <f t="shared" si="1063"/>
        <v>0</v>
      </c>
      <c r="R1070" s="178"/>
      <c r="S1070" s="177"/>
      <c r="T1070" s="149">
        <f t="shared" si="1064"/>
        <v>0</v>
      </c>
      <c r="U1070" s="178"/>
      <c r="V1070" s="177"/>
      <c r="W1070" s="149">
        <f t="shared" si="1065"/>
        <v>0</v>
      </c>
      <c r="X1070" s="197"/>
      <c r="Y1070" s="177"/>
      <c r="Z1070" s="149">
        <f t="shared" si="1066"/>
        <v>0</v>
      </c>
      <c r="AA1070" s="178"/>
      <c r="AB1070" s="177"/>
      <c r="AC1070" s="149">
        <f t="shared" si="1067"/>
        <v>0</v>
      </c>
      <c r="AD1070" s="178"/>
      <c r="AE1070" s="177"/>
      <c r="AF1070" s="149">
        <f t="shared" si="1068"/>
        <v>0</v>
      </c>
      <c r="AG1070" s="178"/>
      <c r="AH1070" s="177"/>
      <c r="AI1070" s="149">
        <f t="shared" si="1069"/>
        <v>0</v>
      </c>
      <c r="AJ1070" s="178"/>
      <c r="AK1070" s="177"/>
      <c r="AL1070" s="149">
        <f t="shared" si="1070"/>
        <v>0</v>
      </c>
      <c r="AM1070" s="178"/>
      <c r="AN1070" s="172"/>
      <c r="AO1070" s="152">
        <f>SUM(G1069:G1077,J1069:J1077,M1069:M1077,P1069:P1077,S1069:S1077,V1069:V1077,Y1069:Y1077,AB1069:AB1077,AE1069:AE1077)</f>
        <v>604900</v>
      </c>
    </row>
    <row r="1071" spans="1:41">
      <c r="A1071" s="543"/>
      <c r="B1071" s="545"/>
      <c r="C1071" s="547"/>
      <c r="D1071" s="722"/>
      <c r="E1071" s="551"/>
      <c r="F1071" s="165" t="s">
        <v>33</v>
      </c>
      <c r="G1071" s="177"/>
      <c r="H1071" s="149">
        <f t="shared" si="1060"/>
        <v>0</v>
      </c>
      <c r="I1071" s="178"/>
      <c r="J1071" s="177"/>
      <c r="K1071" s="149">
        <f t="shared" si="1061"/>
        <v>0</v>
      </c>
      <c r="L1071" s="178"/>
      <c r="M1071" s="177"/>
      <c r="N1071" s="149">
        <f t="shared" si="1062"/>
        <v>0</v>
      </c>
      <c r="O1071" s="178"/>
      <c r="P1071" s="177"/>
      <c r="Q1071" s="149">
        <f t="shared" si="1063"/>
        <v>0</v>
      </c>
      <c r="R1071" s="178"/>
      <c r="S1071" s="177"/>
      <c r="T1071" s="149">
        <f t="shared" si="1064"/>
        <v>0</v>
      </c>
      <c r="U1071" s="178"/>
      <c r="V1071" s="177"/>
      <c r="W1071" s="149">
        <f t="shared" si="1065"/>
        <v>0</v>
      </c>
      <c r="X1071" s="197"/>
      <c r="Y1071" s="177">
        <v>15260</v>
      </c>
      <c r="Z1071" s="149">
        <f t="shared" si="1066"/>
        <v>15260</v>
      </c>
      <c r="AA1071" s="178"/>
      <c r="AB1071" s="177"/>
      <c r="AC1071" s="149">
        <f t="shared" si="1067"/>
        <v>0</v>
      </c>
      <c r="AD1071" s="178"/>
      <c r="AE1071" s="177"/>
      <c r="AF1071" s="149">
        <f t="shared" si="1068"/>
        <v>0</v>
      </c>
      <c r="AG1071" s="178"/>
      <c r="AH1071" s="177"/>
      <c r="AI1071" s="149">
        <f t="shared" si="1069"/>
        <v>0</v>
      </c>
      <c r="AJ1071" s="178"/>
      <c r="AK1071" s="177"/>
      <c r="AL1071" s="149">
        <f t="shared" si="1070"/>
        <v>0</v>
      </c>
      <c r="AM1071" s="178"/>
      <c r="AN1071" s="172"/>
      <c r="AO1071" s="153" t="s">
        <v>34</v>
      </c>
    </row>
    <row r="1072" spans="1:41">
      <c r="A1072" s="543"/>
      <c r="B1072" s="545"/>
      <c r="C1072" s="547"/>
      <c r="D1072" s="722"/>
      <c r="E1072" s="551"/>
      <c r="F1072" s="165" t="s">
        <v>35</v>
      </c>
      <c r="G1072" s="177"/>
      <c r="H1072" s="149">
        <f t="shared" si="1060"/>
        <v>0</v>
      </c>
      <c r="I1072" s="178"/>
      <c r="J1072" s="177"/>
      <c r="K1072" s="149">
        <f t="shared" si="1061"/>
        <v>0</v>
      </c>
      <c r="L1072" s="178"/>
      <c r="M1072" s="177"/>
      <c r="N1072" s="149">
        <f t="shared" si="1062"/>
        <v>0</v>
      </c>
      <c r="O1072" s="178"/>
      <c r="P1072" s="177"/>
      <c r="Q1072" s="149">
        <f t="shared" si="1063"/>
        <v>0</v>
      </c>
      <c r="R1072" s="178"/>
      <c r="S1072" s="177"/>
      <c r="T1072" s="149">
        <f t="shared" si="1064"/>
        <v>0</v>
      </c>
      <c r="U1072" s="178"/>
      <c r="V1072" s="177"/>
      <c r="W1072" s="149">
        <f t="shared" si="1065"/>
        <v>0</v>
      </c>
      <c r="X1072" s="197"/>
      <c r="Y1072" s="177"/>
      <c r="Z1072" s="149">
        <f t="shared" si="1066"/>
        <v>0</v>
      </c>
      <c r="AA1072" s="178"/>
      <c r="AB1072" s="177"/>
      <c r="AC1072" s="149">
        <f t="shared" si="1067"/>
        <v>0</v>
      </c>
      <c r="AD1072" s="178"/>
      <c r="AE1072" s="177"/>
      <c r="AF1072" s="149">
        <f t="shared" si="1068"/>
        <v>0</v>
      </c>
      <c r="AG1072" s="178"/>
      <c r="AH1072" s="177"/>
      <c r="AI1072" s="149">
        <f t="shared" si="1069"/>
        <v>0</v>
      </c>
      <c r="AJ1072" s="178"/>
      <c r="AK1072" s="177"/>
      <c r="AL1072" s="149">
        <f t="shared" si="1070"/>
        <v>0</v>
      </c>
      <c r="AM1072" s="178"/>
      <c r="AN1072" s="172"/>
      <c r="AO1072" s="152">
        <f>SUM(H1069:H1077,K1069:K1077,N1069:N1077,Q1069:Q1077,T1069:T1077,W1069:W1077,Z1069:Z1077,AC1069:AC1077,AF1069:AF1077)</f>
        <v>604900</v>
      </c>
    </row>
    <row r="1073" spans="1:41">
      <c r="A1073" s="543"/>
      <c r="B1073" s="545"/>
      <c r="C1073" s="547"/>
      <c r="D1073" s="722"/>
      <c r="E1073" s="551"/>
      <c r="F1073" s="165" t="s">
        <v>36</v>
      </c>
      <c r="G1073" s="177"/>
      <c r="H1073" s="149">
        <f t="shared" si="1060"/>
        <v>0</v>
      </c>
      <c r="I1073" s="178"/>
      <c r="J1073" s="177"/>
      <c r="K1073" s="149">
        <f t="shared" si="1061"/>
        <v>0</v>
      </c>
      <c r="L1073" s="178"/>
      <c r="M1073" s="177"/>
      <c r="N1073" s="149">
        <f t="shared" si="1062"/>
        <v>0</v>
      </c>
      <c r="O1073" s="178"/>
      <c r="P1073" s="177"/>
      <c r="Q1073" s="149">
        <f t="shared" si="1063"/>
        <v>0</v>
      </c>
      <c r="R1073" s="178"/>
      <c r="S1073" s="177"/>
      <c r="T1073" s="149">
        <f t="shared" si="1064"/>
        <v>0</v>
      </c>
      <c r="U1073" s="178"/>
      <c r="V1073" s="177"/>
      <c r="W1073" s="149">
        <f t="shared" si="1065"/>
        <v>0</v>
      </c>
      <c r="X1073" s="197"/>
      <c r="Y1073" s="177"/>
      <c r="Z1073" s="149">
        <f t="shared" si="1066"/>
        <v>0</v>
      </c>
      <c r="AA1073" s="178"/>
      <c r="AB1073" s="177"/>
      <c r="AC1073" s="149">
        <f t="shared" si="1067"/>
        <v>0</v>
      </c>
      <c r="AD1073" s="178"/>
      <c r="AE1073" s="177"/>
      <c r="AF1073" s="149">
        <f t="shared" si="1068"/>
        <v>0</v>
      </c>
      <c r="AG1073" s="178"/>
      <c r="AH1073" s="177"/>
      <c r="AI1073" s="149">
        <f t="shared" si="1069"/>
        <v>0</v>
      </c>
      <c r="AJ1073" s="178"/>
      <c r="AK1073" s="177"/>
      <c r="AL1073" s="149">
        <f t="shared" si="1070"/>
        <v>0</v>
      </c>
      <c r="AM1073" s="178"/>
      <c r="AN1073" s="172"/>
      <c r="AO1073" s="153" t="s">
        <v>37</v>
      </c>
    </row>
    <row r="1074" spans="1:41">
      <c r="A1074" s="543"/>
      <c r="B1074" s="545"/>
      <c r="C1074" s="547"/>
      <c r="D1074" s="722"/>
      <c r="E1074" s="551"/>
      <c r="F1074" s="165" t="s">
        <v>38</v>
      </c>
      <c r="G1074" s="177"/>
      <c r="H1074" s="149">
        <f t="shared" si="1060"/>
        <v>0</v>
      </c>
      <c r="I1074" s="178"/>
      <c r="J1074" s="177"/>
      <c r="K1074" s="149">
        <f t="shared" si="1061"/>
        <v>0</v>
      </c>
      <c r="L1074" s="178"/>
      <c r="M1074" s="177"/>
      <c r="N1074" s="149">
        <f t="shared" si="1062"/>
        <v>0</v>
      </c>
      <c r="O1074" s="178"/>
      <c r="P1074" s="177"/>
      <c r="Q1074" s="149">
        <f t="shared" si="1063"/>
        <v>0</v>
      </c>
      <c r="R1074" s="178"/>
      <c r="S1074" s="177"/>
      <c r="T1074" s="149">
        <f t="shared" si="1064"/>
        <v>0</v>
      </c>
      <c r="U1074" s="178"/>
      <c r="V1074" s="177"/>
      <c r="W1074" s="149">
        <f t="shared" si="1065"/>
        <v>0</v>
      </c>
      <c r="X1074" s="178"/>
      <c r="Y1074" s="177"/>
      <c r="Z1074" s="149">
        <f t="shared" si="1066"/>
        <v>0</v>
      </c>
      <c r="AA1074" s="178"/>
      <c r="AB1074" s="177">
        <v>589640</v>
      </c>
      <c r="AC1074" s="149">
        <f t="shared" si="1067"/>
        <v>589640</v>
      </c>
      <c r="AD1074" s="178"/>
      <c r="AE1074" s="177"/>
      <c r="AF1074" s="149">
        <f t="shared" si="1068"/>
        <v>0</v>
      </c>
      <c r="AG1074" s="178"/>
      <c r="AH1074" s="177"/>
      <c r="AI1074" s="149">
        <f t="shared" si="1069"/>
        <v>0</v>
      </c>
      <c r="AJ1074" s="178"/>
      <c r="AK1074" s="177"/>
      <c r="AL1074" s="149">
        <f t="shared" si="1070"/>
        <v>0</v>
      </c>
      <c r="AM1074" s="178"/>
      <c r="AN1074" s="172"/>
      <c r="AO1074" s="152">
        <f>SUM(I1069:I1077,L1069:L1077,O1069:O1077,R1069:R1077,U1069:U1077,X1069:X1077,AA1069:AA1077,AD1069:AD1077,AG1069:AG1077)</f>
        <v>0</v>
      </c>
    </row>
    <row r="1075" spans="1:41">
      <c r="A1075" s="543"/>
      <c r="B1075" s="545"/>
      <c r="C1075" s="547"/>
      <c r="D1075" s="722"/>
      <c r="E1075" s="551"/>
      <c r="F1075" s="165" t="s">
        <v>39</v>
      </c>
      <c r="G1075" s="177"/>
      <c r="H1075" s="149">
        <f t="shared" si="1060"/>
        <v>0</v>
      </c>
      <c r="I1075" s="178"/>
      <c r="J1075" s="177"/>
      <c r="K1075" s="149">
        <f t="shared" si="1061"/>
        <v>0</v>
      </c>
      <c r="L1075" s="178"/>
      <c r="M1075" s="177"/>
      <c r="N1075" s="149">
        <f t="shared" si="1062"/>
        <v>0</v>
      </c>
      <c r="O1075" s="178"/>
      <c r="P1075" s="177"/>
      <c r="Q1075" s="149">
        <f t="shared" si="1063"/>
        <v>0</v>
      </c>
      <c r="R1075" s="178"/>
      <c r="S1075" s="177"/>
      <c r="T1075" s="149">
        <f t="shared" si="1064"/>
        <v>0</v>
      </c>
      <c r="U1075" s="178"/>
      <c r="V1075" s="177"/>
      <c r="W1075" s="149">
        <f t="shared" si="1065"/>
        <v>0</v>
      </c>
      <c r="X1075" s="197"/>
      <c r="Y1075" s="177"/>
      <c r="Z1075" s="149">
        <f t="shared" si="1066"/>
        <v>0</v>
      </c>
      <c r="AA1075" s="178"/>
      <c r="AB1075" s="177"/>
      <c r="AC1075" s="149">
        <f t="shared" si="1067"/>
        <v>0</v>
      </c>
      <c r="AD1075" s="178"/>
      <c r="AE1075" s="177"/>
      <c r="AF1075" s="149">
        <f t="shared" si="1068"/>
        <v>0</v>
      </c>
      <c r="AG1075" s="178"/>
      <c r="AH1075" s="177"/>
      <c r="AI1075" s="149">
        <f t="shared" si="1069"/>
        <v>0</v>
      </c>
      <c r="AJ1075" s="178"/>
      <c r="AK1075" s="177"/>
      <c r="AL1075" s="149">
        <f t="shared" si="1070"/>
        <v>0</v>
      </c>
      <c r="AM1075" s="178"/>
      <c r="AN1075" s="172"/>
      <c r="AO1075" s="153" t="s">
        <v>40</v>
      </c>
    </row>
    <row r="1076" spans="1:41">
      <c r="A1076" s="543"/>
      <c r="B1076" s="545"/>
      <c r="C1076" s="547"/>
      <c r="D1076" s="722"/>
      <c r="E1076" s="551"/>
      <c r="F1076" s="165" t="s">
        <v>41</v>
      </c>
      <c r="G1076" s="177"/>
      <c r="H1076" s="149">
        <f t="shared" si="1060"/>
        <v>0</v>
      </c>
      <c r="I1076" s="178"/>
      <c r="J1076" s="177"/>
      <c r="K1076" s="149">
        <f t="shared" si="1061"/>
        <v>0</v>
      </c>
      <c r="L1076" s="178"/>
      <c r="M1076" s="177"/>
      <c r="N1076" s="149">
        <f t="shared" si="1062"/>
        <v>0</v>
      </c>
      <c r="O1076" s="178"/>
      <c r="P1076" s="177"/>
      <c r="Q1076" s="149">
        <f t="shared" si="1063"/>
        <v>0</v>
      </c>
      <c r="R1076" s="178"/>
      <c r="S1076" s="177"/>
      <c r="T1076" s="149">
        <f t="shared" si="1064"/>
        <v>0</v>
      </c>
      <c r="U1076" s="178"/>
      <c r="V1076" s="177"/>
      <c r="W1076" s="149">
        <f t="shared" si="1065"/>
        <v>0</v>
      </c>
      <c r="X1076" s="197"/>
      <c r="Y1076" s="177"/>
      <c r="Z1076" s="149">
        <f t="shared" si="1066"/>
        <v>0</v>
      </c>
      <c r="AA1076" s="178"/>
      <c r="AB1076" s="177"/>
      <c r="AC1076" s="149">
        <f t="shared" si="1067"/>
        <v>0</v>
      </c>
      <c r="AD1076" s="178"/>
      <c r="AE1076" s="177"/>
      <c r="AF1076" s="149">
        <f t="shared" si="1068"/>
        <v>0</v>
      </c>
      <c r="AG1076" s="178"/>
      <c r="AH1076" s="177"/>
      <c r="AI1076" s="149">
        <f t="shared" si="1069"/>
        <v>0</v>
      </c>
      <c r="AJ1076" s="178"/>
      <c r="AK1076" s="177"/>
      <c r="AL1076" s="149">
        <f t="shared" si="1070"/>
        <v>0</v>
      </c>
      <c r="AM1076" s="178"/>
      <c r="AN1076" s="172"/>
      <c r="AO1076" s="154">
        <f>AO1074/AO1070</f>
        <v>0</v>
      </c>
    </row>
    <row r="1077" spans="1:41" ht="15.75" thickBot="1">
      <c r="A1077" s="544"/>
      <c r="B1077" s="546"/>
      <c r="C1077" s="548"/>
      <c r="D1077" s="723"/>
      <c r="E1077" s="552"/>
      <c r="F1077" s="166" t="s">
        <v>42</v>
      </c>
      <c r="G1077" s="179"/>
      <c r="H1077" s="155">
        <f t="shared" si="1060"/>
        <v>0</v>
      </c>
      <c r="I1077" s="180"/>
      <c r="J1077" s="179"/>
      <c r="K1077" s="155">
        <f t="shared" si="1061"/>
        <v>0</v>
      </c>
      <c r="L1077" s="180"/>
      <c r="M1077" s="179"/>
      <c r="N1077" s="155">
        <f t="shared" si="1062"/>
        <v>0</v>
      </c>
      <c r="O1077" s="180"/>
      <c r="P1077" s="179"/>
      <c r="Q1077" s="155">
        <f t="shared" si="1063"/>
        <v>0</v>
      </c>
      <c r="R1077" s="180"/>
      <c r="S1077" s="179"/>
      <c r="T1077" s="155">
        <f t="shared" si="1064"/>
        <v>0</v>
      </c>
      <c r="U1077" s="180"/>
      <c r="V1077" s="179"/>
      <c r="W1077" s="155">
        <f t="shared" si="1065"/>
        <v>0</v>
      </c>
      <c r="X1077" s="198"/>
      <c r="Y1077" s="179"/>
      <c r="Z1077" s="155">
        <f t="shared" si="1066"/>
        <v>0</v>
      </c>
      <c r="AA1077" s="180"/>
      <c r="AB1077" s="179"/>
      <c r="AC1077" s="155">
        <f t="shared" si="1067"/>
        <v>0</v>
      </c>
      <c r="AD1077" s="180"/>
      <c r="AE1077" s="179"/>
      <c r="AF1077" s="155">
        <f t="shared" si="1068"/>
        <v>0</v>
      </c>
      <c r="AG1077" s="180"/>
      <c r="AH1077" s="179"/>
      <c r="AI1077" s="155">
        <f t="shared" si="1069"/>
        <v>0</v>
      </c>
      <c r="AJ1077" s="180"/>
      <c r="AK1077" s="179"/>
      <c r="AL1077" s="155">
        <f t="shared" si="1070"/>
        <v>0</v>
      </c>
      <c r="AM1077" s="180"/>
      <c r="AN1077" s="173"/>
      <c r="AO1077" s="156"/>
    </row>
    <row r="1078" spans="1:41" ht="15" customHeight="1">
      <c r="A1078" s="573" t="s">
        <v>21</v>
      </c>
      <c r="B1078" s="451" t="s">
        <v>17</v>
      </c>
      <c r="C1078" s="451" t="s">
        <v>18</v>
      </c>
      <c r="D1078" s="451" t="s">
        <v>139</v>
      </c>
      <c r="E1078" s="451" t="s">
        <v>20</v>
      </c>
      <c r="F1078" s="560" t="s">
        <v>22</v>
      </c>
      <c r="G1078" s="511" t="s">
        <v>23</v>
      </c>
      <c r="H1078" s="440" t="s">
        <v>24</v>
      </c>
      <c r="I1078" s="444" t="s">
        <v>25</v>
      </c>
      <c r="J1078" s="511" t="s">
        <v>23</v>
      </c>
      <c r="K1078" s="440" t="s">
        <v>24</v>
      </c>
      <c r="L1078" s="444" t="s">
        <v>25</v>
      </c>
      <c r="M1078" s="511" t="s">
        <v>23</v>
      </c>
      <c r="N1078" s="440" t="s">
        <v>24</v>
      </c>
      <c r="O1078" s="444" t="s">
        <v>25</v>
      </c>
      <c r="P1078" s="511" t="s">
        <v>23</v>
      </c>
      <c r="Q1078" s="440" t="s">
        <v>24</v>
      </c>
      <c r="R1078" s="444" t="s">
        <v>25</v>
      </c>
      <c r="S1078" s="511" t="s">
        <v>23</v>
      </c>
      <c r="T1078" s="440" t="s">
        <v>24</v>
      </c>
      <c r="U1078" s="444" t="s">
        <v>25</v>
      </c>
      <c r="V1078" s="511" t="s">
        <v>23</v>
      </c>
      <c r="W1078" s="440" t="s">
        <v>24</v>
      </c>
      <c r="X1078" s="522" t="s">
        <v>25</v>
      </c>
      <c r="Y1078" s="511" t="s">
        <v>23</v>
      </c>
      <c r="Z1078" s="440" t="s">
        <v>24</v>
      </c>
      <c r="AA1078" s="444" t="s">
        <v>25</v>
      </c>
      <c r="AB1078" s="511" t="s">
        <v>23</v>
      </c>
      <c r="AC1078" s="440" t="s">
        <v>24</v>
      </c>
      <c r="AD1078" s="444" t="s">
        <v>25</v>
      </c>
      <c r="AE1078" s="511" t="s">
        <v>23</v>
      </c>
      <c r="AF1078" s="440" t="s">
        <v>24</v>
      </c>
      <c r="AG1078" s="444" t="s">
        <v>25</v>
      </c>
      <c r="AH1078" s="511" t="s">
        <v>23</v>
      </c>
      <c r="AI1078" s="440" t="s">
        <v>24</v>
      </c>
      <c r="AJ1078" s="444" t="s">
        <v>25</v>
      </c>
      <c r="AK1078" s="511" t="s">
        <v>23</v>
      </c>
      <c r="AL1078" s="440" t="s">
        <v>24</v>
      </c>
      <c r="AM1078" s="444" t="s">
        <v>25</v>
      </c>
      <c r="AN1078" s="443" t="s">
        <v>23</v>
      </c>
      <c r="AO1078" s="630" t="s">
        <v>26</v>
      </c>
    </row>
    <row r="1079" spans="1:41" ht="15" customHeight="1">
      <c r="A1079" s="574"/>
      <c r="B1079" s="562"/>
      <c r="C1079" s="562"/>
      <c r="D1079" s="562"/>
      <c r="E1079" s="562"/>
      <c r="F1079" s="561"/>
      <c r="G1079" s="541"/>
      <c r="H1079" s="542"/>
      <c r="I1079" s="538"/>
      <c r="J1079" s="541"/>
      <c r="K1079" s="542"/>
      <c r="L1079" s="538"/>
      <c r="M1079" s="541"/>
      <c r="N1079" s="542"/>
      <c r="O1079" s="538"/>
      <c r="P1079" s="541"/>
      <c r="Q1079" s="542"/>
      <c r="R1079" s="538"/>
      <c r="S1079" s="541"/>
      <c r="T1079" s="542"/>
      <c r="U1079" s="538"/>
      <c r="V1079" s="541"/>
      <c r="W1079" s="542"/>
      <c r="X1079" s="632"/>
      <c r="Y1079" s="541"/>
      <c r="Z1079" s="542"/>
      <c r="AA1079" s="538"/>
      <c r="AB1079" s="541"/>
      <c r="AC1079" s="542"/>
      <c r="AD1079" s="538"/>
      <c r="AE1079" s="541"/>
      <c r="AF1079" s="542"/>
      <c r="AG1079" s="538"/>
      <c r="AH1079" s="541"/>
      <c r="AI1079" s="542"/>
      <c r="AJ1079" s="538"/>
      <c r="AK1079" s="541"/>
      <c r="AL1079" s="542"/>
      <c r="AM1079" s="538"/>
      <c r="AN1079" s="570"/>
      <c r="AO1079" s="631"/>
    </row>
    <row r="1080" spans="1:41" ht="15" customHeight="1">
      <c r="A1080" s="543"/>
      <c r="B1080" s="545"/>
      <c r="C1080" s="547"/>
      <c r="D1080" s="549"/>
      <c r="E1080" s="551"/>
      <c r="F1080" s="165" t="s">
        <v>30</v>
      </c>
      <c r="G1080" s="177"/>
      <c r="H1080" s="149"/>
      <c r="I1080" s="178"/>
      <c r="J1080" s="177"/>
      <c r="K1080" s="149"/>
      <c r="L1080" s="178"/>
      <c r="M1080" s="177"/>
      <c r="N1080" s="149"/>
      <c r="O1080" s="178"/>
      <c r="P1080" s="177"/>
      <c r="Q1080" s="149"/>
      <c r="R1080" s="178"/>
      <c r="S1080" s="177"/>
      <c r="T1080" s="149"/>
      <c r="U1080" s="178"/>
      <c r="V1080" s="177"/>
      <c r="W1080" s="149"/>
      <c r="X1080" s="197"/>
      <c r="Y1080" s="177"/>
      <c r="Z1080" s="149">
        <f t="shared" ref="Z1080:Z1088" si="1071">Y1080-AA1080</f>
        <v>0</v>
      </c>
      <c r="AA1080" s="178"/>
      <c r="AB1080" s="177"/>
      <c r="AC1080" s="149"/>
      <c r="AD1080" s="178"/>
      <c r="AE1080" s="177"/>
      <c r="AF1080" s="149"/>
      <c r="AG1080" s="178"/>
      <c r="AH1080" s="177"/>
      <c r="AI1080" s="149"/>
      <c r="AJ1080" s="178"/>
      <c r="AK1080" s="177"/>
      <c r="AL1080" s="149"/>
      <c r="AM1080" s="178"/>
      <c r="AN1080" s="172"/>
      <c r="AO1080" s="151"/>
    </row>
    <row r="1081" spans="1:41" ht="15" customHeight="1">
      <c r="A1081" s="543"/>
      <c r="B1081" s="545"/>
      <c r="C1081" s="547"/>
      <c r="D1081" s="549"/>
      <c r="E1081" s="551"/>
      <c r="F1081" s="165" t="s">
        <v>32</v>
      </c>
      <c r="G1081" s="177"/>
      <c r="H1081" s="149"/>
      <c r="I1081" s="178"/>
      <c r="J1081" s="177"/>
      <c r="K1081" s="149"/>
      <c r="L1081" s="178"/>
      <c r="M1081" s="177"/>
      <c r="N1081" s="149"/>
      <c r="O1081" s="178"/>
      <c r="P1081" s="177"/>
      <c r="Q1081" s="149"/>
      <c r="R1081" s="178"/>
      <c r="S1081" s="177"/>
      <c r="T1081" s="149"/>
      <c r="U1081" s="178"/>
      <c r="V1081" s="177"/>
      <c r="W1081" s="149"/>
      <c r="X1081" s="197"/>
      <c r="Y1081" s="177"/>
      <c r="Z1081" s="149">
        <f t="shared" si="1071"/>
        <v>0</v>
      </c>
      <c r="AA1081" s="178"/>
      <c r="AB1081" s="177"/>
      <c r="AC1081" s="149"/>
      <c r="AD1081" s="178"/>
      <c r="AE1081" s="177"/>
      <c r="AF1081" s="149"/>
      <c r="AG1081" s="178"/>
      <c r="AH1081" s="177"/>
      <c r="AI1081" s="149"/>
      <c r="AJ1081" s="178"/>
      <c r="AK1081" s="177"/>
      <c r="AL1081" s="149"/>
      <c r="AM1081" s="178"/>
      <c r="AN1081" s="172"/>
      <c r="AO1081" s="152"/>
    </row>
    <row r="1082" spans="1:41" ht="15" customHeight="1">
      <c r="A1082" s="543"/>
      <c r="B1082" s="545"/>
      <c r="C1082" s="547"/>
      <c r="D1082" s="549"/>
      <c r="E1082" s="551"/>
      <c r="F1082" s="165" t="s">
        <v>33</v>
      </c>
      <c r="G1082" s="177"/>
      <c r="H1082" s="149"/>
      <c r="I1082" s="178"/>
      <c r="J1082" s="177"/>
      <c r="K1082" s="149"/>
      <c r="L1082" s="178"/>
      <c r="M1082" s="177"/>
      <c r="N1082" s="149"/>
      <c r="O1082" s="178"/>
      <c r="P1082" s="177"/>
      <c r="Q1082" s="149"/>
      <c r="R1082" s="178"/>
      <c r="S1082" s="177"/>
      <c r="T1082" s="149"/>
      <c r="U1082" s="178"/>
      <c r="V1082" s="177"/>
      <c r="W1082" s="149"/>
      <c r="X1082" s="197"/>
      <c r="Y1082" s="177"/>
      <c r="Z1082" s="149">
        <f t="shared" si="1071"/>
        <v>0</v>
      </c>
      <c r="AA1082" s="178"/>
      <c r="AB1082" s="177"/>
      <c r="AC1082" s="149"/>
      <c r="AD1082" s="178"/>
      <c r="AE1082" s="177"/>
      <c r="AF1082" s="149"/>
      <c r="AG1082" s="178"/>
      <c r="AH1082" s="177"/>
      <c r="AI1082" s="149"/>
      <c r="AJ1082" s="178"/>
      <c r="AK1082" s="177"/>
      <c r="AL1082" s="149"/>
      <c r="AM1082" s="178"/>
      <c r="AN1082" s="172"/>
      <c r="AO1082" s="153"/>
    </row>
    <row r="1083" spans="1:41" ht="15" customHeight="1">
      <c r="A1083" s="543"/>
      <c r="B1083" s="545"/>
      <c r="C1083" s="547"/>
      <c r="D1083" s="549"/>
      <c r="E1083" s="551"/>
      <c r="F1083" s="165" t="s">
        <v>35</v>
      </c>
      <c r="G1083" s="177"/>
      <c r="H1083" s="149"/>
      <c r="I1083" s="178"/>
      <c r="J1083" s="177"/>
      <c r="K1083" s="149"/>
      <c r="L1083" s="178"/>
      <c r="M1083" s="177"/>
      <c r="N1083" s="149"/>
      <c r="O1083" s="178"/>
      <c r="P1083" s="177"/>
      <c r="Q1083" s="149"/>
      <c r="R1083" s="178"/>
      <c r="S1083" s="177"/>
      <c r="T1083" s="149"/>
      <c r="U1083" s="178"/>
      <c r="V1083" s="177"/>
      <c r="W1083" s="149"/>
      <c r="X1083" s="197"/>
      <c r="Y1083" s="177"/>
      <c r="Z1083" s="149">
        <f t="shared" si="1071"/>
        <v>0</v>
      </c>
      <c r="AA1083" s="197"/>
      <c r="AB1083" s="177"/>
      <c r="AC1083" s="149"/>
      <c r="AD1083" s="178"/>
      <c r="AE1083" s="177"/>
      <c r="AF1083" s="149"/>
      <c r="AG1083" s="178"/>
      <c r="AH1083" s="177"/>
      <c r="AI1083" s="149"/>
      <c r="AJ1083" s="178"/>
      <c r="AK1083" s="177"/>
      <c r="AL1083" s="149"/>
      <c r="AM1083" s="178"/>
      <c r="AN1083" s="172"/>
      <c r="AO1083" s="152"/>
    </row>
    <row r="1084" spans="1:41" ht="15" customHeight="1">
      <c r="A1084" s="543"/>
      <c r="B1084" s="545"/>
      <c r="C1084" s="547"/>
      <c r="D1084" s="549"/>
      <c r="E1084" s="551"/>
      <c r="F1084" s="165" t="s">
        <v>36</v>
      </c>
      <c r="G1084" s="177"/>
      <c r="H1084" s="149"/>
      <c r="I1084" s="178"/>
      <c r="J1084" s="177"/>
      <c r="K1084" s="149"/>
      <c r="L1084" s="178"/>
      <c r="M1084" s="177"/>
      <c r="N1084" s="149"/>
      <c r="O1084" s="178"/>
      <c r="P1084" s="177"/>
      <c r="Q1084" s="149"/>
      <c r="R1084" s="178"/>
      <c r="S1084" s="177"/>
      <c r="T1084" s="149"/>
      <c r="U1084" s="178"/>
      <c r="V1084" s="338"/>
      <c r="W1084" s="339"/>
      <c r="X1084" s="340"/>
      <c r="Y1084" s="264"/>
      <c r="Z1084" s="265">
        <f t="shared" si="1071"/>
        <v>0</v>
      </c>
      <c r="AA1084" s="406"/>
      <c r="AB1084" s="177"/>
      <c r="AC1084" s="149"/>
      <c r="AD1084" s="178"/>
      <c r="AE1084" s="177"/>
      <c r="AF1084" s="149"/>
      <c r="AG1084" s="178"/>
      <c r="AH1084" s="177"/>
      <c r="AI1084" s="149"/>
      <c r="AJ1084" s="178"/>
      <c r="AK1084" s="177"/>
      <c r="AL1084" s="149"/>
      <c r="AM1084" s="178"/>
      <c r="AN1084" s="172"/>
      <c r="AO1084" s="152"/>
    </row>
    <row r="1085" spans="1:41" ht="15" customHeight="1">
      <c r="A1085" s="543"/>
      <c r="B1085" s="545"/>
      <c r="C1085" s="547"/>
      <c r="D1085" s="549"/>
      <c r="E1085" s="551"/>
      <c r="F1085" s="165" t="s">
        <v>38</v>
      </c>
      <c r="G1085" s="177"/>
      <c r="H1085" s="149"/>
      <c r="I1085" s="178"/>
      <c r="J1085" s="177"/>
      <c r="K1085" s="149"/>
      <c r="L1085" s="178"/>
      <c r="M1085" s="177"/>
      <c r="N1085" s="149"/>
      <c r="O1085" s="178"/>
      <c r="P1085" s="177"/>
      <c r="Q1085" s="149"/>
      <c r="R1085" s="178"/>
      <c r="S1085" s="177"/>
      <c r="T1085" s="149"/>
      <c r="U1085" s="178"/>
      <c r="V1085" s="177"/>
      <c r="W1085" s="149"/>
      <c r="X1085" s="197"/>
      <c r="Y1085" s="177"/>
      <c r="Z1085" s="149">
        <f t="shared" si="1071"/>
        <v>0</v>
      </c>
      <c r="AA1085" s="178"/>
      <c r="AB1085" s="177"/>
      <c r="AC1085" s="149"/>
      <c r="AD1085" s="178"/>
      <c r="AE1085" s="177"/>
      <c r="AF1085" s="149"/>
      <c r="AG1085" s="178"/>
      <c r="AH1085" s="177"/>
      <c r="AI1085" s="149"/>
      <c r="AJ1085" s="178"/>
      <c r="AK1085" s="177"/>
      <c r="AL1085" s="149"/>
      <c r="AM1085" s="178"/>
      <c r="AN1085" s="172"/>
      <c r="AO1085" s="153"/>
    </row>
    <row r="1086" spans="1:41" ht="15" customHeight="1">
      <c r="A1086" s="543"/>
      <c r="B1086" s="545"/>
      <c r="C1086" s="547"/>
      <c r="D1086" s="549"/>
      <c r="E1086" s="551"/>
      <c r="F1086" s="165" t="s">
        <v>39</v>
      </c>
      <c r="G1086" s="177"/>
      <c r="H1086" s="149"/>
      <c r="I1086" s="178"/>
      <c r="J1086" s="177"/>
      <c r="K1086" s="149"/>
      <c r="L1086" s="178"/>
      <c r="M1086" s="177"/>
      <c r="N1086" s="149"/>
      <c r="O1086" s="178"/>
      <c r="P1086" s="177"/>
      <c r="Q1086" s="149"/>
      <c r="R1086" s="178"/>
      <c r="S1086" s="177"/>
      <c r="T1086" s="149"/>
      <c r="U1086" s="178"/>
      <c r="V1086" s="177"/>
      <c r="W1086" s="149"/>
      <c r="X1086" s="197"/>
      <c r="Y1086" s="177"/>
      <c r="Z1086" s="149">
        <f t="shared" si="1071"/>
        <v>0</v>
      </c>
      <c r="AA1086" s="178"/>
      <c r="AB1086" s="177"/>
      <c r="AC1086" s="149"/>
      <c r="AD1086" s="178"/>
      <c r="AE1086" s="177"/>
      <c r="AF1086" s="149"/>
      <c r="AG1086" s="178"/>
      <c r="AH1086" s="177"/>
      <c r="AI1086" s="149"/>
      <c r="AJ1086" s="178"/>
      <c r="AK1086" s="177"/>
      <c r="AL1086" s="149"/>
      <c r="AM1086" s="178"/>
      <c r="AN1086" s="172"/>
      <c r="AO1086" s="152"/>
    </row>
    <row r="1087" spans="1:41" ht="15" customHeight="1">
      <c r="A1087" s="543"/>
      <c r="B1087" s="545"/>
      <c r="C1087" s="547"/>
      <c r="D1087" s="549"/>
      <c r="E1087" s="551"/>
      <c r="F1087" s="165" t="s">
        <v>41</v>
      </c>
      <c r="G1087" s="177"/>
      <c r="H1087" s="149"/>
      <c r="I1087" s="178"/>
      <c r="J1087" s="177"/>
      <c r="K1087" s="149"/>
      <c r="L1087" s="178"/>
      <c r="M1087" s="177"/>
      <c r="N1087" s="149"/>
      <c r="O1087" s="178"/>
      <c r="P1087" s="177"/>
      <c r="Q1087" s="149"/>
      <c r="R1087" s="178"/>
      <c r="S1087" s="177"/>
      <c r="T1087" s="149"/>
      <c r="U1087" s="178"/>
      <c r="V1087" s="177"/>
      <c r="W1087" s="149"/>
      <c r="X1087" s="197"/>
      <c r="Y1087" s="177"/>
      <c r="Z1087" s="149">
        <f t="shared" si="1071"/>
        <v>0</v>
      </c>
      <c r="AA1087" s="178"/>
      <c r="AB1087" s="177"/>
      <c r="AC1087" s="149"/>
      <c r="AD1087" s="178"/>
      <c r="AE1087" s="177"/>
      <c r="AF1087" s="149"/>
      <c r="AG1087" s="178"/>
      <c r="AH1087" s="177"/>
      <c r="AI1087" s="149"/>
      <c r="AJ1087" s="178"/>
      <c r="AK1087" s="177"/>
      <c r="AL1087" s="149"/>
      <c r="AM1087" s="178"/>
      <c r="AN1087" s="172"/>
      <c r="AO1087" s="153"/>
    </row>
    <row r="1088" spans="1:41" ht="15" customHeight="1" thickBot="1">
      <c r="A1088" s="544"/>
      <c r="B1088" s="546"/>
      <c r="C1088" s="548"/>
      <c r="D1088" s="550"/>
      <c r="E1088" s="552"/>
      <c r="F1088" s="166" t="s">
        <v>42</v>
      </c>
      <c r="G1088" s="179"/>
      <c r="H1088" s="155"/>
      <c r="I1088" s="180"/>
      <c r="J1088" s="179"/>
      <c r="K1088" s="155"/>
      <c r="L1088" s="180"/>
      <c r="M1088" s="179"/>
      <c r="N1088" s="155"/>
      <c r="O1088" s="180"/>
      <c r="P1088" s="179"/>
      <c r="Q1088" s="155"/>
      <c r="R1088" s="180"/>
      <c r="S1088" s="179"/>
      <c r="T1088" s="155"/>
      <c r="U1088" s="180"/>
      <c r="V1088" s="179"/>
      <c r="W1088" s="155"/>
      <c r="X1088" s="198"/>
      <c r="Y1088" s="179"/>
      <c r="Z1088" s="155">
        <f t="shared" si="1071"/>
        <v>0</v>
      </c>
      <c r="AA1088" s="180"/>
      <c r="AB1088" s="179"/>
      <c r="AC1088" s="155"/>
      <c r="AD1088" s="180"/>
      <c r="AE1088" s="179"/>
      <c r="AF1088" s="155"/>
      <c r="AG1088" s="180"/>
      <c r="AH1088" s="179"/>
      <c r="AI1088" s="155"/>
      <c r="AJ1088" s="180"/>
      <c r="AK1088" s="179"/>
      <c r="AL1088" s="155"/>
      <c r="AM1088" s="180"/>
      <c r="AN1088" s="173"/>
      <c r="AO1088" s="426"/>
    </row>
    <row r="1089" spans="1:41" ht="15" customHeight="1">
      <c r="A1089" s="710" t="s">
        <v>416</v>
      </c>
      <c r="B1089" s="643" t="s">
        <v>423</v>
      </c>
      <c r="C1089" s="713">
        <v>2585</v>
      </c>
      <c r="D1089" s="716" t="s">
        <v>424</v>
      </c>
      <c r="E1089" s="719" t="s">
        <v>425</v>
      </c>
      <c r="F1089" s="419" t="s">
        <v>30</v>
      </c>
      <c r="G1089" s="420"/>
      <c r="H1089" s="421">
        <f t="shared" ref="H1089:H1097" si="1072">G1089-I1089</f>
        <v>0</v>
      </c>
      <c r="I1089" s="422"/>
      <c r="J1089" s="420"/>
      <c r="K1089" s="421">
        <f t="shared" ref="K1089:K1097" si="1073">J1089-L1089</f>
        <v>0</v>
      </c>
      <c r="L1089" s="422"/>
      <c r="M1089" s="420"/>
      <c r="N1089" s="421">
        <f t="shared" ref="N1089:N1097" si="1074">M1089-O1089</f>
        <v>0</v>
      </c>
      <c r="O1089" s="422"/>
      <c r="P1089" s="420"/>
      <c r="Q1089" s="421">
        <f t="shared" ref="Q1089:Q1097" si="1075">P1089-R1089</f>
        <v>0</v>
      </c>
      <c r="R1089" s="422"/>
      <c r="S1089" s="420"/>
      <c r="T1089" s="421">
        <f t="shared" ref="T1089:T1097" si="1076">S1089-U1089</f>
        <v>0</v>
      </c>
      <c r="U1089" s="422"/>
      <c r="V1089" s="420"/>
      <c r="W1089" s="421">
        <f t="shared" ref="W1089:W1097" si="1077">V1089-X1089</f>
        <v>0</v>
      </c>
      <c r="X1089" s="423"/>
      <c r="Y1089" s="420"/>
      <c r="Z1089" s="421">
        <f t="shared" ref="Z1089:Z1097" si="1078">Y1089-AA1089</f>
        <v>0</v>
      </c>
      <c r="AA1089" s="422"/>
      <c r="AB1089" s="420"/>
      <c r="AC1089" s="421">
        <f t="shared" ref="AC1089:AC1097" si="1079">AB1089-AD1089</f>
        <v>0</v>
      </c>
      <c r="AD1089" s="422"/>
      <c r="AE1089" s="420"/>
      <c r="AF1089" s="421">
        <f t="shared" ref="AF1089:AF1097" si="1080">AE1089-AG1089</f>
        <v>0</v>
      </c>
      <c r="AG1089" s="422"/>
      <c r="AH1089" s="420"/>
      <c r="AI1089" s="421">
        <f t="shared" ref="AI1089:AI1097" si="1081">AH1089-AJ1089</f>
        <v>0</v>
      </c>
      <c r="AJ1089" s="422"/>
      <c r="AK1089" s="420"/>
      <c r="AL1089" s="421">
        <f t="shared" ref="AL1089:AL1097" si="1082">AK1089-AM1089</f>
        <v>0</v>
      </c>
      <c r="AM1089" s="422"/>
      <c r="AN1089" s="424"/>
      <c r="AO1089" s="425" t="s">
        <v>31</v>
      </c>
    </row>
    <row r="1090" spans="1:41">
      <c r="A1090" s="711"/>
      <c r="B1090" s="644"/>
      <c r="C1090" s="714"/>
      <c r="D1090" s="717"/>
      <c r="E1090" s="720"/>
      <c r="F1090" s="407" t="s">
        <v>32</v>
      </c>
      <c r="G1090" s="264"/>
      <c r="H1090" s="265">
        <f t="shared" si="1072"/>
        <v>0</v>
      </c>
      <c r="I1090" s="266"/>
      <c r="J1090" s="264"/>
      <c r="K1090" s="265">
        <f t="shared" si="1073"/>
        <v>0</v>
      </c>
      <c r="L1090" s="266"/>
      <c r="M1090" s="264"/>
      <c r="N1090" s="265">
        <f t="shared" si="1074"/>
        <v>0</v>
      </c>
      <c r="O1090" s="266"/>
      <c r="P1090" s="264"/>
      <c r="Q1090" s="265">
        <f t="shared" si="1075"/>
        <v>0</v>
      </c>
      <c r="R1090" s="266"/>
      <c r="S1090" s="264"/>
      <c r="T1090" s="265">
        <f t="shared" si="1076"/>
        <v>0</v>
      </c>
      <c r="U1090" s="266"/>
      <c r="V1090" s="264"/>
      <c r="W1090" s="265">
        <f t="shared" si="1077"/>
        <v>0</v>
      </c>
      <c r="X1090" s="406"/>
      <c r="Y1090" s="264"/>
      <c r="Z1090" s="265">
        <f t="shared" si="1078"/>
        <v>0</v>
      </c>
      <c r="AA1090" s="266"/>
      <c r="AB1090" s="264"/>
      <c r="AC1090" s="265">
        <f t="shared" si="1079"/>
        <v>0</v>
      </c>
      <c r="AD1090" s="266"/>
      <c r="AE1090" s="264"/>
      <c r="AF1090" s="265">
        <f t="shared" si="1080"/>
        <v>0</v>
      </c>
      <c r="AG1090" s="266"/>
      <c r="AH1090" s="264"/>
      <c r="AI1090" s="265">
        <f t="shared" si="1081"/>
        <v>0</v>
      </c>
      <c r="AJ1090" s="266"/>
      <c r="AK1090" s="264"/>
      <c r="AL1090" s="265">
        <f t="shared" si="1082"/>
        <v>0</v>
      </c>
      <c r="AM1090" s="266"/>
      <c r="AN1090" s="408"/>
      <c r="AO1090" s="409">
        <f>SUM(G1089:G1097,J1089:J1097,M1089:M1097,P1089:P1097,S1089:S1097,V1089:V1097,Y1089:Y1097,AB1089:AB1097,AE1089:AE1097)</f>
        <v>580446</v>
      </c>
    </row>
    <row r="1091" spans="1:41">
      <c r="A1091" s="711"/>
      <c r="B1091" s="644"/>
      <c r="C1091" s="714"/>
      <c r="D1091" s="717"/>
      <c r="E1091" s="720"/>
      <c r="F1091" s="407" t="s">
        <v>33</v>
      </c>
      <c r="G1091" s="264"/>
      <c r="H1091" s="265">
        <f t="shared" si="1072"/>
        <v>0</v>
      </c>
      <c r="I1091" s="266"/>
      <c r="J1091" s="264"/>
      <c r="K1091" s="265">
        <f t="shared" si="1073"/>
        <v>0</v>
      </c>
      <c r="L1091" s="266"/>
      <c r="M1091" s="264"/>
      <c r="N1091" s="265">
        <f t="shared" si="1074"/>
        <v>0</v>
      </c>
      <c r="O1091" s="266"/>
      <c r="P1091" s="264"/>
      <c r="Q1091" s="265">
        <f t="shared" si="1075"/>
        <v>0</v>
      </c>
      <c r="R1091" s="266"/>
      <c r="S1091" s="264"/>
      <c r="T1091" s="265">
        <f t="shared" si="1076"/>
        <v>0</v>
      </c>
      <c r="U1091" s="266"/>
      <c r="V1091" s="264"/>
      <c r="W1091" s="265">
        <f t="shared" si="1077"/>
        <v>0</v>
      </c>
      <c r="X1091" s="406"/>
      <c r="Y1091" s="264">
        <v>45878</v>
      </c>
      <c r="Z1091" s="265">
        <f t="shared" si="1078"/>
        <v>45878</v>
      </c>
      <c r="AA1091" s="266"/>
      <c r="AB1091" s="264"/>
      <c r="AC1091" s="265">
        <f t="shared" si="1079"/>
        <v>0</v>
      </c>
      <c r="AD1091" s="266"/>
      <c r="AE1091" s="264"/>
      <c r="AF1091" s="265">
        <f t="shared" si="1080"/>
        <v>0</v>
      </c>
      <c r="AG1091" s="266"/>
      <c r="AH1091" s="264"/>
      <c r="AI1091" s="265">
        <f t="shared" si="1081"/>
        <v>0</v>
      </c>
      <c r="AJ1091" s="266"/>
      <c r="AK1091" s="264"/>
      <c r="AL1091" s="265">
        <f t="shared" si="1082"/>
        <v>0</v>
      </c>
      <c r="AM1091" s="266"/>
      <c r="AN1091" s="408"/>
      <c r="AO1091" s="410" t="s">
        <v>34</v>
      </c>
    </row>
    <row r="1092" spans="1:41">
      <c r="A1092" s="711"/>
      <c r="B1092" s="644"/>
      <c r="C1092" s="714"/>
      <c r="D1092" s="717"/>
      <c r="E1092" s="720"/>
      <c r="F1092" s="407" t="s">
        <v>35</v>
      </c>
      <c r="G1092" s="264"/>
      <c r="H1092" s="265">
        <f t="shared" si="1072"/>
        <v>0</v>
      </c>
      <c r="I1092" s="266"/>
      <c r="J1092" s="264"/>
      <c r="K1092" s="265">
        <f t="shared" si="1073"/>
        <v>0</v>
      </c>
      <c r="L1092" s="266"/>
      <c r="M1092" s="264"/>
      <c r="N1092" s="265">
        <f t="shared" si="1074"/>
        <v>0</v>
      </c>
      <c r="O1092" s="266"/>
      <c r="P1092" s="264"/>
      <c r="Q1092" s="265">
        <f t="shared" si="1075"/>
        <v>0</v>
      </c>
      <c r="R1092" s="266"/>
      <c r="S1092" s="264"/>
      <c r="T1092" s="265">
        <f t="shared" si="1076"/>
        <v>0</v>
      </c>
      <c r="U1092" s="266"/>
      <c r="V1092" s="264"/>
      <c r="W1092" s="265">
        <f t="shared" si="1077"/>
        <v>0</v>
      </c>
      <c r="X1092" s="406"/>
      <c r="Y1092" s="264"/>
      <c r="Z1092" s="265">
        <f t="shared" si="1078"/>
        <v>0</v>
      </c>
      <c r="AA1092" s="266"/>
      <c r="AB1092" s="264"/>
      <c r="AC1092" s="265">
        <f t="shared" si="1079"/>
        <v>0</v>
      </c>
      <c r="AD1092" s="266"/>
      <c r="AE1092" s="264"/>
      <c r="AF1092" s="265">
        <f t="shared" si="1080"/>
        <v>0</v>
      </c>
      <c r="AG1092" s="266"/>
      <c r="AH1092" s="264"/>
      <c r="AI1092" s="265">
        <f t="shared" si="1081"/>
        <v>0</v>
      </c>
      <c r="AJ1092" s="266"/>
      <c r="AK1092" s="264"/>
      <c r="AL1092" s="265">
        <f t="shared" si="1082"/>
        <v>0</v>
      </c>
      <c r="AM1092" s="266"/>
      <c r="AN1092" s="408"/>
      <c r="AO1092" s="409">
        <f>SUM(H1089:H1097,K1089:K1097,N1089:N1097,Q1089:Q1097,T1089:T1097,W1089:W1097,Z1089:Z1097,AC1089:AC1097,AF1089:AF1097)</f>
        <v>580446</v>
      </c>
    </row>
    <row r="1093" spans="1:41">
      <c r="A1093" s="711"/>
      <c r="B1093" s="644"/>
      <c r="C1093" s="714"/>
      <c r="D1093" s="717"/>
      <c r="E1093" s="720"/>
      <c r="F1093" s="407" t="s">
        <v>36</v>
      </c>
      <c r="G1093" s="264"/>
      <c r="H1093" s="265">
        <f t="shared" si="1072"/>
        <v>0</v>
      </c>
      <c r="I1093" s="266"/>
      <c r="J1093" s="264"/>
      <c r="K1093" s="265">
        <f t="shared" si="1073"/>
        <v>0</v>
      </c>
      <c r="L1093" s="266"/>
      <c r="M1093" s="264"/>
      <c r="N1093" s="265">
        <f t="shared" si="1074"/>
        <v>0</v>
      </c>
      <c r="O1093" s="266"/>
      <c r="P1093" s="264"/>
      <c r="Q1093" s="265">
        <f t="shared" si="1075"/>
        <v>0</v>
      </c>
      <c r="R1093" s="266"/>
      <c r="S1093" s="264"/>
      <c r="T1093" s="265">
        <f t="shared" si="1076"/>
        <v>0</v>
      </c>
      <c r="U1093" s="266"/>
      <c r="V1093" s="264"/>
      <c r="W1093" s="265">
        <f t="shared" si="1077"/>
        <v>0</v>
      </c>
      <c r="X1093" s="406"/>
      <c r="Y1093" s="264"/>
      <c r="Z1093" s="265">
        <f t="shared" si="1078"/>
        <v>0</v>
      </c>
      <c r="AA1093" s="266"/>
      <c r="AB1093" s="264"/>
      <c r="AC1093" s="265">
        <f t="shared" si="1079"/>
        <v>0</v>
      </c>
      <c r="AD1093" s="266"/>
      <c r="AE1093" s="264"/>
      <c r="AF1093" s="265">
        <f t="shared" si="1080"/>
        <v>0</v>
      </c>
      <c r="AG1093" s="266"/>
      <c r="AH1093" s="264"/>
      <c r="AI1093" s="265">
        <f t="shared" si="1081"/>
        <v>0</v>
      </c>
      <c r="AJ1093" s="266"/>
      <c r="AK1093" s="264"/>
      <c r="AL1093" s="265">
        <f t="shared" si="1082"/>
        <v>0</v>
      </c>
      <c r="AM1093" s="266"/>
      <c r="AN1093" s="408"/>
      <c r="AO1093" s="410" t="s">
        <v>37</v>
      </c>
    </row>
    <row r="1094" spans="1:41">
      <c r="A1094" s="711"/>
      <c r="B1094" s="644"/>
      <c r="C1094" s="714"/>
      <c r="D1094" s="717"/>
      <c r="E1094" s="720"/>
      <c r="F1094" s="407" t="s">
        <v>38</v>
      </c>
      <c r="G1094" s="264"/>
      <c r="H1094" s="265">
        <f t="shared" si="1072"/>
        <v>0</v>
      </c>
      <c r="I1094" s="266"/>
      <c r="J1094" s="264"/>
      <c r="K1094" s="265">
        <f t="shared" si="1073"/>
        <v>0</v>
      </c>
      <c r="L1094" s="266"/>
      <c r="M1094" s="264"/>
      <c r="N1094" s="265">
        <f t="shared" si="1074"/>
        <v>0</v>
      </c>
      <c r="O1094" s="266"/>
      <c r="P1094" s="264"/>
      <c r="Q1094" s="265">
        <f t="shared" si="1075"/>
        <v>0</v>
      </c>
      <c r="R1094" s="266"/>
      <c r="S1094" s="264"/>
      <c r="T1094" s="265">
        <f t="shared" si="1076"/>
        <v>0</v>
      </c>
      <c r="U1094" s="266"/>
      <c r="V1094" s="264"/>
      <c r="W1094" s="265">
        <f t="shared" si="1077"/>
        <v>0</v>
      </c>
      <c r="X1094" s="266"/>
      <c r="Y1094" s="264"/>
      <c r="Z1094" s="265">
        <f t="shared" si="1078"/>
        <v>0</v>
      </c>
      <c r="AA1094" s="266"/>
      <c r="AB1094" s="264">
        <v>534568</v>
      </c>
      <c r="AC1094" s="265">
        <f t="shared" si="1079"/>
        <v>534568</v>
      </c>
      <c r="AD1094" s="266"/>
      <c r="AE1094" s="264"/>
      <c r="AF1094" s="265">
        <f t="shared" si="1080"/>
        <v>0</v>
      </c>
      <c r="AG1094" s="266"/>
      <c r="AH1094" s="264"/>
      <c r="AI1094" s="265">
        <f t="shared" si="1081"/>
        <v>0</v>
      </c>
      <c r="AJ1094" s="266"/>
      <c r="AK1094" s="264"/>
      <c r="AL1094" s="265">
        <f t="shared" si="1082"/>
        <v>0</v>
      </c>
      <c r="AM1094" s="266"/>
      <c r="AN1094" s="408"/>
      <c r="AO1094" s="409">
        <f>SUM(I1089:I1097,L1089:L1097,O1089:O1097,R1089:R1097,U1089:U1097,X1089:X1097,AA1089:AA1097,AD1089:AD1097,AG1089:AG1097)</f>
        <v>0</v>
      </c>
    </row>
    <row r="1095" spans="1:41">
      <c r="A1095" s="711"/>
      <c r="B1095" s="644"/>
      <c r="C1095" s="714"/>
      <c r="D1095" s="717"/>
      <c r="E1095" s="720"/>
      <c r="F1095" s="407" t="s">
        <v>39</v>
      </c>
      <c r="G1095" s="264"/>
      <c r="H1095" s="265">
        <f t="shared" si="1072"/>
        <v>0</v>
      </c>
      <c r="I1095" s="266"/>
      <c r="J1095" s="264"/>
      <c r="K1095" s="265">
        <f t="shared" si="1073"/>
        <v>0</v>
      </c>
      <c r="L1095" s="266"/>
      <c r="M1095" s="264"/>
      <c r="N1095" s="265">
        <f t="shared" si="1074"/>
        <v>0</v>
      </c>
      <c r="O1095" s="266"/>
      <c r="P1095" s="264"/>
      <c r="Q1095" s="265">
        <f t="shared" si="1075"/>
        <v>0</v>
      </c>
      <c r="R1095" s="266"/>
      <c r="S1095" s="264"/>
      <c r="T1095" s="265">
        <f t="shared" si="1076"/>
        <v>0</v>
      </c>
      <c r="U1095" s="266"/>
      <c r="V1095" s="264"/>
      <c r="W1095" s="265">
        <f t="shared" si="1077"/>
        <v>0</v>
      </c>
      <c r="X1095" s="406"/>
      <c r="Y1095" s="264"/>
      <c r="Z1095" s="265">
        <f t="shared" si="1078"/>
        <v>0</v>
      </c>
      <c r="AA1095" s="266"/>
      <c r="AB1095" s="264"/>
      <c r="AC1095" s="265">
        <f t="shared" si="1079"/>
        <v>0</v>
      </c>
      <c r="AD1095" s="266"/>
      <c r="AE1095" s="264"/>
      <c r="AF1095" s="265">
        <f t="shared" si="1080"/>
        <v>0</v>
      </c>
      <c r="AG1095" s="266"/>
      <c r="AH1095" s="264"/>
      <c r="AI1095" s="265">
        <f t="shared" si="1081"/>
        <v>0</v>
      </c>
      <c r="AJ1095" s="266"/>
      <c r="AK1095" s="264"/>
      <c r="AL1095" s="265">
        <f t="shared" si="1082"/>
        <v>0</v>
      </c>
      <c r="AM1095" s="266"/>
      <c r="AN1095" s="408"/>
      <c r="AO1095" s="410" t="s">
        <v>40</v>
      </c>
    </row>
    <row r="1096" spans="1:41">
      <c r="A1096" s="711"/>
      <c r="B1096" s="644"/>
      <c r="C1096" s="714"/>
      <c r="D1096" s="717"/>
      <c r="E1096" s="720"/>
      <c r="F1096" s="407" t="s">
        <v>41</v>
      </c>
      <c r="G1096" s="264"/>
      <c r="H1096" s="265">
        <f t="shared" si="1072"/>
        <v>0</v>
      </c>
      <c r="I1096" s="266"/>
      <c r="J1096" s="264"/>
      <c r="K1096" s="265">
        <f t="shared" si="1073"/>
        <v>0</v>
      </c>
      <c r="L1096" s="266"/>
      <c r="M1096" s="264"/>
      <c r="N1096" s="265">
        <f t="shared" si="1074"/>
        <v>0</v>
      </c>
      <c r="O1096" s="266"/>
      <c r="P1096" s="264"/>
      <c r="Q1096" s="265">
        <f t="shared" si="1075"/>
        <v>0</v>
      </c>
      <c r="R1096" s="266"/>
      <c r="S1096" s="264"/>
      <c r="T1096" s="265">
        <f t="shared" si="1076"/>
        <v>0</v>
      </c>
      <c r="U1096" s="266"/>
      <c r="V1096" s="264"/>
      <c r="W1096" s="265">
        <f t="shared" si="1077"/>
        <v>0</v>
      </c>
      <c r="X1096" s="406"/>
      <c r="Y1096" s="264"/>
      <c r="Z1096" s="265">
        <f t="shared" si="1078"/>
        <v>0</v>
      </c>
      <c r="AA1096" s="266"/>
      <c r="AB1096" s="264"/>
      <c r="AC1096" s="265">
        <f t="shared" si="1079"/>
        <v>0</v>
      </c>
      <c r="AD1096" s="266"/>
      <c r="AE1096" s="264"/>
      <c r="AF1096" s="265">
        <f t="shared" si="1080"/>
        <v>0</v>
      </c>
      <c r="AG1096" s="266"/>
      <c r="AH1096" s="264"/>
      <c r="AI1096" s="265">
        <f t="shared" si="1081"/>
        <v>0</v>
      </c>
      <c r="AJ1096" s="266"/>
      <c r="AK1096" s="264"/>
      <c r="AL1096" s="265">
        <f t="shared" si="1082"/>
        <v>0</v>
      </c>
      <c r="AM1096" s="266"/>
      <c r="AN1096" s="408"/>
      <c r="AO1096" s="411">
        <f>AO1094/AO1090</f>
        <v>0</v>
      </c>
    </row>
    <row r="1097" spans="1:41" ht="15.75" customHeight="1">
      <c r="A1097" s="712"/>
      <c r="B1097" s="645"/>
      <c r="C1097" s="715"/>
      <c r="D1097" s="718"/>
      <c r="E1097" s="721"/>
      <c r="F1097" s="412" t="s">
        <v>42</v>
      </c>
      <c r="G1097" s="413"/>
      <c r="H1097" s="414">
        <f t="shared" si="1072"/>
        <v>0</v>
      </c>
      <c r="I1097" s="415"/>
      <c r="J1097" s="413"/>
      <c r="K1097" s="414">
        <f t="shared" si="1073"/>
        <v>0</v>
      </c>
      <c r="L1097" s="415"/>
      <c r="M1097" s="413"/>
      <c r="N1097" s="414">
        <f t="shared" si="1074"/>
        <v>0</v>
      </c>
      <c r="O1097" s="415"/>
      <c r="P1097" s="413"/>
      <c r="Q1097" s="414">
        <f t="shared" si="1075"/>
        <v>0</v>
      </c>
      <c r="R1097" s="415"/>
      <c r="S1097" s="413"/>
      <c r="T1097" s="414">
        <f t="shared" si="1076"/>
        <v>0</v>
      </c>
      <c r="U1097" s="415"/>
      <c r="V1097" s="413"/>
      <c r="W1097" s="414">
        <f t="shared" si="1077"/>
        <v>0</v>
      </c>
      <c r="X1097" s="416"/>
      <c r="Y1097" s="413"/>
      <c r="Z1097" s="414">
        <f t="shared" si="1078"/>
        <v>0</v>
      </c>
      <c r="AA1097" s="415"/>
      <c r="AB1097" s="413"/>
      <c r="AC1097" s="414">
        <f t="shared" si="1079"/>
        <v>0</v>
      </c>
      <c r="AD1097" s="415"/>
      <c r="AE1097" s="413"/>
      <c r="AF1097" s="414">
        <f t="shared" si="1080"/>
        <v>0</v>
      </c>
      <c r="AG1097" s="415"/>
      <c r="AH1097" s="413"/>
      <c r="AI1097" s="414">
        <f t="shared" si="1081"/>
        <v>0</v>
      </c>
      <c r="AJ1097" s="415"/>
      <c r="AK1097" s="413"/>
      <c r="AL1097" s="414">
        <f t="shared" si="1082"/>
        <v>0</v>
      </c>
      <c r="AM1097" s="415"/>
      <c r="AN1097" s="417"/>
      <c r="AO1097" s="418"/>
    </row>
    <row r="1098" spans="1:41" ht="15" hidden="1" customHeight="1">
      <c r="A1098" s="452" t="s">
        <v>21</v>
      </c>
      <c r="B1098" s="633" t="s">
        <v>17</v>
      </c>
      <c r="C1098" s="450" t="s">
        <v>18</v>
      </c>
      <c r="D1098" s="450" t="s">
        <v>139</v>
      </c>
      <c r="E1098" s="450" t="s">
        <v>20</v>
      </c>
      <c r="F1098" s="709" t="s">
        <v>22</v>
      </c>
      <c r="G1098" s="576" t="s">
        <v>23</v>
      </c>
      <c r="H1098" s="452" t="s">
        <v>24</v>
      </c>
      <c r="I1098" s="577" t="s">
        <v>25</v>
      </c>
      <c r="J1098" s="576" t="s">
        <v>23</v>
      </c>
      <c r="K1098" s="452" t="s">
        <v>24</v>
      </c>
      <c r="L1098" s="577" t="s">
        <v>25</v>
      </c>
      <c r="M1098" s="576" t="s">
        <v>23</v>
      </c>
      <c r="N1098" s="452" t="s">
        <v>24</v>
      </c>
      <c r="O1098" s="577" t="s">
        <v>25</v>
      </c>
      <c r="P1098" s="576" t="s">
        <v>23</v>
      </c>
      <c r="Q1098" s="452" t="s">
        <v>24</v>
      </c>
      <c r="R1098" s="577" t="s">
        <v>25</v>
      </c>
      <c r="S1098" s="576" t="s">
        <v>23</v>
      </c>
      <c r="T1098" s="452" t="s">
        <v>24</v>
      </c>
      <c r="U1098" s="577" t="s">
        <v>25</v>
      </c>
      <c r="V1098" s="576" t="s">
        <v>23</v>
      </c>
      <c r="W1098" s="452" t="s">
        <v>24</v>
      </c>
      <c r="X1098" s="676" t="s">
        <v>25</v>
      </c>
      <c r="Y1098" s="576" t="s">
        <v>23</v>
      </c>
      <c r="Z1098" s="452" t="s">
        <v>24</v>
      </c>
      <c r="AA1098" s="577" t="s">
        <v>25</v>
      </c>
      <c r="AB1098" s="576" t="s">
        <v>23</v>
      </c>
      <c r="AC1098" s="452" t="s">
        <v>24</v>
      </c>
      <c r="AD1098" s="577" t="s">
        <v>25</v>
      </c>
      <c r="AE1098" s="576" t="s">
        <v>23</v>
      </c>
      <c r="AF1098" s="452" t="s">
        <v>24</v>
      </c>
      <c r="AG1098" s="577" t="s">
        <v>25</v>
      </c>
      <c r="AH1098" s="576" t="s">
        <v>23</v>
      </c>
      <c r="AI1098" s="452" t="s">
        <v>24</v>
      </c>
      <c r="AJ1098" s="577" t="s">
        <v>25</v>
      </c>
      <c r="AK1098" s="576" t="s">
        <v>23</v>
      </c>
      <c r="AL1098" s="452" t="s">
        <v>24</v>
      </c>
      <c r="AM1098" s="577" t="s">
        <v>25</v>
      </c>
      <c r="AN1098" s="689" t="s">
        <v>23</v>
      </c>
      <c r="AO1098" s="684" t="s">
        <v>26</v>
      </c>
    </row>
    <row r="1099" spans="1:41" ht="15" hidden="1" customHeight="1">
      <c r="A1099" s="542"/>
      <c r="B1099" s="634"/>
      <c r="C1099" s="562"/>
      <c r="D1099" s="562"/>
      <c r="E1099" s="562"/>
      <c r="F1099" s="686"/>
      <c r="G1099" s="541"/>
      <c r="H1099" s="542"/>
      <c r="I1099" s="538"/>
      <c r="J1099" s="541"/>
      <c r="K1099" s="542"/>
      <c r="L1099" s="538"/>
      <c r="M1099" s="541"/>
      <c r="N1099" s="542"/>
      <c r="O1099" s="538"/>
      <c r="P1099" s="541"/>
      <c r="Q1099" s="542"/>
      <c r="R1099" s="538"/>
      <c r="S1099" s="541"/>
      <c r="T1099" s="542"/>
      <c r="U1099" s="538"/>
      <c r="V1099" s="541"/>
      <c r="W1099" s="542"/>
      <c r="X1099" s="632"/>
      <c r="Y1099" s="541"/>
      <c r="Z1099" s="542"/>
      <c r="AA1099" s="538"/>
      <c r="AB1099" s="541"/>
      <c r="AC1099" s="542"/>
      <c r="AD1099" s="538"/>
      <c r="AE1099" s="541"/>
      <c r="AF1099" s="542"/>
      <c r="AG1099" s="538"/>
      <c r="AH1099" s="541"/>
      <c r="AI1099" s="542"/>
      <c r="AJ1099" s="538"/>
      <c r="AK1099" s="541"/>
      <c r="AL1099" s="542"/>
      <c r="AM1099" s="538"/>
      <c r="AN1099" s="539"/>
      <c r="AO1099" s="540"/>
    </row>
    <row r="1100" spans="1:41" ht="15" hidden="1" customHeight="1">
      <c r="A1100" s="553" t="s">
        <v>140</v>
      </c>
      <c r="B1100" s="635" t="s">
        <v>426</v>
      </c>
      <c r="C1100" s="429">
        <v>329</v>
      </c>
      <c r="D1100" s="699" t="s">
        <v>427</v>
      </c>
      <c r="E1100" s="433" t="s">
        <v>428</v>
      </c>
      <c r="F1100" s="168" t="s">
        <v>30</v>
      </c>
      <c r="G1100" s="13"/>
      <c r="H1100" s="9">
        <f t="shared" ref="H1100:H1111" si="1083">G1100-I1100</f>
        <v>0</v>
      </c>
      <c r="I1100" s="10"/>
      <c r="J1100" s="13"/>
      <c r="K1100" s="9">
        <f t="shared" ref="K1100:K1111" si="1084">J1100-L1100</f>
        <v>0</v>
      </c>
      <c r="L1100" s="10"/>
      <c r="M1100" s="13"/>
      <c r="N1100" s="9">
        <f t="shared" ref="N1100:N1111" si="1085">M1100-O1100</f>
        <v>0</v>
      </c>
      <c r="O1100" s="10"/>
      <c r="P1100" s="13"/>
      <c r="Q1100" s="9">
        <f t="shared" ref="Q1100:Q1111" si="1086">P1100-R1100</f>
        <v>0</v>
      </c>
      <c r="R1100" s="10"/>
      <c r="S1100" s="13"/>
      <c r="T1100" s="9">
        <f t="shared" ref="T1100:T1111" si="1087">S1100-U1100</f>
        <v>0</v>
      </c>
      <c r="U1100" s="10"/>
      <c r="V1100" s="13"/>
      <c r="W1100" s="9">
        <f t="shared" ref="W1100:W1111" si="1088">V1100-X1100</f>
        <v>0</v>
      </c>
      <c r="X1100" s="200"/>
      <c r="Y1100" s="13"/>
      <c r="Z1100" s="9">
        <f t="shared" ref="Z1100:Z1111" si="1089">Y1100-AA1100</f>
        <v>0</v>
      </c>
      <c r="AA1100" s="10"/>
      <c r="AB1100" s="13"/>
      <c r="AC1100" s="9">
        <f t="shared" ref="AC1100:AC1111" si="1090">AB1100-AD1100</f>
        <v>0</v>
      </c>
      <c r="AD1100" s="10"/>
      <c r="AE1100" s="13"/>
      <c r="AF1100" s="9">
        <f t="shared" ref="AF1100:AF1111" si="1091">AE1100-AG1100</f>
        <v>0</v>
      </c>
      <c r="AG1100" s="10"/>
      <c r="AH1100" s="13"/>
      <c r="AI1100" s="9">
        <f t="shared" ref="AI1100:AI1111" si="1092">AH1100-AJ1100</f>
        <v>0</v>
      </c>
      <c r="AJ1100" s="10"/>
      <c r="AK1100" s="13"/>
      <c r="AL1100" s="9">
        <f t="shared" ref="AL1100:AL1111" si="1093">AK1100-AM1100</f>
        <v>0</v>
      </c>
      <c r="AM1100" s="10"/>
      <c r="AN1100" s="23"/>
      <c r="AO1100" s="4" t="s">
        <v>31</v>
      </c>
    </row>
    <row r="1101" spans="1:41" ht="14.45" hidden="1" customHeight="1">
      <c r="A1101" s="554"/>
      <c r="B1101" s="636"/>
      <c r="C1101" s="697"/>
      <c r="D1101" s="700"/>
      <c r="E1101" s="702"/>
      <c r="F1101" s="2" t="s">
        <v>32</v>
      </c>
      <c r="G1101" s="13"/>
      <c r="H1101" s="11">
        <f t="shared" si="1083"/>
        <v>0</v>
      </c>
      <c r="I1101" s="12"/>
      <c r="J1101" s="13"/>
      <c r="K1101" s="11">
        <f t="shared" si="1084"/>
        <v>0</v>
      </c>
      <c r="L1101" s="12"/>
      <c r="M1101" s="13"/>
      <c r="N1101" s="11">
        <f t="shared" si="1085"/>
        <v>0</v>
      </c>
      <c r="O1101" s="12"/>
      <c r="P1101" s="13"/>
      <c r="Q1101" s="11">
        <f t="shared" si="1086"/>
        <v>0</v>
      </c>
      <c r="R1101" s="12"/>
      <c r="S1101" s="13"/>
      <c r="T1101" s="11">
        <f t="shared" si="1087"/>
        <v>0</v>
      </c>
      <c r="U1101" s="12"/>
      <c r="V1101" s="13"/>
      <c r="W1101" s="11">
        <f t="shared" si="1088"/>
        <v>0</v>
      </c>
      <c r="X1101" s="201"/>
      <c r="Y1101" s="13"/>
      <c r="Z1101" s="11">
        <f t="shared" si="1089"/>
        <v>0</v>
      </c>
      <c r="AA1101" s="12"/>
      <c r="AB1101" s="13"/>
      <c r="AC1101" s="11">
        <f t="shared" si="1090"/>
        <v>0</v>
      </c>
      <c r="AD1101" s="12"/>
      <c r="AE1101" s="13"/>
      <c r="AF1101" s="11">
        <f t="shared" si="1091"/>
        <v>0</v>
      </c>
      <c r="AG1101" s="12"/>
      <c r="AH1101" s="13"/>
      <c r="AI1101" s="11">
        <f t="shared" si="1092"/>
        <v>0</v>
      </c>
      <c r="AJ1101" s="12"/>
      <c r="AK1101" s="13"/>
      <c r="AL1101" s="11">
        <f t="shared" si="1093"/>
        <v>0</v>
      </c>
      <c r="AM1101" s="12"/>
      <c r="AN1101" s="23"/>
      <c r="AO1101" s="667" t="e">
        <f>SUM(G1100:G1111,J1100:J1111,M1100:M1111,P1100:P1111,S1100:S1111,AN1100:AN1111)+SUM(#REF!,#REF!,#REF!,#REF!,#REF!,#REF!,#REF!,#REF!,#REF!,#REF!,#REF!,#REF!,#REF!,#REF!,#REF!,#REF!,#REF!,#REF!,#REF!,#REF!)</f>
        <v>#REF!</v>
      </c>
    </row>
    <row r="1102" spans="1:41" ht="14.45" hidden="1" customHeight="1">
      <c r="A1102" s="554"/>
      <c r="B1102" s="636"/>
      <c r="C1102" s="697"/>
      <c r="D1102" s="700"/>
      <c r="E1102" s="702"/>
      <c r="F1102" s="2" t="s">
        <v>33</v>
      </c>
      <c r="G1102" s="13"/>
      <c r="H1102" s="11">
        <f t="shared" si="1083"/>
        <v>0</v>
      </c>
      <c r="I1102" s="12"/>
      <c r="J1102" s="13"/>
      <c r="K1102" s="11">
        <f t="shared" si="1084"/>
        <v>0</v>
      </c>
      <c r="L1102" s="12"/>
      <c r="M1102" s="13"/>
      <c r="N1102" s="11">
        <f t="shared" si="1085"/>
        <v>0</v>
      </c>
      <c r="O1102" s="12"/>
      <c r="P1102" s="13"/>
      <c r="Q1102" s="11">
        <f t="shared" si="1086"/>
        <v>0</v>
      </c>
      <c r="R1102" s="12"/>
      <c r="S1102" s="13"/>
      <c r="T1102" s="11">
        <f t="shared" si="1087"/>
        <v>0</v>
      </c>
      <c r="U1102" s="12"/>
      <c r="V1102" s="13"/>
      <c r="W1102" s="11">
        <f t="shared" si="1088"/>
        <v>0</v>
      </c>
      <c r="X1102" s="201"/>
      <c r="Y1102" s="13"/>
      <c r="Z1102" s="11">
        <f t="shared" si="1089"/>
        <v>0</v>
      </c>
      <c r="AA1102" s="12"/>
      <c r="AB1102" s="13"/>
      <c r="AC1102" s="11">
        <f t="shared" si="1090"/>
        <v>0</v>
      </c>
      <c r="AD1102" s="12"/>
      <c r="AE1102" s="13"/>
      <c r="AF1102" s="11">
        <f t="shared" si="1091"/>
        <v>0</v>
      </c>
      <c r="AG1102" s="12"/>
      <c r="AH1102" s="13"/>
      <c r="AI1102" s="11">
        <f t="shared" si="1092"/>
        <v>0</v>
      </c>
      <c r="AJ1102" s="12"/>
      <c r="AK1102" s="13"/>
      <c r="AL1102" s="11">
        <f t="shared" si="1093"/>
        <v>0</v>
      </c>
      <c r="AM1102" s="12"/>
      <c r="AN1102" s="23"/>
      <c r="AO1102" s="668"/>
    </row>
    <row r="1103" spans="1:41" ht="14.45" hidden="1" customHeight="1">
      <c r="A1103" s="554"/>
      <c r="B1103" s="636"/>
      <c r="C1103" s="697"/>
      <c r="D1103" s="700"/>
      <c r="E1103" s="702"/>
      <c r="F1103" s="2" t="s">
        <v>35</v>
      </c>
      <c r="G1103" s="13"/>
      <c r="H1103" s="11">
        <f t="shared" si="1083"/>
        <v>0</v>
      </c>
      <c r="I1103" s="12"/>
      <c r="J1103" s="13"/>
      <c r="K1103" s="11">
        <f t="shared" si="1084"/>
        <v>0</v>
      </c>
      <c r="L1103" s="12"/>
      <c r="M1103" s="13"/>
      <c r="N1103" s="11">
        <f t="shared" si="1085"/>
        <v>0</v>
      </c>
      <c r="O1103" s="12"/>
      <c r="P1103" s="13"/>
      <c r="Q1103" s="11">
        <f t="shared" si="1086"/>
        <v>0</v>
      </c>
      <c r="R1103" s="12"/>
      <c r="S1103" s="13"/>
      <c r="T1103" s="11">
        <f t="shared" si="1087"/>
        <v>0</v>
      </c>
      <c r="U1103" s="12"/>
      <c r="V1103" s="13"/>
      <c r="W1103" s="11">
        <f t="shared" si="1088"/>
        <v>0</v>
      </c>
      <c r="X1103" s="201"/>
      <c r="Y1103" s="13"/>
      <c r="Z1103" s="11">
        <f t="shared" si="1089"/>
        <v>0</v>
      </c>
      <c r="AA1103" s="12"/>
      <c r="AB1103" s="13"/>
      <c r="AC1103" s="11">
        <f t="shared" si="1090"/>
        <v>0</v>
      </c>
      <c r="AD1103" s="12"/>
      <c r="AE1103" s="13"/>
      <c r="AF1103" s="11">
        <f t="shared" si="1091"/>
        <v>0</v>
      </c>
      <c r="AG1103" s="12"/>
      <c r="AH1103" s="13"/>
      <c r="AI1103" s="11">
        <f t="shared" si="1092"/>
        <v>0</v>
      </c>
      <c r="AJ1103" s="12"/>
      <c r="AK1103" s="13"/>
      <c r="AL1103" s="11">
        <f t="shared" si="1093"/>
        <v>0</v>
      </c>
      <c r="AM1103" s="12"/>
      <c r="AN1103" s="23"/>
      <c r="AO1103" s="7" t="s">
        <v>34</v>
      </c>
    </row>
    <row r="1104" spans="1:41" ht="14.45" hidden="1" customHeight="1">
      <c r="A1104" s="554"/>
      <c r="B1104" s="636"/>
      <c r="C1104" s="697"/>
      <c r="D1104" s="700"/>
      <c r="E1104" s="702"/>
      <c r="F1104" s="2" t="s">
        <v>36</v>
      </c>
      <c r="G1104" s="13"/>
      <c r="H1104" s="11">
        <f t="shared" si="1083"/>
        <v>0</v>
      </c>
      <c r="I1104" s="12"/>
      <c r="J1104" s="13"/>
      <c r="K1104" s="11">
        <f t="shared" si="1084"/>
        <v>0</v>
      </c>
      <c r="L1104" s="12"/>
      <c r="M1104" s="13"/>
      <c r="N1104" s="11">
        <f t="shared" si="1085"/>
        <v>0</v>
      </c>
      <c r="O1104" s="12"/>
      <c r="P1104" s="13"/>
      <c r="Q1104" s="11">
        <f t="shared" si="1086"/>
        <v>0</v>
      </c>
      <c r="R1104" s="12"/>
      <c r="S1104" s="13"/>
      <c r="T1104" s="11">
        <f t="shared" si="1087"/>
        <v>0</v>
      </c>
      <c r="U1104" s="12"/>
      <c r="V1104" s="13"/>
      <c r="W1104" s="11">
        <f t="shared" si="1088"/>
        <v>0</v>
      </c>
      <c r="X1104" s="201"/>
      <c r="Y1104" s="13"/>
      <c r="Z1104" s="11">
        <f t="shared" si="1089"/>
        <v>0</v>
      </c>
      <c r="AA1104" s="12"/>
      <c r="AB1104" s="13"/>
      <c r="AC1104" s="11">
        <f t="shared" si="1090"/>
        <v>0</v>
      </c>
      <c r="AD1104" s="12"/>
      <c r="AE1104" s="13"/>
      <c r="AF1104" s="11">
        <f t="shared" si="1091"/>
        <v>0</v>
      </c>
      <c r="AG1104" s="12"/>
      <c r="AH1104" s="13"/>
      <c r="AI1104" s="11">
        <f t="shared" si="1092"/>
        <v>0</v>
      </c>
      <c r="AJ1104" s="12"/>
      <c r="AK1104" s="13"/>
      <c r="AL1104" s="11">
        <f t="shared" si="1093"/>
        <v>0</v>
      </c>
      <c r="AM1104" s="12"/>
      <c r="AN1104" s="23"/>
      <c r="AO1104" s="667">
        <f>SUM(H1100:H1111,K1100:K1111,N1100:N1111,Q1100:Q1111,T1100:T1111)</f>
        <v>0</v>
      </c>
    </row>
    <row r="1105" spans="1:41" ht="14.45" hidden="1" customHeight="1">
      <c r="A1105" s="554"/>
      <c r="B1105" s="636"/>
      <c r="C1105" s="697"/>
      <c r="D1105" s="700"/>
      <c r="E1105" s="702"/>
      <c r="F1105" s="2" t="s">
        <v>38</v>
      </c>
      <c r="G1105" s="13"/>
      <c r="H1105" s="11">
        <f t="shared" si="1083"/>
        <v>0</v>
      </c>
      <c r="I1105" s="12"/>
      <c r="J1105" s="13"/>
      <c r="K1105" s="11">
        <f t="shared" si="1084"/>
        <v>0</v>
      </c>
      <c r="L1105" s="12"/>
      <c r="M1105" s="13"/>
      <c r="N1105" s="11">
        <f t="shared" si="1085"/>
        <v>0</v>
      </c>
      <c r="O1105" s="12"/>
      <c r="P1105" s="13"/>
      <c r="Q1105" s="11">
        <f t="shared" si="1086"/>
        <v>0</v>
      </c>
      <c r="R1105" s="12"/>
      <c r="S1105" s="13"/>
      <c r="T1105" s="11">
        <f t="shared" si="1087"/>
        <v>0</v>
      </c>
      <c r="U1105" s="12"/>
      <c r="V1105" s="13"/>
      <c r="W1105" s="11">
        <f t="shared" si="1088"/>
        <v>0</v>
      </c>
      <c r="X1105" s="201"/>
      <c r="Y1105" s="13"/>
      <c r="Z1105" s="11">
        <f t="shared" si="1089"/>
        <v>0</v>
      </c>
      <c r="AA1105" s="12"/>
      <c r="AB1105" s="13"/>
      <c r="AC1105" s="11">
        <f t="shared" si="1090"/>
        <v>0</v>
      </c>
      <c r="AD1105" s="12"/>
      <c r="AE1105" s="13"/>
      <c r="AF1105" s="11">
        <f t="shared" si="1091"/>
        <v>0</v>
      </c>
      <c r="AG1105" s="12"/>
      <c r="AH1105" s="13"/>
      <c r="AI1105" s="11">
        <f t="shared" si="1092"/>
        <v>0</v>
      </c>
      <c r="AJ1105" s="12"/>
      <c r="AK1105" s="13"/>
      <c r="AL1105" s="11">
        <f t="shared" si="1093"/>
        <v>0</v>
      </c>
      <c r="AM1105" s="12"/>
      <c r="AN1105" s="23"/>
      <c r="AO1105" s="668"/>
    </row>
    <row r="1106" spans="1:41" ht="14.45" hidden="1" customHeight="1">
      <c r="A1106" s="554"/>
      <c r="B1106" s="636"/>
      <c r="C1106" s="697"/>
      <c r="D1106" s="700"/>
      <c r="E1106" s="702"/>
      <c r="F1106" s="2" t="s">
        <v>39</v>
      </c>
      <c r="G1106" s="13"/>
      <c r="H1106" s="11">
        <f t="shared" si="1083"/>
        <v>0</v>
      </c>
      <c r="I1106" s="12"/>
      <c r="J1106" s="13"/>
      <c r="K1106" s="11">
        <f t="shared" si="1084"/>
        <v>0</v>
      </c>
      <c r="L1106" s="12"/>
      <c r="M1106" s="13"/>
      <c r="N1106" s="11">
        <f t="shared" si="1085"/>
        <v>0</v>
      </c>
      <c r="O1106" s="12"/>
      <c r="P1106" s="13"/>
      <c r="Q1106" s="11">
        <f t="shared" si="1086"/>
        <v>0</v>
      </c>
      <c r="R1106" s="12"/>
      <c r="S1106" s="13"/>
      <c r="T1106" s="11">
        <f t="shared" si="1087"/>
        <v>0</v>
      </c>
      <c r="U1106" s="12"/>
      <c r="V1106" s="13"/>
      <c r="W1106" s="11">
        <f t="shared" si="1088"/>
        <v>0</v>
      </c>
      <c r="X1106" s="201"/>
      <c r="Y1106" s="13"/>
      <c r="Z1106" s="11">
        <f t="shared" si="1089"/>
        <v>0</v>
      </c>
      <c r="AA1106" s="12"/>
      <c r="AB1106" s="13"/>
      <c r="AC1106" s="11">
        <f t="shared" si="1090"/>
        <v>0</v>
      </c>
      <c r="AD1106" s="12"/>
      <c r="AE1106" s="13"/>
      <c r="AF1106" s="11">
        <f t="shared" si="1091"/>
        <v>0</v>
      </c>
      <c r="AG1106" s="12"/>
      <c r="AH1106" s="13"/>
      <c r="AI1106" s="11">
        <f t="shared" si="1092"/>
        <v>0</v>
      </c>
      <c r="AJ1106" s="12"/>
      <c r="AK1106" s="13"/>
      <c r="AL1106" s="11">
        <f t="shared" si="1093"/>
        <v>0</v>
      </c>
      <c r="AM1106" s="12"/>
      <c r="AN1106" s="23"/>
      <c r="AO1106" s="7" t="s">
        <v>37</v>
      </c>
    </row>
    <row r="1107" spans="1:41" ht="14.45" hidden="1" customHeight="1">
      <c r="A1107" s="554"/>
      <c r="B1107" s="636"/>
      <c r="C1107" s="697"/>
      <c r="D1107" s="700"/>
      <c r="E1107" s="702"/>
      <c r="F1107" s="2" t="s">
        <v>41</v>
      </c>
      <c r="G1107" s="13"/>
      <c r="H1107" s="11">
        <f t="shared" si="1083"/>
        <v>0</v>
      </c>
      <c r="I1107" s="12"/>
      <c r="J1107" s="13"/>
      <c r="K1107" s="11">
        <f t="shared" si="1084"/>
        <v>0</v>
      </c>
      <c r="L1107" s="12"/>
      <c r="M1107" s="13"/>
      <c r="N1107" s="11">
        <f t="shared" si="1085"/>
        <v>0</v>
      </c>
      <c r="O1107" s="12"/>
      <c r="P1107" s="13"/>
      <c r="Q1107" s="11">
        <f t="shared" si="1086"/>
        <v>0</v>
      </c>
      <c r="R1107" s="12"/>
      <c r="S1107" s="13"/>
      <c r="T1107" s="11">
        <f t="shared" si="1087"/>
        <v>0</v>
      </c>
      <c r="U1107" s="12"/>
      <c r="V1107" s="13"/>
      <c r="W1107" s="11">
        <f t="shared" si="1088"/>
        <v>0</v>
      </c>
      <c r="X1107" s="201"/>
      <c r="Y1107" s="13"/>
      <c r="Z1107" s="11">
        <f t="shared" si="1089"/>
        <v>0</v>
      </c>
      <c r="AA1107" s="12"/>
      <c r="AB1107" s="13"/>
      <c r="AC1107" s="11">
        <f t="shared" si="1090"/>
        <v>0</v>
      </c>
      <c r="AD1107" s="12"/>
      <c r="AE1107" s="13"/>
      <c r="AF1107" s="11">
        <f t="shared" si="1091"/>
        <v>0</v>
      </c>
      <c r="AG1107" s="12"/>
      <c r="AH1107" s="13"/>
      <c r="AI1107" s="11">
        <f t="shared" si="1092"/>
        <v>0</v>
      </c>
      <c r="AJ1107" s="12"/>
      <c r="AK1107" s="13"/>
      <c r="AL1107" s="11">
        <f t="shared" si="1093"/>
        <v>0</v>
      </c>
      <c r="AM1107" s="12"/>
      <c r="AN1107" s="23"/>
      <c r="AO1107" s="667" t="e">
        <f>SUM(I1100:I1111,L1100:L1111,O1100:O1111,R1100:R1111,U1100:U1111)+SUM(#REF!,#REF!,#REF!,#REF!,#REF!,#REF!,#REF!,#REF!,#REF!,#REF!,#REF!,#REF!,#REF!,#REF!,#REF!,#REF!,#REF!,#REF!)</f>
        <v>#REF!</v>
      </c>
    </row>
    <row r="1108" spans="1:41" ht="14.45" hidden="1" customHeight="1">
      <c r="A1108" s="554"/>
      <c r="B1108" s="636"/>
      <c r="C1108" s="697"/>
      <c r="D1108" s="700"/>
      <c r="E1108" s="702"/>
      <c r="F1108" s="2" t="s">
        <v>42</v>
      </c>
      <c r="G1108" s="13"/>
      <c r="H1108" s="11">
        <f t="shared" si="1083"/>
        <v>0</v>
      </c>
      <c r="I1108" s="12"/>
      <c r="J1108" s="13"/>
      <c r="K1108" s="11">
        <f t="shared" si="1084"/>
        <v>0</v>
      </c>
      <c r="L1108" s="12"/>
      <c r="M1108" s="13"/>
      <c r="N1108" s="11">
        <f t="shared" si="1085"/>
        <v>0</v>
      </c>
      <c r="O1108" s="12"/>
      <c r="P1108" s="13"/>
      <c r="Q1108" s="11">
        <f t="shared" si="1086"/>
        <v>0</v>
      </c>
      <c r="R1108" s="12"/>
      <c r="S1108" s="13"/>
      <c r="T1108" s="11">
        <f t="shared" si="1087"/>
        <v>0</v>
      </c>
      <c r="U1108" s="12"/>
      <c r="V1108" s="13"/>
      <c r="W1108" s="11">
        <f t="shared" si="1088"/>
        <v>0</v>
      </c>
      <c r="X1108" s="201"/>
      <c r="Y1108" s="13"/>
      <c r="Z1108" s="11">
        <f t="shared" si="1089"/>
        <v>0</v>
      </c>
      <c r="AA1108" s="12"/>
      <c r="AB1108" s="13"/>
      <c r="AC1108" s="11">
        <f t="shared" si="1090"/>
        <v>0</v>
      </c>
      <c r="AD1108" s="12"/>
      <c r="AE1108" s="13"/>
      <c r="AF1108" s="11">
        <f t="shared" si="1091"/>
        <v>0</v>
      </c>
      <c r="AG1108" s="12"/>
      <c r="AH1108" s="13"/>
      <c r="AI1108" s="11">
        <f t="shared" si="1092"/>
        <v>0</v>
      </c>
      <c r="AJ1108" s="12"/>
      <c r="AK1108" s="13"/>
      <c r="AL1108" s="11">
        <f t="shared" si="1093"/>
        <v>0</v>
      </c>
      <c r="AM1108" s="12"/>
      <c r="AN1108" s="23"/>
      <c r="AO1108" s="668"/>
    </row>
    <row r="1109" spans="1:41" ht="14.45" hidden="1" customHeight="1">
      <c r="A1109" s="554"/>
      <c r="B1109" s="636"/>
      <c r="C1109" s="697"/>
      <c r="D1109" s="700"/>
      <c r="E1109" s="702"/>
      <c r="F1109" s="2" t="s">
        <v>231</v>
      </c>
      <c r="G1109" s="13"/>
      <c r="H1109" s="11">
        <f t="shared" si="1083"/>
        <v>0</v>
      </c>
      <c r="I1109" s="12"/>
      <c r="J1109" s="13"/>
      <c r="K1109" s="11">
        <f t="shared" si="1084"/>
        <v>0</v>
      </c>
      <c r="L1109" s="12"/>
      <c r="M1109" s="13"/>
      <c r="N1109" s="11">
        <f t="shared" si="1085"/>
        <v>0</v>
      </c>
      <c r="O1109" s="12"/>
      <c r="P1109" s="13"/>
      <c r="Q1109" s="11">
        <f t="shared" si="1086"/>
        <v>0</v>
      </c>
      <c r="R1109" s="12"/>
      <c r="S1109" s="13"/>
      <c r="T1109" s="11">
        <f t="shared" si="1087"/>
        <v>0</v>
      </c>
      <c r="U1109" s="12"/>
      <c r="V1109" s="13"/>
      <c r="W1109" s="11">
        <f t="shared" si="1088"/>
        <v>0</v>
      </c>
      <c r="X1109" s="201"/>
      <c r="Y1109" s="13"/>
      <c r="Z1109" s="11">
        <f t="shared" si="1089"/>
        <v>0</v>
      </c>
      <c r="AA1109" s="12"/>
      <c r="AB1109" s="13"/>
      <c r="AC1109" s="11">
        <f t="shared" si="1090"/>
        <v>0</v>
      </c>
      <c r="AD1109" s="12"/>
      <c r="AE1109" s="13"/>
      <c r="AF1109" s="11">
        <f t="shared" si="1091"/>
        <v>0</v>
      </c>
      <c r="AG1109" s="12"/>
      <c r="AH1109" s="13"/>
      <c r="AI1109" s="11">
        <f t="shared" si="1092"/>
        <v>0</v>
      </c>
      <c r="AJ1109" s="12"/>
      <c r="AK1109" s="13"/>
      <c r="AL1109" s="11">
        <f t="shared" si="1093"/>
        <v>0</v>
      </c>
      <c r="AM1109" s="12"/>
      <c r="AN1109" s="23"/>
      <c r="AO1109" s="7" t="s">
        <v>40</v>
      </c>
    </row>
    <row r="1110" spans="1:41" ht="14.45" hidden="1" customHeight="1">
      <c r="A1110" s="554"/>
      <c r="B1110" s="636"/>
      <c r="C1110" s="697"/>
      <c r="D1110" s="700"/>
      <c r="E1110" s="702"/>
      <c r="F1110" s="2" t="s">
        <v>232</v>
      </c>
      <c r="G1110" s="13"/>
      <c r="H1110" s="11">
        <f t="shared" si="1083"/>
        <v>0</v>
      </c>
      <c r="I1110" s="12"/>
      <c r="J1110" s="13"/>
      <c r="K1110" s="11">
        <f t="shared" si="1084"/>
        <v>0</v>
      </c>
      <c r="L1110" s="12"/>
      <c r="M1110" s="13"/>
      <c r="N1110" s="11">
        <f t="shared" si="1085"/>
        <v>0</v>
      </c>
      <c r="O1110" s="12"/>
      <c r="P1110" s="13"/>
      <c r="Q1110" s="11">
        <f t="shared" si="1086"/>
        <v>0</v>
      </c>
      <c r="R1110" s="12"/>
      <c r="S1110" s="13"/>
      <c r="T1110" s="11">
        <f t="shared" si="1087"/>
        <v>0</v>
      </c>
      <c r="U1110" s="12"/>
      <c r="V1110" s="13"/>
      <c r="W1110" s="11">
        <f t="shared" si="1088"/>
        <v>0</v>
      </c>
      <c r="X1110" s="201"/>
      <c r="Y1110" s="13"/>
      <c r="Z1110" s="11">
        <f t="shared" si="1089"/>
        <v>0</v>
      </c>
      <c r="AA1110" s="12"/>
      <c r="AB1110" s="13"/>
      <c r="AC1110" s="11">
        <f t="shared" si="1090"/>
        <v>0</v>
      </c>
      <c r="AD1110" s="12"/>
      <c r="AE1110" s="13"/>
      <c r="AF1110" s="11">
        <f t="shared" si="1091"/>
        <v>0</v>
      </c>
      <c r="AG1110" s="12"/>
      <c r="AH1110" s="13"/>
      <c r="AI1110" s="11">
        <f t="shared" si="1092"/>
        <v>0</v>
      </c>
      <c r="AJ1110" s="12"/>
      <c r="AK1110" s="13"/>
      <c r="AL1110" s="11">
        <f t="shared" si="1093"/>
        <v>0</v>
      </c>
      <c r="AM1110" s="12"/>
      <c r="AN1110" s="23"/>
      <c r="AO1110" s="669" t="e">
        <f>AO1107/AO1101</f>
        <v>#REF!</v>
      </c>
    </row>
    <row r="1111" spans="1:41" ht="15" hidden="1" customHeight="1">
      <c r="A1111" s="555"/>
      <c r="B1111" s="637"/>
      <c r="C1111" s="698"/>
      <c r="D1111" s="701"/>
      <c r="E1111" s="703"/>
      <c r="F1111" s="130" t="s">
        <v>233</v>
      </c>
      <c r="G1111" s="15"/>
      <c r="H1111" s="16">
        <f t="shared" si="1083"/>
        <v>0</v>
      </c>
      <c r="I1111" s="17"/>
      <c r="J1111" s="15"/>
      <c r="K1111" s="16">
        <f t="shared" si="1084"/>
        <v>0</v>
      </c>
      <c r="L1111" s="17"/>
      <c r="M1111" s="15"/>
      <c r="N1111" s="16">
        <f t="shared" si="1085"/>
        <v>0</v>
      </c>
      <c r="O1111" s="17"/>
      <c r="P1111" s="15"/>
      <c r="Q1111" s="16">
        <f t="shared" si="1086"/>
        <v>0</v>
      </c>
      <c r="R1111" s="17"/>
      <c r="S1111" s="15"/>
      <c r="T1111" s="16">
        <f t="shared" si="1087"/>
        <v>0</v>
      </c>
      <c r="U1111" s="17"/>
      <c r="V1111" s="15"/>
      <c r="W1111" s="16">
        <f t="shared" si="1088"/>
        <v>0</v>
      </c>
      <c r="X1111" s="202"/>
      <c r="Y1111" s="15"/>
      <c r="Z1111" s="16">
        <f t="shared" si="1089"/>
        <v>0</v>
      </c>
      <c r="AA1111" s="17"/>
      <c r="AB1111" s="15"/>
      <c r="AC1111" s="16">
        <f t="shared" si="1090"/>
        <v>0</v>
      </c>
      <c r="AD1111" s="17"/>
      <c r="AE1111" s="15"/>
      <c r="AF1111" s="16">
        <f t="shared" si="1091"/>
        <v>0</v>
      </c>
      <c r="AG1111" s="17"/>
      <c r="AH1111" s="15"/>
      <c r="AI1111" s="16">
        <f t="shared" si="1092"/>
        <v>0</v>
      </c>
      <c r="AJ1111" s="17"/>
      <c r="AK1111" s="15"/>
      <c r="AL1111" s="16">
        <f t="shared" si="1093"/>
        <v>0</v>
      </c>
      <c r="AM1111" s="17"/>
      <c r="AN1111" s="24"/>
      <c r="AO1111" s="704"/>
    </row>
    <row r="1112" spans="1:41" ht="15" hidden="1" customHeight="1">
      <c r="A1112" s="440" t="s">
        <v>21</v>
      </c>
      <c r="B1112" s="638" t="s">
        <v>17</v>
      </c>
      <c r="C1112" s="451" t="s">
        <v>18</v>
      </c>
      <c r="D1112" s="451" t="s">
        <v>139</v>
      </c>
      <c r="E1112" s="451" t="s">
        <v>20</v>
      </c>
      <c r="F1112" s="696" t="s">
        <v>22</v>
      </c>
      <c r="G1112" s="511" t="s">
        <v>23</v>
      </c>
      <c r="H1112" s="440" t="s">
        <v>24</v>
      </c>
      <c r="I1112" s="444" t="s">
        <v>25</v>
      </c>
      <c r="J1112" s="511" t="s">
        <v>23</v>
      </c>
      <c r="K1112" s="440" t="s">
        <v>24</v>
      </c>
      <c r="L1112" s="444" t="s">
        <v>25</v>
      </c>
      <c r="M1112" s="511" t="s">
        <v>23</v>
      </c>
      <c r="N1112" s="440" t="s">
        <v>24</v>
      </c>
      <c r="O1112" s="444" t="s">
        <v>25</v>
      </c>
      <c r="P1112" s="511" t="s">
        <v>23</v>
      </c>
      <c r="Q1112" s="440" t="s">
        <v>24</v>
      </c>
      <c r="R1112" s="444" t="s">
        <v>25</v>
      </c>
      <c r="S1112" s="511" t="s">
        <v>23</v>
      </c>
      <c r="T1112" s="440" t="s">
        <v>24</v>
      </c>
      <c r="U1112" s="444" t="s">
        <v>25</v>
      </c>
      <c r="V1112" s="511" t="s">
        <v>23</v>
      </c>
      <c r="W1112" s="440" t="s">
        <v>24</v>
      </c>
      <c r="X1112" s="522" t="s">
        <v>25</v>
      </c>
      <c r="Y1112" s="511" t="s">
        <v>23</v>
      </c>
      <c r="Z1112" s="440" t="s">
        <v>24</v>
      </c>
      <c r="AA1112" s="444" t="s">
        <v>25</v>
      </c>
      <c r="AB1112" s="511" t="s">
        <v>23</v>
      </c>
      <c r="AC1112" s="440" t="s">
        <v>24</v>
      </c>
      <c r="AD1112" s="444" t="s">
        <v>25</v>
      </c>
      <c r="AE1112" s="511" t="s">
        <v>23</v>
      </c>
      <c r="AF1112" s="440" t="s">
        <v>24</v>
      </c>
      <c r="AG1112" s="444" t="s">
        <v>25</v>
      </c>
      <c r="AH1112" s="511" t="s">
        <v>23</v>
      </c>
      <c r="AI1112" s="440" t="s">
        <v>24</v>
      </c>
      <c r="AJ1112" s="444" t="s">
        <v>25</v>
      </c>
      <c r="AK1112" s="511" t="s">
        <v>23</v>
      </c>
      <c r="AL1112" s="440" t="s">
        <v>24</v>
      </c>
      <c r="AM1112" s="444" t="s">
        <v>25</v>
      </c>
      <c r="AN1112" s="510" t="s">
        <v>23</v>
      </c>
      <c r="AO1112" s="705" t="s">
        <v>26</v>
      </c>
    </row>
    <row r="1113" spans="1:41" ht="15" hidden="1" customHeight="1">
      <c r="A1113" s="542"/>
      <c r="B1113" s="634"/>
      <c r="C1113" s="562"/>
      <c r="D1113" s="562"/>
      <c r="E1113" s="562"/>
      <c r="F1113" s="686"/>
      <c r="G1113" s="541"/>
      <c r="H1113" s="542"/>
      <c r="I1113" s="538"/>
      <c r="J1113" s="541"/>
      <c r="K1113" s="542"/>
      <c r="L1113" s="538"/>
      <c r="M1113" s="541"/>
      <c r="N1113" s="542"/>
      <c r="O1113" s="538"/>
      <c r="P1113" s="541"/>
      <c r="Q1113" s="542"/>
      <c r="R1113" s="538"/>
      <c r="S1113" s="541"/>
      <c r="T1113" s="542"/>
      <c r="U1113" s="538"/>
      <c r="V1113" s="541"/>
      <c r="W1113" s="542"/>
      <c r="X1113" s="632"/>
      <c r="Y1113" s="541"/>
      <c r="Z1113" s="542"/>
      <c r="AA1113" s="538"/>
      <c r="AB1113" s="541"/>
      <c r="AC1113" s="542"/>
      <c r="AD1113" s="538"/>
      <c r="AE1113" s="541"/>
      <c r="AF1113" s="542"/>
      <c r="AG1113" s="538"/>
      <c r="AH1113" s="541"/>
      <c r="AI1113" s="542"/>
      <c r="AJ1113" s="538"/>
      <c r="AK1113" s="541"/>
      <c r="AL1113" s="542"/>
      <c r="AM1113" s="538"/>
      <c r="AN1113" s="539"/>
      <c r="AO1113" s="540"/>
    </row>
    <row r="1114" spans="1:41" ht="15" hidden="1" customHeight="1">
      <c r="A1114" s="553" t="s">
        <v>218</v>
      </c>
      <c r="B1114" s="635" t="s">
        <v>429</v>
      </c>
      <c r="C1114" s="429">
        <v>1427</v>
      </c>
      <c r="D1114" s="706"/>
      <c r="E1114" s="433" t="s">
        <v>430</v>
      </c>
      <c r="F1114" s="168" t="s">
        <v>30</v>
      </c>
      <c r="G1114" s="13"/>
      <c r="H1114" s="9">
        <f t="shared" ref="H1114:H1125" si="1094">G1114-I1114</f>
        <v>0</v>
      </c>
      <c r="I1114" s="10"/>
      <c r="J1114" s="13"/>
      <c r="K1114" s="9">
        <f t="shared" ref="K1114:K1125" si="1095">J1114-L1114</f>
        <v>0</v>
      </c>
      <c r="L1114" s="10"/>
      <c r="M1114" s="13"/>
      <c r="N1114" s="9">
        <f t="shared" ref="N1114:N1125" si="1096">M1114-O1114</f>
        <v>0</v>
      </c>
      <c r="O1114" s="10"/>
      <c r="P1114" s="13"/>
      <c r="Q1114" s="9">
        <f t="shared" ref="Q1114:Q1125" si="1097">P1114-R1114</f>
        <v>0</v>
      </c>
      <c r="R1114" s="10"/>
      <c r="S1114" s="13"/>
      <c r="T1114" s="9">
        <f t="shared" ref="T1114:T1125" si="1098">S1114-U1114</f>
        <v>0</v>
      </c>
      <c r="U1114" s="10"/>
      <c r="V1114" s="13"/>
      <c r="W1114" s="9">
        <f t="shared" ref="W1114:W1125" si="1099">V1114-X1114</f>
        <v>0</v>
      </c>
      <c r="X1114" s="200"/>
      <c r="Y1114" s="13"/>
      <c r="Z1114" s="9">
        <f t="shared" ref="Z1114:Z1125" si="1100">Y1114-AA1114</f>
        <v>0</v>
      </c>
      <c r="AA1114" s="10"/>
      <c r="AB1114" s="13"/>
      <c r="AC1114" s="9">
        <f t="shared" ref="AC1114:AC1125" si="1101">AB1114-AD1114</f>
        <v>0</v>
      </c>
      <c r="AD1114" s="10"/>
      <c r="AE1114" s="13"/>
      <c r="AF1114" s="9">
        <f t="shared" ref="AF1114:AF1125" si="1102">AE1114-AG1114</f>
        <v>0</v>
      </c>
      <c r="AG1114" s="10"/>
      <c r="AH1114" s="13"/>
      <c r="AI1114" s="9">
        <f t="shared" ref="AI1114:AI1125" si="1103">AH1114-AJ1114</f>
        <v>0</v>
      </c>
      <c r="AJ1114" s="10"/>
      <c r="AK1114" s="13"/>
      <c r="AL1114" s="9">
        <f t="shared" ref="AL1114:AL1125" si="1104">AK1114-AM1114</f>
        <v>0</v>
      </c>
      <c r="AM1114" s="10"/>
      <c r="AN1114" s="23"/>
      <c r="AO1114" s="4" t="s">
        <v>31</v>
      </c>
    </row>
    <row r="1115" spans="1:41" ht="14.45" hidden="1" customHeight="1">
      <c r="A1115" s="554"/>
      <c r="B1115" s="636"/>
      <c r="C1115" s="697"/>
      <c r="D1115" s="707"/>
      <c r="E1115" s="702"/>
      <c r="F1115" s="2" t="s">
        <v>32</v>
      </c>
      <c r="G1115" s="13"/>
      <c r="H1115" s="11">
        <f t="shared" si="1094"/>
        <v>0</v>
      </c>
      <c r="I1115" s="12"/>
      <c r="J1115" s="13"/>
      <c r="K1115" s="11">
        <f t="shared" si="1095"/>
        <v>0</v>
      </c>
      <c r="L1115" s="12"/>
      <c r="M1115" s="13"/>
      <c r="N1115" s="11">
        <f t="shared" si="1096"/>
        <v>0</v>
      </c>
      <c r="O1115" s="12"/>
      <c r="P1115" s="13"/>
      <c r="Q1115" s="11">
        <f t="shared" si="1097"/>
        <v>0</v>
      </c>
      <c r="R1115" s="12"/>
      <c r="S1115" s="13"/>
      <c r="T1115" s="11">
        <f t="shared" si="1098"/>
        <v>0</v>
      </c>
      <c r="U1115" s="12"/>
      <c r="V1115" s="13"/>
      <c r="W1115" s="11">
        <f t="shared" si="1099"/>
        <v>0</v>
      </c>
      <c r="X1115" s="201"/>
      <c r="Y1115" s="13"/>
      <c r="Z1115" s="11">
        <f t="shared" si="1100"/>
        <v>0</v>
      </c>
      <c r="AA1115" s="12"/>
      <c r="AB1115" s="13"/>
      <c r="AC1115" s="11">
        <f t="shared" si="1101"/>
        <v>0</v>
      </c>
      <c r="AD1115" s="12"/>
      <c r="AE1115" s="13"/>
      <c r="AF1115" s="11">
        <f t="shared" si="1102"/>
        <v>0</v>
      </c>
      <c r="AG1115" s="12"/>
      <c r="AH1115" s="13"/>
      <c r="AI1115" s="11">
        <f t="shared" si="1103"/>
        <v>0</v>
      </c>
      <c r="AJ1115" s="12"/>
      <c r="AK1115" s="13"/>
      <c r="AL1115" s="11">
        <f t="shared" si="1104"/>
        <v>0</v>
      </c>
      <c r="AM1115" s="12"/>
      <c r="AN1115" s="23"/>
      <c r="AO1115" s="667" t="e">
        <f>SUM(G1114:G1125,J1114:J1125,M1114:M1125,P1114:P1125,S1114:S1125,AN1114:AN1125)+SUM(#REF!,#REF!,#REF!,#REF!,#REF!,#REF!,#REF!,#REF!,#REF!,#REF!,#REF!,#REF!,#REF!,#REF!,#REF!,#REF!,#REF!,#REF!,#REF!,#REF!)</f>
        <v>#REF!</v>
      </c>
    </row>
    <row r="1116" spans="1:41" ht="14.45" hidden="1" customHeight="1">
      <c r="A1116" s="554"/>
      <c r="B1116" s="636"/>
      <c r="C1116" s="697"/>
      <c r="D1116" s="707"/>
      <c r="E1116" s="702"/>
      <c r="F1116" s="2" t="s">
        <v>33</v>
      </c>
      <c r="G1116" s="13"/>
      <c r="H1116" s="11">
        <f t="shared" si="1094"/>
        <v>0</v>
      </c>
      <c r="I1116" s="12"/>
      <c r="J1116" s="13"/>
      <c r="K1116" s="11">
        <f t="shared" si="1095"/>
        <v>0</v>
      </c>
      <c r="L1116" s="12"/>
      <c r="M1116" s="13"/>
      <c r="N1116" s="11">
        <f t="shared" si="1096"/>
        <v>0</v>
      </c>
      <c r="O1116" s="12"/>
      <c r="P1116" s="13"/>
      <c r="Q1116" s="11">
        <f t="shared" si="1097"/>
        <v>0</v>
      </c>
      <c r="R1116" s="12"/>
      <c r="S1116" s="13"/>
      <c r="T1116" s="11">
        <f t="shared" si="1098"/>
        <v>0</v>
      </c>
      <c r="U1116" s="12"/>
      <c r="V1116" s="13"/>
      <c r="W1116" s="11">
        <f t="shared" si="1099"/>
        <v>0</v>
      </c>
      <c r="X1116" s="201"/>
      <c r="Y1116" s="13"/>
      <c r="Z1116" s="11">
        <f t="shared" si="1100"/>
        <v>0</v>
      </c>
      <c r="AA1116" s="12"/>
      <c r="AB1116" s="13"/>
      <c r="AC1116" s="11">
        <f t="shared" si="1101"/>
        <v>0</v>
      </c>
      <c r="AD1116" s="12"/>
      <c r="AE1116" s="13"/>
      <c r="AF1116" s="11">
        <f t="shared" si="1102"/>
        <v>0</v>
      </c>
      <c r="AG1116" s="12"/>
      <c r="AH1116" s="13"/>
      <c r="AI1116" s="11">
        <f t="shared" si="1103"/>
        <v>0</v>
      </c>
      <c r="AJ1116" s="12"/>
      <c r="AK1116" s="13"/>
      <c r="AL1116" s="11">
        <f t="shared" si="1104"/>
        <v>0</v>
      </c>
      <c r="AM1116" s="12"/>
      <c r="AN1116" s="23"/>
      <c r="AO1116" s="668"/>
    </row>
    <row r="1117" spans="1:41" ht="14.45" hidden="1" customHeight="1">
      <c r="A1117" s="554"/>
      <c r="B1117" s="636"/>
      <c r="C1117" s="697"/>
      <c r="D1117" s="707"/>
      <c r="E1117" s="702"/>
      <c r="F1117" s="2" t="s">
        <v>35</v>
      </c>
      <c r="G1117" s="13"/>
      <c r="H1117" s="11">
        <f t="shared" si="1094"/>
        <v>0</v>
      </c>
      <c r="I1117" s="12"/>
      <c r="J1117" s="13"/>
      <c r="K1117" s="11">
        <f t="shared" si="1095"/>
        <v>0</v>
      </c>
      <c r="L1117" s="12"/>
      <c r="M1117" s="13"/>
      <c r="N1117" s="11">
        <f t="shared" si="1096"/>
        <v>0</v>
      </c>
      <c r="O1117" s="12"/>
      <c r="P1117" s="13"/>
      <c r="Q1117" s="11">
        <f t="shared" si="1097"/>
        <v>0</v>
      </c>
      <c r="R1117" s="12"/>
      <c r="S1117" s="13"/>
      <c r="T1117" s="11">
        <f t="shared" si="1098"/>
        <v>0</v>
      </c>
      <c r="U1117" s="12"/>
      <c r="V1117" s="13"/>
      <c r="W1117" s="11">
        <f t="shared" si="1099"/>
        <v>0</v>
      </c>
      <c r="X1117" s="201"/>
      <c r="Y1117" s="13"/>
      <c r="Z1117" s="11">
        <f t="shared" si="1100"/>
        <v>0</v>
      </c>
      <c r="AA1117" s="12"/>
      <c r="AB1117" s="13"/>
      <c r="AC1117" s="11">
        <f t="shared" si="1101"/>
        <v>0</v>
      </c>
      <c r="AD1117" s="12"/>
      <c r="AE1117" s="13"/>
      <c r="AF1117" s="11">
        <f t="shared" si="1102"/>
        <v>0</v>
      </c>
      <c r="AG1117" s="12"/>
      <c r="AH1117" s="13"/>
      <c r="AI1117" s="11">
        <f t="shared" si="1103"/>
        <v>0</v>
      </c>
      <c r="AJ1117" s="12"/>
      <c r="AK1117" s="13"/>
      <c r="AL1117" s="11">
        <f t="shared" si="1104"/>
        <v>0</v>
      </c>
      <c r="AM1117" s="12"/>
      <c r="AN1117" s="23"/>
      <c r="AO1117" s="7" t="s">
        <v>34</v>
      </c>
    </row>
    <row r="1118" spans="1:41" ht="14.45" hidden="1" customHeight="1">
      <c r="A1118" s="554"/>
      <c r="B1118" s="636"/>
      <c r="C1118" s="697"/>
      <c r="D1118" s="707"/>
      <c r="E1118" s="702"/>
      <c r="F1118" s="2" t="s">
        <v>36</v>
      </c>
      <c r="G1118" s="13"/>
      <c r="H1118" s="11">
        <f t="shared" si="1094"/>
        <v>0</v>
      </c>
      <c r="I1118" s="12"/>
      <c r="J1118" s="13"/>
      <c r="K1118" s="11">
        <f t="shared" si="1095"/>
        <v>0</v>
      </c>
      <c r="L1118" s="12"/>
      <c r="M1118" s="13"/>
      <c r="N1118" s="11">
        <f t="shared" si="1096"/>
        <v>0</v>
      </c>
      <c r="O1118" s="12"/>
      <c r="P1118" s="13"/>
      <c r="Q1118" s="11">
        <f t="shared" si="1097"/>
        <v>0</v>
      </c>
      <c r="R1118" s="12"/>
      <c r="S1118" s="13"/>
      <c r="T1118" s="11">
        <f t="shared" si="1098"/>
        <v>0</v>
      </c>
      <c r="U1118" s="12"/>
      <c r="V1118" s="13"/>
      <c r="W1118" s="11">
        <f t="shared" si="1099"/>
        <v>0</v>
      </c>
      <c r="X1118" s="201"/>
      <c r="Y1118" s="13"/>
      <c r="Z1118" s="11">
        <f t="shared" si="1100"/>
        <v>0</v>
      </c>
      <c r="AA1118" s="12"/>
      <c r="AB1118" s="13"/>
      <c r="AC1118" s="11">
        <f t="shared" si="1101"/>
        <v>0</v>
      </c>
      <c r="AD1118" s="12"/>
      <c r="AE1118" s="13"/>
      <c r="AF1118" s="11">
        <f t="shared" si="1102"/>
        <v>0</v>
      </c>
      <c r="AG1118" s="12"/>
      <c r="AH1118" s="13"/>
      <c r="AI1118" s="11">
        <f t="shared" si="1103"/>
        <v>0</v>
      </c>
      <c r="AJ1118" s="12"/>
      <c r="AK1118" s="13"/>
      <c r="AL1118" s="11">
        <f t="shared" si="1104"/>
        <v>0</v>
      </c>
      <c r="AM1118" s="12"/>
      <c r="AN1118" s="23"/>
      <c r="AO1118" s="667">
        <f>SUM(H1114:H1125,K1114:K1125,N1114:N1125,Q1114:Q1125,T1114:T1125)</f>
        <v>0</v>
      </c>
    </row>
    <row r="1119" spans="1:41" ht="14.45" hidden="1" customHeight="1">
      <c r="A1119" s="554"/>
      <c r="B1119" s="636"/>
      <c r="C1119" s="697"/>
      <c r="D1119" s="707"/>
      <c r="E1119" s="702"/>
      <c r="F1119" s="2" t="s">
        <v>38</v>
      </c>
      <c r="G1119" s="13"/>
      <c r="H1119" s="11">
        <f t="shared" si="1094"/>
        <v>0</v>
      </c>
      <c r="I1119" s="12"/>
      <c r="J1119" s="13"/>
      <c r="K1119" s="11">
        <f t="shared" si="1095"/>
        <v>0</v>
      </c>
      <c r="L1119" s="12"/>
      <c r="M1119" s="13"/>
      <c r="N1119" s="11">
        <f t="shared" si="1096"/>
        <v>0</v>
      </c>
      <c r="O1119" s="12"/>
      <c r="P1119" s="13"/>
      <c r="Q1119" s="11">
        <f t="shared" si="1097"/>
        <v>0</v>
      </c>
      <c r="R1119" s="12"/>
      <c r="S1119" s="13"/>
      <c r="T1119" s="11">
        <f t="shared" si="1098"/>
        <v>0</v>
      </c>
      <c r="U1119" s="12"/>
      <c r="V1119" s="13"/>
      <c r="W1119" s="11">
        <f t="shared" si="1099"/>
        <v>0</v>
      </c>
      <c r="X1119" s="201"/>
      <c r="Y1119" s="13"/>
      <c r="Z1119" s="11">
        <f t="shared" si="1100"/>
        <v>0</v>
      </c>
      <c r="AA1119" s="12"/>
      <c r="AB1119" s="13"/>
      <c r="AC1119" s="11">
        <f t="shared" si="1101"/>
        <v>0</v>
      </c>
      <c r="AD1119" s="12"/>
      <c r="AE1119" s="13"/>
      <c r="AF1119" s="11">
        <f t="shared" si="1102"/>
        <v>0</v>
      </c>
      <c r="AG1119" s="12"/>
      <c r="AH1119" s="13"/>
      <c r="AI1119" s="11">
        <f t="shared" si="1103"/>
        <v>0</v>
      </c>
      <c r="AJ1119" s="12"/>
      <c r="AK1119" s="13"/>
      <c r="AL1119" s="11">
        <f t="shared" si="1104"/>
        <v>0</v>
      </c>
      <c r="AM1119" s="12"/>
      <c r="AN1119" s="23"/>
      <c r="AO1119" s="668"/>
    </row>
    <row r="1120" spans="1:41" ht="14.45" hidden="1" customHeight="1">
      <c r="A1120" s="554"/>
      <c r="B1120" s="636"/>
      <c r="C1120" s="697"/>
      <c r="D1120" s="707"/>
      <c r="E1120" s="702"/>
      <c r="F1120" s="2" t="s">
        <v>39</v>
      </c>
      <c r="G1120" s="13"/>
      <c r="H1120" s="11">
        <f t="shared" si="1094"/>
        <v>0</v>
      </c>
      <c r="I1120" s="12"/>
      <c r="J1120" s="13"/>
      <c r="K1120" s="11">
        <f t="shared" si="1095"/>
        <v>0</v>
      </c>
      <c r="L1120" s="12"/>
      <c r="M1120" s="13"/>
      <c r="N1120" s="11">
        <f t="shared" si="1096"/>
        <v>0</v>
      </c>
      <c r="O1120" s="12"/>
      <c r="P1120" s="13"/>
      <c r="Q1120" s="11">
        <f t="shared" si="1097"/>
        <v>0</v>
      </c>
      <c r="R1120" s="12"/>
      <c r="S1120" s="13"/>
      <c r="T1120" s="11">
        <f t="shared" si="1098"/>
        <v>0</v>
      </c>
      <c r="U1120" s="12"/>
      <c r="V1120" s="13"/>
      <c r="W1120" s="11">
        <f t="shared" si="1099"/>
        <v>0</v>
      </c>
      <c r="X1120" s="201"/>
      <c r="Y1120" s="13"/>
      <c r="Z1120" s="11">
        <f t="shared" si="1100"/>
        <v>0</v>
      </c>
      <c r="AA1120" s="12"/>
      <c r="AB1120" s="13"/>
      <c r="AC1120" s="11">
        <f t="shared" si="1101"/>
        <v>0</v>
      </c>
      <c r="AD1120" s="12"/>
      <c r="AE1120" s="13"/>
      <c r="AF1120" s="11">
        <f t="shared" si="1102"/>
        <v>0</v>
      </c>
      <c r="AG1120" s="12"/>
      <c r="AH1120" s="13"/>
      <c r="AI1120" s="11">
        <f t="shared" si="1103"/>
        <v>0</v>
      </c>
      <c r="AJ1120" s="12"/>
      <c r="AK1120" s="13"/>
      <c r="AL1120" s="11">
        <f t="shared" si="1104"/>
        <v>0</v>
      </c>
      <c r="AM1120" s="12"/>
      <c r="AN1120" s="23"/>
      <c r="AO1120" s="7" t="s">
        <v>37</v>
      </c>
    </row>
    <row r="1121" spans="1:41" ht="14.45" hidden="1" customHeight="1">
      <c r="A1121" s="554"/>
      <c r="B1121" s="636"/>
      <c r="C1121" s="697"/>
      <c r="D1121" s="707"/>
      <c r="E1121" s="702"/>
      <c r="F1121" s="2" t="s">
        <v>41</v>
      </c>
      <c r="G1121" s="13"/>
      <c r="H1121" s="11">
        <f t="shared" si="1094"/>
        <v>0</v>
      </c>
      <c r="I1121" s="12"/>
      <c r="J1121" s="13"/>
      <c r="K1121" s="11">
        <f t="shared" si="1095"/>
        <v>0</v>
      </c>
      <c r="L1121" s="12"/>
      <c r="M1121" s="13"/>
      <c r="N1121" s="11">
        <f t="shared" si="1096"/>
        <v>0</v>
      </c>
      <c r="O1121" s="12"/>
      <c r="P1121" s="13"/>
      <c r="Q1121" s="11">
        <f t="shared" si="1097"/>
        <v>0</v>
      </c>
      <c r="R1121" s="12"/>
      <c r="S1121" s="13"/>
      <c r="T1121" s="11">
        <f t="shared" si="1098"/>
        <v>0</v>
      </c>
      <c r="U1121" s="12"/>
      <c r="V1121" s="13"/>
      <c r="W1121" s="11">
        <f t="shared" si="1099"/>
        <v>0</v>
      </c>
      <c r="X1121" s="201"/>
      <c r="Y1121" s="13"/>
      <c r="Z1121" s="11">
        <f t="shared" si="1100"/>
        <v>0</v>
      </c>
      <c r="AA1121" s="12"/>
      <c r="AB1121" s="13"/>
      <c r="AC1121" s="11">
        <f t="shared" si="1101"/>
        <v>0</v>
      </c>
      <c r="AD1121" s="12"/>
      <c r="AE1121" s="13"/>
      <c r="AF1121" s="11">
        <f t="shared" si="1102"/>
        <v>0</v>
      </c>
      <c r="AG1121" s="12"/>
      <c r="AH1121" s="13"/>
      <c r="AI1121" s="11">
        <f t="shared" si="1103"/>
        <v>0</v>
      </c>
      <c r="AJ1121" s="12"/>
      <c r="AK1121" s="13"/>
      <c r="AL1121" s="11">
        <f t="shared" si="1104"/>
        <v>0</v>
      </c>
      <c r="AM1121" s="12"/>
      <c r="AN1121" s="23"/>
      <c r="AO1121" s="667" t="e">
        <f>SUM(I1114:I1125,L1114:L1125,O1114:O1125,R1114:R1125,U1114:U1125)+SUM(#REF!,#REF!,#REF!,#REF!,#REF!,#REF!,#REF!,#REF!,#REF!,#REF!,#REF!,#REF!,#REF!,#REF!,#REF!,#REF!,#REF!,#REF!)</f>
        <v>#REF!</v>
      </c>
    </row>
    <row r="1122" spans="1:41" ht="14.45" hidden="1" customHeight="1">
      <c r="A1122" s="554"/>
      <c r="B1122" s="636"/>
      <c r="C1122" s="697"/>
      <c r="D1122" s="707"/>
      <c r="E1122" s="702"/>
      <c r="F1122" s="2" t="s">
        <v>42</v>
      </c>
      <c r="G1122" s="13"/>
      <c r="H1122" s="11">
        <f t="shared" si="1094"/>
        <v>0</v>
      </c>
      <c r="I1122" s="12"/>
      <c r="J1122" s="13"/>
      <c r="K1122" s="11">
        <f t="shared" si="1095"/>
        <v>0</v>
      </c>
      <c r="L1122" s="12"/>
      <c r="M1122" s="13"/>
      <c r="N1122" s="11">
        <f t="shared" si="1096"/>
        <v>0</v>
      </c>
      <c r="O1122" s="12"/>
      <c r="P1122" s="13"/>
      <c r="Q1122" s="11">
        <f t="shared" si="1097"/>
        <v>0</v>
      </c>
      <c r="R1122" s="12"/>
      <c r="S1122" s="13"/>
      <c r="T1122" s="11">
        <f t="shared" si="1098"/>
        <v>0</v>
      </c>
      <c r="U1122" s="12"/>
      <c r="V1122" s="13"/>
      <c r="W1122" s="11">
        <f t="shared" si="1099"/>
        <v>0</v>
      </c>
      <c r="X1122" s="201"/>
      <c r="Y1122" s="13"/>
      <c r="Z1122" s="11">
        <f t="shared" si="1100"/>
        <v>0</v>
      </c>
      <c r="AA1122" s="12"/>
      <c r="AB1122" s="13"/>
      <c r="AC1122" s="11">
        <f t="shared" si="1101"/>
        <v>0</v>
      </c>
      <c r="AD1122" s="12"/>
      <c r="AE1122" s="13"/>
      <c r="AF1122" s="11">
        <f t="shared" si="1102"/>
        <v>0</v>
      </c>
      <c r="AG1122" s="12"/>
      <c r="AH1122" s="13"/>
      <c r="AI1122" s="11">
        <f t="shared" si="1103"/>
        <v>0</v>
      </c>
      <c r="AJ1122" s="12"/>
      <c r="AK1122" s="13"/>
      <c r="AL1122" s="11">
        <f t="shared" si="1104"/>
        <v>0</v>
      </c>
      <c r="AM1122" s="12"/>
      <c r="AN1122" s="23"/>
      <c r="AO1122" s="668"/>
    </row>
    <row r="1123" spans="1:41" ht="14.45" hidden="1" customHeight="1">
      <c r="A1123" s="554"/>
      <c r="B1123" s="636"/>
      <c r="C1123" s="697"/>
      <c r="D1123" s="707"/>
      <c r="E1123" s="702"/>
      <c r="F1123" s="2" t="s">
        <v>231</v>
      </c>
      <c r="G1123" s="13"/>
      <c r="H1123" s="11">
        <f t="shared" si="1094"/>
        <v>0</v>
      </c>
      <c r="I1123" s="12"/>
      <c r="J1123" s="13"/>
      <c r="K1123" s="11">
        <f t="shared" si="1095"/>
        <v>0</v>
      </c>
      <c r="L1123" s="12"/>
      <c r="M1123" s="13"/>
      <c r="N1123" s="11">
        <f t="shared" si="1096"/>
        <v>0</v>
      </c>
      <c r="O1123" s="12"/>
      <c r="P1123" s="13"/>
      <c r="Q1123" s="11">
        <f t="shared" si="1097"/>
        <v>0</v>
      </c>
      <c r="R1123" s="12"/>
      <c r="S1123" s="13"/>
      <c r="T1123" s="11">
        <f t="shared" si="1098"/>
        <v>0</v>
      </c>
      <c r="U1123" s="12"/>
      <c r="V1123" s="13"/>
      <c r="W1123" s="11">
        <f t="shared" si="1099"/>
        <v>0</v>
      </c>
      <c r="X1123" s="201"/>
      <c r="Y1123" s="13"/>
      <c r="Z1123" s="11">
        <f t="shared" si="1100"/>
        <v>0</v>
      </c>
      <c r="AA1123" s="12"/>
      <c r="AB1123" s="13"/>
      <c r="AC1123" s="11">
        <f t="shared" si="1101"/>
        <v>0</v>
      </c>
      <c r="AD1123" s="12"/>
      <c r="AE1123" s="13"/>
      <c r="AF1123" s="11">
        <f t="shared" si="1102"/>
        <v>0</v>
      </c>
      <c r="AG1123" s="12"/>
      <c r="AH1123" s="13"/>
      <c r="AI1123" s="11">
        <f t="shared" si="1103"/>
        <v>0</v>
      </c>
      <c r="AJ1123" s="12"/>
      <c r="AK1123" s="13"/>
      <c r="AL1123" s="11">
        <f t="shared" si="1104"/>
        <v>0</v>
      </c>
      <c r="AM1123" s="12"/>
      <c r="AN1123" s="23"/>
      <c r="AO1123" s="7" t="s">
        <v>40</v>
      </c>
    </row>
    <row r="1124" spans="1:41" ht="14.45" hidden="1" customHeight="1">
      <c r="A1124" s="554"/>
      <c r="B1124" s="636"/>
      <c r="C1124" s="697"/>
      <c r="D1124" s="707"/>
      <c r="E1124" s="702"/>
      <c r="F1124" s="2" t="s">
        <v>232</v>
      </c>
      <c r="G1124" s="13"/>
      <c r="H1124" s="11">
        <f t="shared" si="1094"/>
        <v>0</v>
      </c>
      <c r="I1124" s="12"/>
      <c r="J1124" s="13"/>
      <c r="K1124" s="11">
        <f t="shared" si="1095"/>
        <v>0</v>
      </c>
      <c r="L1124" s="12"/>
      <c r="M1124" s="13"/>
      <c r="N1124" s="11">
        <f t="shared" si="1096"/>
        <v>0</v>
      </c>
      <c r="O1124" s="12"/>
      <c r="P1124" s="13"/>
      <c r="Q1124" s="11">
        <f t="shared" si="1097"/>
        <v>0</v>
      </c>
      <c r="R1124" s="12"/>
      <c r="S1124" s="13"/>
      <c r="T1124" s="11">
        <f t="shared" si="1098"/>
        <v>0</v>
      </c>
      <c r="U1124" s="12"/>
      <c r="V1124" s="13"/>
      <c r="W1124" s="11">
        <f t="shared" si="1099"/>
        <v>0</v>
      </c>
      <c r="X1124" s="201"/>
      <c r="Y1124" s="13"/>
      <c r="Z1124" s="11">
        <f t="shared" si="1100"/>
        <v>0</v>
      </c>
      <c r="AA1124" s="12"/>
      <c r="AB1124" s="13"/>
      <c r="AC1124" s="11">
        <f t="shared" si="1101"/>
        <v>0</v>
      </c>
      <c r="AD1124" s="12"/>
      <c r="AE1124" s="13"/>
      <c r="AF1124" s="11">
        <f t="shared" si="1102"/>
        <v>0</v>
      </c>
      <c r="AG1124" s="12"/>
      <c r="AH1124" s="13"/>
      <c r="AI1124" s="11">
        <f t="shared" si="1103"/>
        <v>0</v>
      </c>
      <c r="AJ1124" s="12"/>
      <c r="AK1124" s="13"/>
      <c r="AL1124" s="11">
        <f t="shared" si="1104"/>
        <v>0</v>
      </c>
      <c r="AM1124" s="12"/>
      <c r="AN1124" s="23"/>
      <c r="AO1124" s="669" t="e">
        <f>AO1121/AO1115</f>
        <v>#REF!</v>
      </c>
    </row>
    <row r="1125" spans="1:41" ht="15" hidden="1" customHeight="1">
      <c r="A1125" s="555"/>
      <c r="B1125" s="637"/>
      <c r="C1125" s="698"/>
      <c r="D1125" s="708"/>
      <c r="E1125" s="703"/>
      <c r="F1125" s="130" t="s">
        <v>233</v>
      </c>
      <c r="G1125" s="15"/>
      <c r="H1125" s="16">
        <f t="shared" si="1094"/>
        <v>0</v>
      </c>
      <c r="I1125" s="17"/>
      <c r="J1125" s="15"/>
      <c r="K1125" s="16">
        <f t="shared" si="1095"/>
        <v>0</v>
      </c>
      <c r="L1125" s="17"/>
      <c r="M1125" s="15"/>
      <c r="N1125" s="16">
        <f t="shared" si="1096"/>
        <v>0</v>
      </c>
      <c r="O1125" s="17"/>
      <c r="P1125" s="15"/>
      <c r="Q1125" s="16">
        <f t="shared" si="1097"/>
        <v>0</v>
      </c>
      <c r="R1125" s="17"/>
      <c r="S1125" s="15"/>
      <c r="T1125" s="16">
        <f t="shared" si="1098"/>
        <v>0</v>
      </c>
      <c r="U1125" s="17"/>
      <c r="V1125" s="15"/>
      <c r="W1125" s="16">
        <f t="shared" si="1099"/>
        <v>0</v>
      </c>
      <c r="X1125" s="202"/>
      <c r="Y1125" s="15"/>
      <c r="Z1125" s="16">
        <f t="shared" si="1100"/>
        <v>0</v>
      </c>
      <c r="AA1125" s="17"/>
      <c r="AB1125" s="15"/>
      <c r="AC1125" s="16">
        <f t="shared" si="1101"/>
        <v>0</v>
      </c>
      <c r="AD1125" s="17"/>
      <c r="AE1125" s="15"/>
      <c r="AF1125" s="16">
        <f t="shared" si="1102"/>
        <v>0</v>
      </c>
      <c r="AG1125" s="17"/>
      <c r="AH1125" s="15"/>
      <c r="AI1125" s="16">
        <f t="shared" si="1103"/>
        <v>0</v>
      </c>
      <c r="AJ1125" s="17"/>
      <c r="AK1125" s="15"/>
      <c r="AL1125" s="16">
        <f t="shared" si="1104"/>
        <v>0</v>
      </c>
      <c r="AM1125" s="17"/>
      <c r="AN1125" s="24"/>
      <c r="AO1125" s="704"/>
    </row>
    <row r="1126" spans="1:41" ht="15" hidden="1" customHeight="1">
      <c r="A1126" s="440" t="s">
        <v>21</v>
      </c>
      <c r="B1126" s="638" t="s">
        <v>17</v>
      </c>
      <c r="C1126" s="451" t="s">
        <v>18</v>
      </c>
      <c r="D1126" s="451" t="s">
        <v>139</v>
      </c>
      <c r="E1126" s="451" t="s">
        <v>20</v>
      </c>
      <c r="F1126" s="696" t="s">
        <v>22</v>
      </c>
      <c r="G1126" s="511" t="s">
        <v>23</v>
      </c>
      <c r="H1126" s="440" t="s">
        <v>24</v>
      </c>
      <c r="I1126" s="444" t="s">
        <v>25</v>
      </c>
      <c r="J1126" s="511" t="s">
        <v>23</v>
      </c>
      <c r="K1126" s="440" t="s">
        <v>24</v>
      </c>
      <c r="L1126" s="444" t="s">
        <v>25</v>
      </c>
      <c r="M1126" s="511" t="s">
        <v>23</v>
      </c>
      <c r="N1126" s="440" t="s">
        <v>24</v>
      </c>
      <c r="O1126" s="444" t="s">
        <v>25</v>
      </c>
      <c r="P1126" s="511" t="s">
        <v>23</v>
      </c>
      <c r="Q1126" s="440" t="s">
        <v>24</v>
      </c>
      <c r="R1126" s="444" t="s">
        <v>25</v>
      </c>
      <c r="S1126" s="511" t="s">
        <v>23</v>
      </c>
      <c r="T1126" s="440" t="s">
        <v>24</v>
      </c>
      <c r="U1126" s="444" t="s">
        <v>25</v>
      </c>
      <c r="V1126" s="511" t="s">
        <v>23</v>
      </c>
      <c r="W1126" s="440" t="s">
        <v>24</v>
      </c>
      <c r="X1126" s="522" t="s">
        <v>25</v>
      </c>
      <c r="Y1126" s="511" t="s">
        <v>23</v>
      </c>
      <c r="Z1126" s="440" t="s">
        <v>24</v>
      </c>
      <c r="AA1126" s="444" t="s">
        <v>25</v>
      </c>
      <c r="AB1126" s="511" t="s">
        <v>23</v>
      </c>
      <c r="AC1126" s="440" t="s">
        <v>24</v>
      </c>
      <c r="AD1126" s="444" t="s">
        <v>25</v>
      </c>
      <c r="AE1126" s="511" t="s">
        <v>23</v>
      </c>
      <c r="AF1126" s="440" t="s">
        <v>24</v>
      </c>
      <c r="AG1126" s="444" t="s">
        <v>25</v>
      </c>
      <c r="AH1126" s="511" t="s">
        <v>23</v>
      </c>
      <c r="AI1126" s="440" t="s">
        <v>24</v>
      </c>
      <c r="AJ1126" s="444" t="s">
        <v>25</v>
      </c>
      <c r="AK1126" s="511" t="s">
        <v>23</v>
      </c>
      <c r="AL1126" s="440" t="s">
        <v>24</v>
      </c>
      <c r="AM1126" s="444" t="s">
        <v>25</v>
      </c>
      <c r="AN1126" s="510" t="s">
        <v>23</v>
      </c>
      <c r="AO1126" s="705" t="s">
        <v>26</v>
      </c>
    </row>
    <row r="1127" spans="1:41" ht="15" hidden="1" customHeight="1">
      <c r="A1127" s="542"/>
      <c r="B1127" s="634"/>
      <c r="C1127" s="562"/>
      <c r="D1127" s="562"/>
      <c r="E1127" s="562"/>
      <c r="F1127" s="686"/>
      <c r="G1127" s="541"/>
      <c r="H1127" s="542"/>
      <c r="I1127" s="538"/>
      <c r="J1127" s="541"/>
      <c r="K1127" s="542"/>
      <c r="L1127" s="538"/>
      <c r="M1127" s="541"/>
      <c r="N1127" s="542"/>
      <c r="O1127" s="538"/>
      <c r="P1127" s="541"/>
      <c r="Q1127" s="542"/>
      <c r="R1127" s="538"/>
      <c r="S1127" s="541"/>
      <c r="T1127" s="542"/>
      <c r="U1127" s="538"/>
      <c r="V1127" s="541"/>
      <c r="W1127" s="542"/>
      <c r="X1127" s="632"/>
      <c r="Y1127" s="541"/>
      <c r="Z1127" s="542"/>
      <c r="AA1127" s="538"/>
      <c r="AB1127" s="541"/>
      <c r="AC1127" s="542"/>
      <c r="AD1127" s="538"/>
      <c r="AE1127" s="541"/>
      <c r="AF1127" s="542"/>
      <c r="AG1127" s="538"/>
      <c r="AH1127" s="541"/>
      <c r="AI1127" s="542"/>
      <c r="AJ1127" s="538"/>
      <c r="AK1127" s="541"/>
      <c r="AL1127" s="542"/>
      <c r="AM1127" s="538"/>
      <c r="AN1127" s="539"/>
      <c r="AO1127" s="540"/>
    </row>
    <row r="1128" spans="1:41" ht="15" hidden="1" customHeight="1">
      <c r="A1128" s="553" t="s">
        <v>202</v>
      </c>
      <c r="B1128" s="635" t="s">
        <v>431</v>
      </c>
      <c r="C1128" s="429">
        <v>1229</v>
      </c>
      <c r="D1128" s="699" t="s">
        <v>432</v>
      </c>
      <c r="E1128" s="433" t="s">
        <v>433</v>
      </c>
      <c r="F1128" s="168" t="s">
        <v>30</v>
      </c>
      <c r="G1128" s="13"/>
      <c r="H1128" s="9">
        <f t="shared" ref="H1128:H1139" si="1105">G1128-I1128</f>
        <v>0</v>
      </c>
      <c r="I1128" s="10"/>
      <c r="J1128" s="13"/>
      <c r="K1128" s="9">
        <f t="shared" ref="K1128:K1139" si="1106">J1128-L1128</f>
        <v>0</v>
      </c>
      <c r="L1128" s="10"/>
      <c r="M1128" s="13"/>
      <c r="N1128" s="9">
        <f t="shared" ref="N1128:N1139" si="1107">M1128-O1128</f>
        <v>0</v>
      </c>
      <c r="O1128" s="10"/>
      <c r="P1128" s="13"/>
      <c r="Q1128" s="9">
        <f t="shared" ref="Q1128:Q1139" si="1108">P1128-R1128</f>
        <v>0</v>
      </c>
      <c r="R1128" s="10"/>
      <c r="S1128" s="13"/>
      <c r="T1128" s="9">
        <f t="shared" ref="T1128:T1139" si="1109">S1128-U1128</f>
        <v>0</v>
      </c>
      <c r="U1128" s="10"/>
      <c r="V1128" s="13"/>
      <c r="W1128" s="9">
        <f t="shared" ref="W1128:W1139" si="1110">V1128-X1128</f>
        <v>0</v>
      </c>
      <c r="X1128" s="200"/>
      <c r="Y1128" s="13"/>
      <c r="Z1128" s="9">
        <f t="shared" ref="Z1128:Z1139" si="1111">Y1128-AA1128</f>
        <v>0</v>
      </c>
      <c r="AA1128" s="10"/>
      <c r="AB1128" s="13"/>
      <c r="AC1128" s="9">
        <f t="shared" ref="AC1128:AC1139" si="1112">AB1128-AD1128</f>
        <v>0</v>
      </c>
      <c r="AD1128" s="10"/>
      <c r="AE1128" s="13"/>
      <c r="AF1128" s="9">
        <f t="shared" ref="AF1128:AF1139" si="1113">AE1128-AG1128</f>
        <v>0</v>
      </c>
      <c r="AG1128" s="10"/>
      <c r="AH1128" s="13"/>
      <c r="AI1128" s="9">
        <f t="shared" ref="AI1128:AI1139" si="1114">AH1128-AJ1128</f>
        <v>0</v>
      </c>
      <c r="AJ1128" s="10"/>
      <c r="AK1128" s="13"/>
      <c r="AL1128" s="9">
        <f t="shared" ref="AL1128:AL1139" si="1115">AK1128-AM1128</f>
        <v>0</v>
      </c>
      <c r="AM1128" s="10"/>
      <c r="AN1128" s="23"/>
      <c r="AO1128" s="4" t="s">
        <v>31</v>
      </c>
    </row>
    <row r="1129" spans="1:41" ht="14.45" hidden="1" customHeight="1">
      <c r="A1129" s="554"/>
      <c r="B1129" s="636"/>
      <c r="C1129" s="697"/>
      <c r="D1129" s="700"/>
      <c r="E1129" s="702"/>
      <c r="F1129" s="2" t="s">
        <v>32</v>
      </c>
      <c r="G1129" s="13"/>
      <c r="H1129" s="11">
        <f t="shared" si="1105"/>
        <v>0</v>
      </c>
      <c r="I1129" s="12"/>
      <c r="J1129" s="13"/>
      <c r="K1129" s="11">
        <f t="shared" si="1106"/>
        <v>0</v>
      </c>
      <c r="L1129" s="12"/>
      <c r="M1129" s="13"/>
      <c r="N1129" s="11">
        <f t="shared" si="1107"/>
        <v>0</v>
      </c>
      <c r="O1129" s="12"/>
      <c r="P1129" s="13"/>
      <c r="Q1129" s="11">
        <f t="shared" si="1108"/>
        <v>0</v>
      </c>
      <c r="R1129" s="12"/>
      <c r="S1129" s="13"/>
      <c r="T1129" s="11">
        <f t="shared" si="1109"/>
        <v>0</v>
      </c>
      <c r="U1129" s="12"/>
      <c r="V1129" s="13"/>
      <c r="W1129" s="11">
        <f t="shared" si="1110"/>
        <v>0</v>
      </c>
      <c r="X1129" s="201"/>
      <c r="Y1129" s="13"/>
      <c r="Z1129" s="11">
        <f t="shared" si="1111"/>
        <v>0</v>
      </c>
      <c r="AA1129" s="12"/>
      <c r="AB1129" s="13"/>
      <c r="AC1129" s="11">
        <f t="shared" si="1112"/>
        <v>0</v>
      </c>
      <c r="AD1129" s="12"/>
      <c r="AE1129" s="13"/>
      <c r="AF1129" s="11">
        <f t="shared" si="1113"/>
        <v>0</v>
      </c>
      <c r="AG1129" s="12"/>
      <c r="AH1129" s="13"/>
      <c r="AI1129" s="11">
        <f t="shared" si="1114"/>
        <v>0</v>
      </c>
      <c r="AJ1129" s="12"/>
      <c r="AK1129" s="13"/>
      <c r="AL1129" s="11">
        <f t="shared" si="1115"/>
        <v>0</v>
      </c>
      <c r="AM1129" s="12"/>
      <c r="AN1129" s="23"/>
      <c r="AO1129" s="667" t="e">
        <f>SUM(G1128:G1139,J1128:J1139,M1128:M1139,P1128:P1139,S1128:S1139,AN1128:AN1139)+SUM(#REF!,#REF!,#REF!,#REF!,#REF!,#REF!,#REF!,#REF!,#REF!,#REF!,#REF!,#REF!,#REF!,#REF!,#REF!,#REF!,#REF!,#REF!,#REF!,#REF!)</f>
        <v>#REF!</v>
      </c>
    </row>
    <row r="1130" spans="1:41" ht="14.45" hidden="1" customHeight="1">
      <c r="A1130" s="554"/>
      <c r="B1130" s="636"/>
      <c r="C1130" s="697"/>
      <c r="D1130" s="700"/>
      <c r="E1130" s="702"/>
      <c r="F1130" s="2" t="s">
        <v>33</v>
      </c>
      <c r="G1130" s="13"/>
      <c r="H1130" s="11">
        <f t="shared" si="1105"/>
        <v>0</v>
      </c>
      <c r="I1130" s="12"/>
      <c r="J1130" s="13"/>
      <c r="K1130" s="11">
        <f t="shared" si="1106"/>
        <v>0</v>
      </c>
      <c r="L1130" s="12"/>
      <c r="M1130" s="13"/>
      <c r="N1130" s="11">
        <f t="shared" si="1107"/>
        <v>0</v>
      </c>
      <c r="O1130" s="12"/>
      <c r="P1130" s="13"/>
      <c r="Q1130" s="11">
        <f t="shared" si="1108"/>
        <v>0</v>
      </c>
      <c r="R1130" s="12"/>
      <c r="S1130" s="13"/>
      <c r="T1130" s="11">
        <f t="shared" si="1109"/>
        <v>0</v>
      </c>
      <c r="U1130" s="12"/>
      <c r="V1130" s="13"/>
      <c r="W1130" s="11">
        <f t="shared" si="1110"/>
        <v>0</v>
      </c>
      <c r="X1130" s="201"/>
      <c r="Y1130" s="13"/>
      <c r="Z1130" s="11">
        <f t="shared" si="1111"/>
        <v>0</v>
      </c>
      <c r="AA1130" s="12"/>
      <c r="AB1130" s="13"/>
      <c r="AC1130" s="11">
        <f t="shared" si="1112"/>
        <v>0</v>
      </c>
      <c r="AD1130" s="12"/>
      <c r="AE1130" s="13"/>
      <c r="AF1130" s="11">
        <f t="shared" si="1113"/>
        <v>0</v>
      </c>
      <c r="AG1130" s="12"/>
      <c r="AH1130" s="13"/>
      <c r="AI1130" s="11">
        <f t="shared" si="1114"/>
        <v>0</v>
      </c>
      <c r="AJ1130" s="12"/>
      <c r="AK1130" s="13"/>
      <c r="AL1130" s="11">
        <f t="shared" si="1115"/>
        <v>0</v>
      </c>
      <c r="AM1130" s="12"/>
      <c r="AN1130" s="23"/>
      <c r="AO1130" s="668"/>
    </row>
    <row r="1131" spans="1:41" ht="14.45" hidden="1" customHeight="1">
      <c r="A1131" s="554"/>
      <c r="B1131" s="636"/>
      <c r="C1131" s="697"/>
      <c r="D1131" s="700"/>
      <c r="E1131" s="702"/>
      <c r="F1131" s="2" t="s">
        <v>35</v>
      </c>
      <c r="G1131" s="13"/>
      <c r="H1131" s="11">
        <f t="shared" si="1105"/>
        <v>0</v>
      </c>
      <c r="I1131" s="12"/>
      <c r="J1131" s="13"/>
      <c r="K1131" s="11">
        <f t="shared" si="1106"/>
        <v>0</v>
      </c>
      <c r="L1131" s="12"/>
      <c r="M1131" s="13"/>
      <c r="N1131" s="11">
        <f t="shared" si="1107"/>
        <v>0</v>
      </c>
      <c r="O1131" s="12"/>
      <c r="P1131" s="13"/>
      <c r="Q1131" s="11">
        <f t="shared" si="1108"/>
        <v>0</v>
      </c>
      <c r="R1131" s="12"/>
      <c r="S1131" s="13"/>
      <c r="T1131" s="11">
        <f t="shared" si="1109"/>
        <v>0</v>
      </c>
      <c r="U1131" s="12"/>
      <c r="V1131" s="13"/>
      <c r="W1131" s="11">
        <f t="shared" si="1110"/>
        <v>0</v>
      </c>
      <c r="X1131" s="201"/>
      <c r="Y1131" s="13"/>
      <c r="Z1131" s="11">
        <f t="shared" si="1111"/>
        <v>0</v>
      </c>
      <c r="AA1131" s="12"/>
      <c r="AB1131" s="13"/>
      <c r="AC1131" s="11">
        <f t="shared" si="1112"/>
        <v>0</v>
      </c>
      <c r="AD1131" s="12"/>
      <c r="AE1131" s="13"/>
      <c r="AF1131" s="11">
        <f t="shared" si="1113"/>
        <v>0</v>
      </c>
      <c r="AG1131" s="12"/>
      <c r="AH1131" s="13"/>
      <c r="AI1131" s="11">
        <f t="shared" si="1114"/>
        <v>0</v>
      </c>
      <c r="AJ1131" s="12"/>
      <c r="AK1131" s="13"/>
      <c r="AL1131" s="11">
        <f t="shared" si="1115"/>
        <v>0</v>
      </c>
      <c r="AM1131" s="12"/>
      <c r="AN1131" s="23"/>
      <c r="AO1131" s="7" t="s">
        <v>34</v>
      </c>
    </row>
    <row r="1132" spans="1:41" ht="14.45" hidden="1" customHeight="1">
      <c r="A1132" s="554"/>
      <c r="B1132" s="636"/>
      <c r="C1132" s="697"/>
      <c r="D1132" s="700"/>
      <c r="E1132" s="702"/>
      <c r="F1132" s="2" t="s">
        <v>36</v>
      </c>
      <c r="G1132" s="13"/>
      <c r="H1132" s="11">
        <f t="shared" si="1105"/>
        <v>0</v>
      </c>
      <c r="I1132" s="12"/>
      <c r="J1132" s="13"/>
      <c r="K1132" s="11">
        <f t="shared" si="1106"/>
        <v>0</v>
      </c>
      <c r="L1132" s="12"/>
      <c r="M1132" s="13"/>
      <c r="N1132" s="11">
        <f t="shared" si="1107"/>
        <v>0</v>
      </c>
      <c r="O1132" s="12"/>
      <c r="P1132" s="13"/>
      <c r="Q1132" s="11">
        <f t="shared" si="1108"/>
        <v>0</v>
      </c>
      <c r="R1132" s="12"/>
      <c r="S1132" s="13"/>
      <c r="T1132" s="11">
        <f t="shared" si="1109"/>
        <v>0</v>
      </c>
      <c r="U1132" s="12"/>
      <c r="V1132" s="13"/>
      <c r="W1132" s="11">
        <f t="shared" si="1110"/>
        <v>0</v>
      </c>
      <c r="X1132" s="201"/>
      <c r="Y1132" s="13"/>
      <c r="Z1132" s="11">
        <f t="shared" si="1111"/>
        <v>0</v>
      </c>
      <c r="AA1132" s="12"/>
      <c r="AB1132" s="13"/>
      <c r="AC1132" s="11">
        <f t="shared" si="1112"/>
        <v>0</v>
      </c>
      <c r="AD1132" s="12"/>
      <c r="AE1132" s="13"/>
      <c r="AF1132" s="11">
        <f t="shared" si="1113"/>
        <v>0</v>
      </c>
      <c r="AG1132" s="12"/>
      <c r="AH1132" s="13"/>
      <c r="AI1132" s="11">
        <f t="shared" si="1114"/>
        <v>0</v>
      </c>
      <c r="AJ1132" s="12"/>
      <c r="AK1132" s="13"/>
      <c r="AL1132" s="11">
        <f t="shared" si="1115"/>
        <v>0</v>
      </c>
      <c r="AM1132" s="12"/>
      <c r="AN1132" s="23"/>
      <c r="AO1132" s="667">
        <f>SUM(H1128:H1139,K1128:K1139,N1128:N1139,Q1128:Q1139,T1128:T1139)</f>
        <v>0</v>
      </c>
    </row>
    <row r="1133" spans="1:41" ht="14.45" hidden="1" customHeight="1">
      <c r="A1133" s="554"/>
      <c r="B1133" s="636"/>
      <c r="C1133" s="697"/>
      <c r="D1133" s="700"/>
      <c r="E1133" s="702"/>
      <c r="F1133" s="2" t="s">
        <v>38</v>
      </c>
      <c r="G1133" s="13"/>
      <c r="H1133" s="11">
        <f t="shared" si="1105"/>
        <v>0</v>
      </c>
      <c r="I1133" s="12"/>
      <c r="J1133" s="13"/>
      <c r="K1133" s="11">
        <f t="shared" si="1106"/>
        <v>0</v>
      </c>
      <c r="L1133" s="12"/>
      <c r="M1133" s="13"/>
      <c r="N1133" s="11">
        <f t="shared" si="1107"/>
        <v>0</v>
      </c>
      <c r="O1133" s="12"/>
      <c r="P1133" s="13"/>
      <c r="Q1133" s="11">
        <f t="shared" si="1108"/>
        <v>0</v>
      </c>
      <c r="R1133" s="12"/>
      <c r="S1133" s="13"/>
      <c r="T1133" s="11">
        <f t="shared" si="1109"/>
        <v>0</v>
      </c>
      <c r="U1133" s="12"/>
      <c r="V1133" s="13"/>
      <c r="W1133" s="11">
        <f t="shared" si="1110"/>
        <v>0</v>
      </c>
      <c r="X1133" s="201"/>
      <c r="Y1133" s="13"/>
      <c r="Z1133" s="11">
        <f t="shared" si="1111"/>
        <v>0</v>
      </c>
      <c r="AA1133" s="12"/>
      <c r="AB1133" s="13"/>
      <c r="AC1133" s="11">
        <f t="shared" si="1112"/>
        <v>0</v>
      </c>
      <c r="AD1133" s="12"/>
      <c r="AE1133" s="13"/>
      <c r="AF1133" s="11">
        <f t="shared" si="1113"/>
        <v>0</v>
      </c>
      <c r="AG1133" s="12"/>
      <c r="AH1133" s="13"/>
      <c r="AI1133" s="11">
        <f t="shared" si="1114"/>
        <v>0</v>
      </c>
      <c r="AJ1133" s="12"/>
      <c r="AK1133" s="13"/>
      <c r="AL1133" s="11">
        <f t="shared" si="1115"/>
        <v>0</v>
      </c>
      <c r="AM1133" s="12"/>
      <c r="AN1133" s="23"/>
      <c r="AO1133" s="668"/>
    </row>
    <row r="1134" spans="1:41" ht="14.45" hidden="1" customHeight="1">
      <c r="A1134" s="554"/>
      <c r="B1134" s="636"/>
      <c r="C1134" s="697"/>
      <c r="D1134" s="700"/>
      <c r="E1134" s="702"/>
      <c r="F1134" s="2" t="s">
        <v>39</v>
      </c>
      <c r="G1134" s="13"/>
      <c r="H1134" s="11">
        <f t="shared" si="1105"/>
        <v>0</v>
      </c>
      <c r="I1134" s="12"/>
      <c r="J1134" s="13"/>
      <c r="K1134" s="11">
        <f t="shared" si="1106"/>
        <v>0</v>
      </c>
      <c r="L1134" s="12"/>
      <c r="M1134" s="13"/>
      <c r="N1134" s="11">
        <f t="shared" si="1107"/>
        <v>0</v>
      </c>
      <c r="O1134" s="12"/>
      <c r="P1134" s="13"/>
      <c r="Q1134" s="11">
        <f t="shared" si="1108"/>
        <v>0</v>
      </c>
      <c r="R1134" s="12"/>
      <c r="S1134" s="13"/>
      <c r="T1134" s="11">
        <f t="shared" si="1109"/>
        <v>0</v>
      </c>
      <c r="U1134" s="12"/>
      <c r="V1134" s="13"/>
      <c r="W1134" s="11">
        <f t="shared" si="1110"/>
        <v>0</v>
      </c>
      <c r="X1134" s="201"/>
      <c r="Y1134" s="13"/>
      <c r="Z1134" s="11">
        <f t="shared" si="1111"/>
        <v>0</v>
      </c>
      <c r="AA1134" s="12"/>
      <c r="AB1134" s="13"/>
      <c r="AC1134" s="11">
        <f t="shared" si="1112"/>
        <v>0</v>
      </c>
      <c r="AD1134" s="12"/>
      <c r="AE1134" s="13"/>
      <c r="AF1134" s="11">
        <f t="shared" si="1113"/>
        <v>0</v>
      </c>
      <c r="AG1134" s="12"/>
      <c r="AH1134" s="13"/>
      <c r="AI1134" s="11">
        <f t="shared" si="1114"/>
        <v>0</v>
      </c>
      <c r="AJ1134" s="12"/>
      <c r="AK1134" s="13"/>
      <c r="AL1134" s="11">
        <f t="shared" si="1115"/>
        <v>0</v>
      </c>
      <c r="AM1134" s="12"/>
      <c r="AN1134" s="23"/>
      <c r="AO1134" s="7" t="s">
        <v>37</v>
      </c>
    </row>
    <row r="1135" spans="1:41" ht="14.45" hidden="1" customHeight="1">
      <c r="A1135" s="554"/>
      <c r="B1135" s="636"/>
      <c r="C1135" s="697"/>
      <c r="D1135" s="700"/>
      <c r="E1135" s="702"/>
      <c r="F1135" s="2" t="s">
        <v>41</v>
      </c>
      <c r="G1135" s="13"/>
      <c r="H1135" s="11">
        <f t="shared" si="1105"/>
        <v>0</v>
      </c>
      <c r="I1135" s="12"/>
      <c r="J1135" s="13"/>
      <c r="K1135" s="11">
        <f t="shared" si="1106"/>
        <v>0</v>
      </c>
      <c r="L1135" s="12"/>
      <c r="M1135" s="13"/>
      <c r="N1135" s="11">
        <f t="shared" si="1107"/>
        <v>0</v>
      </c>
      <c r="O1135" s="12"/>
      <c r="P1135" s="13"/>
      <c r="Q1135" s="11">
        <f t="shared" si="1108"/>
        <v>0</v>
      </c>
      <c r="R1135" s="12"/>
      <c r="S1135" s="13"/>
      <c r="T1135" s="11">
        <f t="shared" si="1109"/>
        <v>0</v>
      </c>
      <c r="U1135" s="12"/>
      <c r="V1135" s="13"/>
      <c r="W1135" s="11">
        <f t="shared" si="1110"/>
        <v>0</v>
      </c>
      <c r="X1135" s="201"/>
      <c r="Y1135" s="13"/>
      <c r="Z1135" s="11">
        <f t="shared" si="1111"/>
        <v>0</v>
      </c>
      <c r="AA1135" s="12"/>
      <c r="AB1135" s="13"/>
      <c r="AC1135" s="11">
        <f t="shared" si="1112"/>
        <v>0</v>
      </c>
      <c r="AD1135" s="12"/>
      <c r="AE1135" s="13"/>
      <c r="AF1135" s="11">
        <f t="shared" si="1113"/>
        <v>0</v>
      </c>
      <c r="AG1135" s="12"/>
      <c r="AH1135" s="13"/>
      <c r="AI1135" s="11">
        <f t="shared" si="1114"/>
        <v>0</v>
      </c>
      <c r="AJ1135" s="12"/>
      <c r="AK1135" s="13"/>
      <c r="AL1135" s="11">
        <f t="shared" si="1115"/>
        <v>0</v>
      </c>
      <c r="AM1135" s="12"/>
      <c r="AN1135" s="23"/>
      <c r="AO1135" s="667" t="e">
        <f>SUM(I1128:I1139,L1128:L1139,O1128:O1139,R1128:R1139,U1128:U1139)+SUM(#REF!,#REF!,#REF!,#REF!,#REF!,#REF!,#REF!,#REF!,#REF!,#REF!,#REF!,#REF!,#REF!,#REF!,#REF!,#REF!,#REF!,#REF!)</f>
        <v>#REF!</v>
      </c>
    </row>
    <row r="1136" spans="1:41" ht="14.45" hidden="1" customHeight="1">
      <c r="A1136" s="554"/>
      <c r="B1136" s="636"/>
      <c r="C1136" s="697"/>
      <c r="D1136" s="700"/>
      <c r="E1136" s="702"/>
      <c r="F1136" s="2" t="s">
        <v>42</v>
      </c>
      <c r="G1136" s="13"/>
      <c r="H1136" s="11">
        <f t="shared" si="1105"/>
        <v>0</v>
      </c>
      <c r="I1136" s="12"/>
      <c r="J1136" s="13"/>
      <c r="K1136" s="11">
        <f t="shared" si="1106"/>
        <v>0</v>
      </c>
      <c r="L1136" s="12"/>
      <c r="M1136" s="13"/>
      <c r="N1136" s="11">
        <f t="shared" si="1107"/>
        <v>0</v>
      </c>
      <c r="O1136" s="12"/>
      <c r="P1136" s="13"/>
      <c r="Q1136" s="11">
        <f t="shared" si="1108"/>
        <v>0</v>
      </c>
      <c r="R1136" s="12"/>
      <c r="S1136" s="13"/>
      <c r="T1136" s="11">
        <f t="shared" si="1109"/>
        <v>0</v>
      </c>
      <c r="U1136" s="12"/>
      <c r="V1136" s="13"/>
      <c r="W1136" s="11">
        <f t="shared" si="1110"/>
        <v>0</v>
      </c>
      <c r="X1136" s="201"/>
      <c r="Y1136" s="13"/>
      <c r="Z1136" s="11">
        <f t="shared" si="1111"/>
        <v>0</v>
      </c>
      <c r="AA1136" s="12"/>
      <c r="AB1136" s="13"/>
      <c r="AC1136" s="11">
        <f t="shared" si="1112"/>
        <v>0</v>
      </c>
      <c r="AD1136" s="12"/>
      <c r="AE1136" s="13"/>
      <c r="AF1136" s="11">
        <f t="shared" si="1113"/>
        <v>0</v>
      </c>
      <c r="AG1136" s="12"/>
      <c r="AH1136" s="13"/>
      <c r="AI1136" s="11">
        <f t="shared" si="1114"/>
        <v>0</v>
      </c>
      <c r="AJ1136" s="12"/>
      <c r="AK1136" s="13"/>
      <c r="AL1136" s="11">
        <f t="shared" si="1115"/>
        <v>0</v>
      </c>
      <c r="AM1136" s="12"/>
      <c r="AN1136" s="23"/>
      <c r="AO1136" s="668"/>
    </row>
    <row r="1137" spans="1:41" ht="14.45" hidden="1" customHeight="1">
      <c r="A1137" s="554"/>
      <c r="B1137" s="636"/>
      <c r="C1137" s="697"/>
      <c r="D1137" s="700"/>
      <c r="E1137" s="702"/>
      <c r="F1137" s="2" t="s">
        <v>231</v>
      </c>
      <c r="G1137" s="13"/>
      <c r="H1137" s="11">
        <f t="shared" si="1105"/>
        <v>0</v>
      </c>
      <c r="I1137" s="12"/>
      <c r="J1137" s="13"/>
      <c r="K1137" s="11">
        <f t="shared" si="1106"/>
        <v>0</v>
      </c>
      <c r="L1137" s="12"/>
      <c r="M1137" s="13"/>
      <c r="N1137" s="11">
        <f t="shared" si="1107"/>
        <v>0</v>
      </c>
      <c r="O1137" s="12"/>
      <c r="P1137" s="13"/>
      <c r="Q1137" s="11">
        <f t="shared" si="1108"/>
        <v>0</v>
      </c>
      <c r="R1137" s="12"/>
      <c r="S1137" s="13"/>
      <c r="T1137" s="11">
        <f t="shared" si="1109"/>
        <v>0</v>
      </c>
      <c r="U1137" s="12"/>
      <c r="V1137" s="13"/>
      <c r="W1137" s="11">
        <f t="shared" si="1110"/>
        <v>0</v>
      </c>
      <c r="X1137" s="201"/>
      <c r="Y1137" s="13"/>
      <c r="Z1137" s="11">
        <f t="shared" si="1111"/>
        <v>0</v>
      </c>
      <c r="AA1137" s="12"/>
      <c r="AB1137" s="13"/>
      <c r="AC1137" s="11">
        <f t="shared" si="1112"/>
        <v>0</v>
      </c>
      <c r="AD1137" s="12"/>
      <c r="AE1137" s="13"/>
      <c r="AF1137" s="11">
        <f t="shared" si="1113"/>
        <v>0</v>
      </c>
      <c r="AG1137" s="12"/>
      <c r="AH1137" s="13"/>
      <c r="AI1137" s="11">
        <f t="shared" si="1114"/>
        <v>0</v>
      </c>
      <c r="AJ1137" s="12"/>
      <c r="AK1137" s="13"/>
      <c r="AL1137" s="11">
        <f t="shared" si="1115"/>
        <v>0</v>
      </c>
      <c r="AM1137" s="12"/>
      <c r="AN1137" s="23"/>
      <c r="AO1137" s="7" t="s">
        <v>40</v>
      </c>
    </row>
    <row r="1138" spans="1:41" ht="14.45" hidden="1" customHeight="1">
      <c r="A1138" s="554"/>
      <c r="B1138" s="636"/>
      <c r="C1138" s="697"/>
      <c r="D1138" s="700"/>
      <c r="E1138" s="702"/>
      <c r="F1138" s="2" t="s">
        <v>232</v>
      </c>
      <c r="G1138" s="13"/>
      <c r="H1138" s="11">
        <f t="shared" si="1105"/>
        <v>0</v>
      </c>
      <c r="I1138" s="12"/>
      <c r="J1138" s="13"/>
      <c r="K1138" s="11">
        <f t="shared" si="1106"/>
        <v>0</v>
      </c>
      <c r="L1138" s="12"/>
      <c r="M1138" s="13"/>
      <c r="N1138" s="11">
        <f t="shared" si="1107"/>
        <v>0</v>
      </c>
      <c r="O1138" s="12"/>
      <c r="P1138" s="13"/>
      <c r="Q1138" s="11">
        <f t="shared" si="1108"/>
        <v>0</v>
      </c>
      <c r="R1138" s="12"/>
      <c r="S1138" s="13"/>
      <c r="T1138" s="11">
        <f t="shared" si="1109"/>
        <v>0</v>
      </c>
      <c r="U1138" s="12"/>
      <c r="V1138" s="13"/>
      <c r="W1138" s="11">
        <f t="shared" si="1110"/>
        <v>0</v>
      </c>
      <c r="X1138" s="201"/>
      <c r="Y1138" s="13"/>
      <c r="Z1138" s="11">
        <f t="shared" si="1111"/>
        <v>0</v>
      </c>
      <c r="AA1138" s="12"/>
      <c r="AB1138" s="13"/>
      <c r="AC1138" s="11">
        <f t="shared" si="1112"/>
        <v>0</v>
      </c>
      <c r="AD1138" s="12"/>
      <c r="AE1138" s="13"/>
      <c r="AF1138" s="11">
        <f t="shared" si="1113"/>
        <v>0</v>
      </c>
      <c r="AG1138" s="12"/>
      <c r="AH1138" s="13"/>
      <c r="AI1138" s="11">
        <f t="shared" si="1114"/>
        <v>0</v>
      </c>
      <c r="AJ1138" s="12"/>
      <c r="AK1138" s="13"/>
      <c r="AL1138" s="11">
        <f t="shared" si="1115"/>
        <v>0</v>
      </c>
      <c r="AM1138" s="12"/>
      <c r="AN1138" s="23"/>
      <c r="AO1138" s="669" t="e">
        <f>AO1135/AO1129</f>
        <v>#REF!</v>
      </c>
    </row>
    <row r="1139" spans="1:41" ht="15" hidden="1" customHeight="1">
      <c r="A1139" s="555"/>
      <c r="B1139" s="637"/>
      <c r="C1139" s="698"/>
      <c r="D1139" s="701"/>
      <c r="E1139" s="703"/>
      <c r="F1139" s="130" t="s">
        <v>233</v>
      </c>
      <c r="G1139" s="15"/>
      <c r="H1139" s="16">
        <f t="shared" si="1105"/>
        <v>0</v>
      </c>
      <c r="I1139" s="17"/>
      <c r="J1139" s="15"/>
      <c r="K1139" s="16">
        <f t="shared" si="1106"/>
        <v>0</v>
      </c>
      <c r="L1139" s="17"/>
      <c r="M1139" s="15"/>
      <c r="N1139" s="16">
        <f t="shared" si="1107"/>
        <v>0</v>
      </c>
      <c r="O1139" s="17"/>
      <c r="P1139" s="15"/>
      <c r="Q1139" s="16">
        <f t="shared" si="1108"/>
        <v>0</v>
      </c>
      <c r="R1139" s="17"/>
      <c r="S1139" s="15"/>
      <c r="T1139" s="16">
        <f t="shared" si="1109"/>
        <v>0</v>
      </c>
      <c r="U1139" s="17"/>
      <c r="V1139" s="15"/>
      <c r="W1139" s="16">
        <f t="shared" si="1110"/>
        <v>0</v>
      </c>
      <c r="X1139" s="202"/>
      <c r="Y1139" s="15"/>
      <c r="Z1139" s="16">
        <f t="shared" si="1111"/>
        <v>0</v>
      </c>
      <c r="AA1139" s="17"/>
      <c r="AB1139" s="15"/>
      <c r="AC1139" s="16">
        <f t="shared" si="1112"/>
        <v>0</v>
      </c>
      <c r="AD1139" s="17"/>
      <c r="AE1139" s="15"/>
      <c r="AF1139" s="16">
        <f t="shared" si="1113"/>
        <v>0</v>
      </c>
      <c r="AG1139" s="17"/>
      <c r="AH1139" s="15"/>
      <c r="AI1139" s="16">
        <f t="shared" si="1114"/>
        <v>0</v>
      </c>
      <c r="AJ1139" s="17"/>
      <c r="AK1139" s="15"/>
      <c r="AL1139" s="16">
        <f t="shared" si="1115"/>
        <v>0</v>
      </c>
      <c r="AM1139" s="17"/>
      <c r="AN1139" s="24"/>
      <c r="AO1139" s="670"/>
    </row>
    <row r="1140" spans="1:41" ht="15" hidden="1" customHeight="1">
      <c r="A1140" s="460" t="s">
        <v>21</v>
      </c>
      <c r="B1140" s="639" t="s">
        <v>17</v>
      </c>
      <c r="C1140" s="484" t="s">
        <v>18</v>
      </c>
      <c r="D1140" s="484" t="s">
        <v>139</v>
      </c>
      <c r="E1140" s="484" t="s">
        <v>20</v>
      </c>
      <c r="F1140" s="696" t="s">
        <v>22</v>
      </c>
      <c r="G1140" s="477" t="s">
        <v>23</v>
      </c>
      <c r="H1140" s="460" t="s">
        <v>24</v>
      </c>
      <c r="I1140" s="476" t="s">
        <v>25</v>
      </c>
      <c r="J1140" s="477" t="s">
        <v>23</v>
      </c>
      <c r="K1140" s="460" t="s">
        <v>24</v>
      </c>
      <c r="L1140" s="476" t="s">
        <v>25</v>
      </c>
      <c r="M1140" s="477" t="s">
        <v>23</v>
      </c>
      <c r="N1140" s="460" t="s">
        <v>24</v>
      </c>
      <c r="O1140" s="476" t="s">
        <v>25</v>
      </c>
      <c r="P1140" s="477" t="s">
        <v>23</v>
      </c>
      <c r="Q1140" s="460" t="s">
        <v>24</v>
      </c>
      <c r="R1140" s="476" t="s">
        <v>25</v>
      </c>
      <c r="S1140" s="477" t="s">
        <v>23</v>
      </c>
      <c r="T1140" s="460" t="s">
        <v>24</v>
      </c>
      <c r="U1140" s="476" t="s">
        <v>25</v>
      </c>
      <c r="V1140" s="477" t="s">
        <v>23</v>
      </c>
      <c r="W1140" s="460" t="s">
        <v>24</v>
      </c>
      <c r="X1140" s="478" t="s">
        <v>25</v>
      </c>
      <c r="Y1140" s="477" t="s">
        <v>23</v>
      </c>
      <c r="Z1140" s="460" t="s">
        <v>24</v>
      </c>
      <c r="AA1140" s="476" t="s">
        <v>25</v>
      </c>
      <c r="AB1140" s="477" t="s">
        <v>23</v>
      </c>
      <c r="AC1140" s="460" t="s">
        <v>24</v>
      </c>
      <c r="AD1140" s="476" t="s">
        <v>25</v>
      </c>
      <c r="AE1140" s="477" t="s">
        <v>23</v>
      </c>
      <c r="AF1140" s="460" t="s">
        <v>24</v>
      </c>
      <c r="AG1140" s="476" t="s">
        <v>25</v>
      </c>
      <c r="AH1140" s="477" t="s">
        <v>23</v>
      </c>
      <c r="AI1140" s="460" t="s">
        <v>24</v>
      </c>
      <c r="AJ1140" s="476" t="s">
        <v>25</v>
      </c>
      <c r="AK1140" s="477" t="s">
        <v>23</v>
      </c>
      <c r="AL1140" s="460" t="s">
        <v>24</v>
      </c>
      <c r="AM1140" s="476" t="s">
        <v>25</v>
      </c>
      <c r="AN1140" s="688" t="s">
        <v>23</v>
      </c>
      <c r="AO1140" s="453" t="s">
        <v>26</v>
      </c>
    </row>
    <row r="1141" spans="1:41" ht="15" hidden="1" customHeight="1">
      <c r="A1141" s="452"/>
      <c r="B1141" s="633"/>
      <c r="C1141" s="450"/>
      <c r="D1141" s="450"/>
      <c r="E1141" s="450"/>
      <c r="F1141" s="686"/>
      <c r="G1141" s="576"/>
      <c r="H1141" s="452"/>
      <c r="I1141" s="577"/>
      <c r="J1141" s="576"/>
      <c r="K1141" s="452"/>
      <c r="L1141" s="577"/>
      <c r="M1141" s="576"/>
      <c r="N1141" s="452"/>
      <c r="O1141" s="577"/>
      <c r="P1141" s="576"/>
      <c r="Q1141" s="452"/>
      <c r="R1141" s="577"/>
      <c r="S1141" s="576"/>
      <c r="T1141" s="452"/>
      <c r="U1141" s="577"/>
      <c r="V1141" s="576"/>
      <c r="W1141" s="452"/>
      <c r="X1141" s="676"/>
      <c r="Y1141" s="576"/>
      <c r="Z1141" s="452"/>
      <c r="AA1141" s="577"/>
      <c r="AB1141" s="576"/>
      <c r="AC1141" s="452"/>
      <c r="AD1141" s="577"/>
      <c r="AE1141" s="576"/>
      <c r="AF1141" s="452"/>
      <c r="AG1141" s="577"/>
      <c r="AH1141" s="576"/>
      <c r="AI1141" s="452"/>
      <c r="AJ1141" s="577"/>
      <c r="AK1141" s="576"/>
      <c r="AL1141" s="452"/>
      <c r="AM1141" s="577"/>
      <c r="AN1141" s="689"/>
      <c r="AO1141" s="540"/>
    </row>
    <row r="1142" spans="1:41" ht="15" hidden="1" customHeight="1">
      <c r="A1142" s="508" t="s">
        <v>202</v>
      </c>
      <c r="B1142" s="640" t="s">
        <v>434</v>
      </c>
      <c r="C1142" s="468">
        <v>2130</v>
      </c>
      <c r="D1142" s="692">
        <v>756</v>
      </c>
      <c r="E1142" s="471" t="s">
        <v>435</v>
      </c>
      <c r="F1142" s="169" t="s">
        <v>30</v>
      </c>
      <c r="G1142" s="13"/>
      <c r="H1142" s="9">
        <f t="shared" ref="H1142:H1153" si="1116">G1142-I1142</f>
        <v>0</v>
      </c>
      <c r="I1142" s="10"/>
      <c r="J1142" s="13"/>
      <c r="K1142" s="9">
        <f t="shared" ref="K1142:K1153" si="1117">J1142-L1142</f>
        <v>0</v>
      </c>
      <c r="L1142" s="10"/>
      <c r="M1142" s="13"/>
      <c r="N1142" s="9">
        <f t="shared" ref="N1142:N1153" si="1118">M1142-O1142</f>
        <v>0</v>
      </c>
      <c r="O1142" s="10"/>
      <c r="P1142" s="13"/>
      <c r="Q1142" s="9">
        <f t="shared" ref="Q1142:Q1153" si="1119">P1142-R1142</f>
        <v>0</v>
      </c>
      <c r="R1142" s="10"/>
      <c r="S1142" s="13"/>
      <c r="T1142" s="9">
        <f t="shared" ref="T1142:T1153" si="1120">S1142-U1142</f>
        <v>0</v>
      </c>
      <c r="U1142" s="10"/>
      <c r="V1142" s="13"/>
      <c r="W1142" s="9">
        <f t="shared" ref="W1142:W1153" si="1121">V1142-X1142</f>
        <v>0</v>
      </c>
      <c r="X1142" s="200"/>
      <c r="Y1142" s="13"/>
      <c r="Z1142" s="9">
        <f t="shared" ref="Z1142:Z1153" si="1122">Y1142-AA1142</f>
        <v>0</v>
      </c>
      <c r="AA1142" s="10"/>
      <c r="AB1142" s="13"/>
      <c r="AC1142" s="9">
        <f t="shared" ref="AC1142:AC1153" si="1123">AB1142-AD1142</f>
        <v>0</v>
      </c>
      <c r="AD1142" s="10"/>
      <c r="AE1142" s="13"/>
      <c r="AF1142" s="9">
        <f t="shared" ref="AF1142:AF1153" si="1124">AE1142-AG1142</f>
        <v>0</v>
      </c>
      <c r="AG1142" s="10"/>
      <c r="AH1142" s="13"/>
      <c r="AI1142" s="9">
        <f t="shared" ref="AI1142:AI1153" si="1125">AH1142-AJ1142</f>
        <v>0</v>
      </c>
      <c r="AJ1142" s="10"/>
      <c r="AK1142" s="13"/>
      <c r="AL1142" s="9">
        <f t="shared" ref="AL1142:AL1153" si="1126">AK1142-AM1142</f>
        <v>0</v>
      </c>
      <c r="AM1142" s="10"/>
      <c r="AN1142" s="23"/>
      <c r="AO1142" s="4" t="s">
        <v>31</v>
      </c>
    </row>
    <row r="1143" spans="1:41" ht="14.45" hidden="1" customHeight="1">
      <c r="A1143" s="571"/>
      <c r="B1143" s="641"/>
      <c r="C1143" s="690"/>
      <c r="D1143" s="693"/>
      <c r="E1143" s="695"/>
      <c r="F1143" s="170" t="s">
        <v>32</v>
      </c>
      <c r="G1143" s="13"/>
      <c r="H1143" s="11">
        <f t="shared" si="1116"/>
        <v>0</v>
      </c>
      <c r="I1143" s="12"/>
      <c r="J1143" s="13"/>
      <c r="K1143" s="11">
        <f t="shared" si="1117"/>
        <v>0</v>
      </c>
      <c r="L1143" s="12"/>
      <c r="M1143" s="13"/>
      <c r="N1143" s="11">
        <f t="shared" si="1118"/>
        <v>0</v>
      </c>
      <c r="O1143" s="12"/>
      <c r="P1143" s="13"/>
      <c r="Q1143" s="11">
        <f t="shared" si="1119"/>
        <v>0</v>
      </c>
      <c r="R1143" s="12"/>
      <c r="S1143" s="13"/>
      <c r="T1143" s="11">
        <f t="shared" si="1120"/>
        <v>0</v>
      </c>
      <c r="U1143" s="12"/>
      <c r="V1143" s="13"/>
      <c r="W1143" s="11">
        <f t="shared" si="1121"/>
        <v>0</v>
      </c>
      <c r="X1143" s="201"/>
      <c r="Y1143" s="13"/>
      <c r="Z1143" s="11">
        <f t="shared" si="1122"/>
        <v>0</v>
      </c>
      <c r="AA1143" s="12"/>
      <c r="AB1143" s="13"/>
      <c r="AC1143" s="11">
        <f t="shared" si="1123"/>
        <v>0</v>
      </c>
      <c r="AD1143" s="12"/>
      <c r="AE1143" s="13"/>
      <c r="AF1143" s="11">
        <f t="shared" si="1124"/>
        <v>0</v>
      </c>
      <c r="AG1143" s="12"/>
      <c r="AH1143" s="13"/>
      <c r="AI1143" s="11">
        <f t="shared" si="1125"/>
        <v>0</v>
      </c>
      <c r="AJ1143" s="12"/>
      <c r="AK1143" s="13"/>
      <c r="AL1143" s="11">
        <f t="shared" si="1126"/>
        <v>0</v>
      </c>
      <c r="AM1143" s="12"/>
      <c r="AN1143" s="23"/>
      <c r="AO1143" s="667" t="e">
        <f>SUM(G1142:G1153,J1142:J1153,M1142:M1153,P1142:P1153,S1142:S1153,AN1142:AN1153)+SUM(#REF!,#REF!,#REF!,#REF!,#REF!,#REF!,#REF!,#REF!,#REF!,#REF!,#REF!,#REF!,#REF!,#REF!,#REF!,#REF!,#REF!,#REF!,#REF!,#REF!)</f>
        <v>#REF!</v>
      </c>
    </row>
    <row r="1144" spans="1:41" ht="14.45" hidden="1" customHeight="1">
      <c r="A1144" s="571"/>
      <c r="B1144" s="641"/>
      <c r="C1144" s="690"/>
      <c r="D1144" s="693"/>
      <c r="E1144" s="695"/>
      <c r="F1144" s="170" t="s">
        <v>33</v>
      </c>
      <c r="G1144" s="13"/>
      <c r="H1144" s="11">
        <f t="shared" si="1116"/>
        <v>0</v>
      </c>
      <c r="I1144" s="12"/>
      <c r="J1144" s="13"/>
      <c r="K1144" s="11">
        <f t="shared" si="1117"/>
        <v>0</v>
      </c>
      <c r="L1144" s="12"/>
      <c r="M1144" s="13"/>
      <c r="N1144" s="11">
        <f t="shared" si="1118"/>
        <v>0</v>
      </c>
      <c r="O1144" s="12"/>
      <c r="P1144" s="13"/>
      <c r="Q1144" s="11">
        <f t="shared" si="1119"/>
        <v>0</v>
      </c>
      <c r="R1144" s="12"/>
      <c r="S1144" s="13"/>
      <c r="T1144" s="11">
        <f t="shared" si="1120"/>
        <v>0</v>
      </c>
      <c r="U1144" s="12"/>
      <c r="V1144" s="13"/>
      <c r="W1144" s="11">
        <f t="shared" si="1121"/>
        <v>0</v>
      </c>
      <c r="X1144" s="201"/>
      <c r="Y1144" s="13"/>
      <c r="Z1144" s="11">
        <f t="shared" si="1122"/>
        <v>0</v>
      </c>
      <c r="AA1144" s="12"/>
      <c r="AB1144" s="13"/>
      <c r="AC1144" s="11">
        <f t="shared" si="1123"/>
        <v>0</v>
      </c>
      <c r="AD1144" s="12"/>
      <c r="AE1144" s="13"/>
      <c r="AF1144" s="11">
        <f t="shared" si="1124"/>
        <v>0</v>
      </c>
      <c r="AG1144" s="12"/>
      <c r="AH1144" s="13"/>
      <c r="AI1144" s="11">
        <f t="shared" si="1125"/>
        <v>0</v>
      </c>
      <c r="AJ1144" s="12"/>
      <c r="AK1144" s="13"/>
      <c r="AL1144" s="11">
        <f t="shared" si="1126"/>
        <v>0</v>
      </c>
      <c r="AM1144" s="12"/>
      <c r="AN1144" s="23"/>
      <c r="AO1144" s="668"/>
    </row>
    <row r="1145" spans="1:41" ht="23.25" customHeight="1">
      <c r="A1145" s="571"/>
      <c r="B1145" s="641"/>
      <c r="C1145" s="690"/>
      <c r="D1145" s="693"/>
      <c r="E1145" s="695"/>
      <c r="F1145" s="170" t="s">
        <v>35</v>
      </c>
      <c r="G1145" s="13"/>
      <c r="H1145" s="11">
        <f t="shared" si="1116"/>
        <v>0</v>
      </c>
      <c r="I1145" s="12"/>
      <c r="J1145" s="13"/>
      <c r="K1145" s="11">
        <f t="shared" si="1117"/>
        <v>0</v>
      </c>
      <c r="L1145" s="12"/>
      <c r="M1145" s="13"/>
      <c r="N1145" s="11">
        <f t="shared" si="1118"/>
        <v>0</v>
      </c>
      <c r="O1145" s="12"/>
      <c r="P1145" s="13"/>
      <c r="Q1145" s="11">
        <f t="shared" si="1119"/>
        <v>0</v>
      </c>
      <c r="R1145" s="12"/>
      <c r="S1145" s="13"/>
      <c r="T1145" s="11">
        <f t="shared" si="1120"/>
        <v>0</v>
      </c>
      <c r="U1145" s="12"/>
      <c r="V1145" s="13"/>
      <c r="W1145" s="11">
        <f t="shared" si="1121"/>
        <v>0</v>
      </c>
      <c r="X1145" s="201"/>
      <c r="Y1145" s="13"/>
      <c r="Z1145" s="11">
        <f t="shared" si="1122"/>
        <v>0</v>
      </c>
      <c r="AA1145" s="12"/>
      <c r="AB1145" s="13"/>
      <c r="AC1145" s="11">
        <f t="shared" si="1123"/>
        <v>0</v>
      </c>
      <c r="AD1145" s="12"/>
      <c r="AE1145" s="13"/>
      <c r="AF1145" s="11">
        <f t="shared" si="1124"/>
        <v>0</v>
      </c>
      <c r="AG1145" s="12"/>
      <c r="AH1145" s="13"/>
      <c r="AI1145" s="11">
        <f t="shared" si="1125"/>
        <v>0</v>
      </c>
      <c r="AJ1145" s="12"/>
      <c r="AK1145" s="13"/>
      <c r="AL1145" s="11">
        <f t="shared" si="1126"/>
        <v>0</v>
      </c>
      <c r="AM1145" s="12"/>
      <c r="AN1145" s="23"/>
      <c r="AO1145" s="7" t="s">
        <v>34</v>
      </c>
    </row>
    <row r="1146" spans="1:41" ht="30" customHeight="1">
      <c r="A1146" s="571"/>
      <c r="B1146" s="641"/>
      <c r="C1146" s="690"/>
      <c r="D1146" s="693"/>
      <c r="E1146" s="695"/>
      <c r="F1146" s="170" t="s">
        <v>36</v>
      </c>
      <c r="G1146" s="13"/>
      <c r="H1146" s="11">
        <f t="shared" si="1116"/>
        <v>0</v>
      </c>
      <c r="I1146" s="12"/>
      <c r="J1146" s="13"/>
      <c r="K1146" s="11">
        <f t="shared" si="1117"/>
        <v>0</v>
      </c>
      <c r="L1146" s="12"/>
      <c r="M1146" s="13"/>
      <c r="N1146" s="11">
        <f t="shared" si="1118"/>
        <v>0</v>
      </c>
      <c r="O1146" s="12"/>
      <c r="P1146" s="13"/>
      <c r="Q1146" s="11">
        <f t="shared" si="1119"/>
        <v>0</v>
      </c>
      <c r="R1146" s="12"/>
      <c r="S1146" s="13"/>
      <c r="T1146" s="11">
        <f t="shared" si="1120"/>
        <v>0</v>
      </c>
      <c r="U1146" s="12"/>
      <c r="V1146" s="13"/>
      <c r="W1146" s="11">
        <f t="shared" si="1121"/>
        <v>0</v>
      </c>
      <c r="X1146" s="201"/>
      <c r="Y1146" s="13"/>
      <c r="Z1146" s="11">
        <f t="shared" si="1122"/>
        <v>0</v>
      </c>
      <c r="AA1146" s="12"/>
      <c r="AB1146" s="13"/>
      <c r="AC1146" s="11">
        <f t="shared" si="1123"/>
        <v>0</v>
      </c>
      <c r="AD1146" s="12"/>
      <c r="AE1146" s="13"/>
      <c r="AF1146" s="11">
        <f t="shared" si="1124"/>
        <v>0</v>
      </c>
      <c r="AG1146" s="12"/>
      <c r="AH1146" s="13"/>
      <c r="AI1146" s="11">
        <f t="shared" si="1125"/>
        <v>0</v>
      </c>
      <c r="AJ1146" s="12"/>
      <c r="AK1146" s="13"/>
      <c r="AL1146" s="11">
        <f t="shared" si="1126"/>
        <v>0</v>
      </c>
      <c r="AM1146" s="12"/>
      <c r="AN1146" s="23"/>
      <c r="AO1146" s="667">
        <f>SUM(H1142:H1153,K1142:K1153,N1142:N1153,Q1142:Q1153,T1142:T1153)</f>
        <v>0</v>
      </c>
    </row>
    <row r="1147" spans="1:41" ht="26.25" customHeight="1">
      <c r="A1147" s="571"/>
      <c r="B1147" s="641"/>
      <c r="C1147" s="690"/>
      <c r="D1147" s="693"/>
      <c r="E1147" s="695"/>
      <c r="F1147" s="170" t="s">
        <v>38</v>
      </c>
      <c r="G1147" s="13"/>
      <c r="H1147" s="11">
        <f t="shared" si="1116"/>
        <v>0</v>
      </c>
      <c r="I1147" s="12"/>
      <c r="J1147" s="13"/>
      <c r="K1147" s="11">
        <f t="shared" si="1117"/>
        <v>0</v>
      </c>
      <c r="L1147" s="12"/>
      <c r="M1147" s="13"/>
      <c r="N1147" s="11">
        <f t="shared" si="1118"/>
        <v>0</v>
      </c>
      <c r="O1147" s="12"/>
      <c r="P1147" s="13"/>
      <c r="Q1147" s="11">
        <f t="shared" si="1119"/>
        <v>0</v>
      </c>
      <c r="R1147" s="12"/>
      <c r="S1147" s="13"/>
      <c r="T1147" s="11">
        <f t="shared" si="1120"/>
        <v>0</v>
      </c>
      <c r="U1147" s="12"/>
      <c r="V1147" s="13"/>
      <c r="W1147" s="11">
        <f t="shared" si="1121"/>
        <v>0</v>
      </c>
      <c r="X1147" s="201"/>
      <c r="Y1147" s="13"/>
      <c r="Z1147" s="11">
        <f t="shared" si="1122"/>
        <v>0</v>
      </c>
      <c r="AA1147" s="12"/>
      <c r="AB1147" s="13"/>
      <c r="AC1147" s="11">
        <f t="shared" si="1123"/>
        <v>0</v>
      </c>
      <c r="AD1147" s="12"/>
      <c r="AE1147" s="13"/>
      <c r="AF1147" s="11">
        <f t="shared" si="1124"/>
        <v>0</v>
      </c>
      <c r="AG1147" s="12"/>
      <c r="AH1147" s="13"/>
      <c r="AI1147" s="11">
        <f t="shared" si="1125"/>
        <v>0</v>
      </c>
      <c r="AJ1147" s="12"/>
      <c r="AK1147" s="13"/>
      <c r="AL1147" s="11">
        <f t="shared" si="1126"/>
        <v>0</v>
      </c>
      <c r="AM1147" s="12"/>
      <c r="AN1147" s="23"/>
      <c r="AO1147" s="668"/>
    </row>
    <row r="1148" spans="1:41" ht="25.5" customHeight="1">
      <c r="A1148" s="571"/>
      <c r="B1148" s="641"/>
      <c r="C1148" s="690"/>
      <c r="D1148" s="693"/>
      <c r="E1148" s="695"/>
      <c r="F1148" s="170" t="s">
        <v>39</v>
      </c>
      <c r="G1148" s="13"/>
      <c r="H1148" s="11">
        <f t="shared" si="1116"/>
        <v>0</v>
      </c>
      <c r="I1148" s="12"/>
      <c r="J1148" s="13"/>
      <c r="K1148" s="11">
        <f t="shared" si="1117"/>
        <v>0</v>
      </c>
      <c r="L1148" s="12"/>
      <c r="M1148" s="13"/>
      <c r="N1148" s="11">
        <f t="shared" si="1118"/>
        <v>0</v>
      </c>
      <c r="O1148" s="12"/>
      <c r="P1148" s="13"/>
      <c r="Q1148" s="11">
        <f t="shared" si="1119"/>
        <v>0</v>
      </c>
      <c r="R1148" s="12"/>
      <c r="S1148" s="13"/>
      <c r="T1148" s="11">
        <f t="shared" si="1120"/>
        <v>0</v>
      </c>
      <c r="U1148" s="12"/>
      <c r="V1148" s="13"/>
      <c r="W1148" s="11">
        <f t="shared" si="1121"/>
        <v>0</v>
      </c>
      <c r="X1148" s="201"/>
      <c r="Y1148" s="13"/>
      <c r="Z1148" s="11">
        <f t="shared" si="1122"/>
        <v>0</v>
      </c>
      <c r="AA1148" s="12"/>
      <c r="AB1148" s="13"/>
      <c r="AC1148" s="11">
        <f t="shared" si="1123"/>
        <v>0</v>
      </c>
      <c r="AD1148" s="12"/>
      <c r="AE1148" s="13"/>
      <c r="AF1148" s="11">
        <f t="shared" si="1124"/>
        <v>0</v>
      </c>
      <c r="AG1148" s="12"/>
      <c r="AH1148" s="13"/>
      <c r="AI1148" s="11">
        <f t="shared" si="1125"/>
        <v>0</v>
      </c>
      <c r="AJ1148" s="12"/>
      <c r="AK1148" s="13"/>
      <c r="AL1148" s="11">
        <f t="shared" si="1126"/>
        <v>0</v>
      </c>
      <c r="AM1148" s="12"/>
      <c r="AN1148" s="23"/>
      <c r="AO1148" s="7" t="s">
        <v>37</v>
      </c>
    </row>
    <row r="1149" spans="1:41" ht="29.25" customHeight="1">
      <c r="A1149" s="571"/>
      <c r="B1149" s="641"/>
      <c r="C1149" s="690"/>
      <c r="D1149" s="693"/>
      <c r="E1149" s="695"/>
      <c r="F1149" s="170" t="s">
        <v>41</v>
      </c>
      <c r="G1149" s="13"/>
      <c r="H1149" s="11">
        <f t="shared" si="1116"/>
        <v>0</v>
      </c>
      <c r="I1149" s="12"/>
      <c r="J1149" s="13"/>
      <c r="K1149" s="11">
        <f t="shared" si="1117"/>
        <v>0</v>
      </c>
      <c r="L1149" s="12"/>
      <c r="M1149" s="13"/>
      <c r="N1149" s="11">
        <f t="shared" si="1118"/>
        <v>0</v>
      </c>
      <c r="O1149" s="12"/>
      <c r="P1149" s="13"/>
      <c r="Q1149" s="11">
        <f t="shared" si="1119"/>
        <v>0</v>
      </c>
      <c r="R1149" s="12"/>
      <c r="S1149" s="13"/>
      <c r="T1149" s="11">
        <f t="shared" si="1120"/>
        <v>0</v>
      </c>
      <c r="U1149" s="12"/>
      <c r="V1149" s="13"/>
      <c r="W1149" s="11">
        <f t="shared" si="1121"/>
        <v>0</v>
      </c>
      <c r="X1149" s="201"/>
      <c r="Y1149" s="13"/>
      <c r="Z1149" s="11">
        <f t="shared" si="1122"/>
        <v>0</v>
      </c>
      <c r="AA1149" s="12"/>
      <c r="AB1149" s="13"/>
      <c r="AC1149" s="11">
        <f t="shared" si="1123"/>
        <v>0</v>
      </c>
      <c r="AD1149" s="12"/>
      <c r="AE1149" s="13"/>
      <c r="AF1149" s="11">
        <f t="shared" si="1124"/>
        <v>0</v>
      </c>
      <c r="AG1149" s="12"/>
      <c r="AH1149" s="13"/>
      <c r="AI1149" s="11">
        <f t="shared" si="1125"/>
        <v>0</v>
      </c>
      <c r="AJ1149" s="12"/>
      <c r="AK1149" s="13"/>
      <c r="AL1149" s="11">
        <f t="shared" si="1126"/>
        <v>0</v>
      </c>
      <c r="AM1149" s="12"/>
      <c r="AN1149" s="23"/>
      <c r="AO1149" s="667" t="e">
        <f>SUM(I1142:I1153,L1142:L1153,O1142:O1153,R1142:R1153,U1142:U1153)+SUM(#REF!,#REF!,#REF!,#REF!,#REF!,#REF!,#REF!,#REF!,#REF!,#REF!,#REF!,#REF!,#REF!,#REF!,#REF!,#REF!,#REF!,#REF!)</f>
        <v>#REF!</v>
      </c>
    </row>
    <row r="1150" spans="1:41" ht="22.5" customHeight="1">
      <c r="A1150" s="571"/>
      <c r="B1150" s="641"/>
      <c r="C1150" s="690"/>
      <c r="D1150" s="693"/>
      <c r="E1150" s="695"/>
      <c r="F1150" s="170" t="s">
        <v>42</v>
      </c>
      <c r="G1150" s="13"/>
      <c r="H1150" s="11">
        <f t="shared" si="1116"/>
        <v>0</v>
      </c>
      <c r="I1150" s="12"/>
      <c r="J1150" s="13"/>
      <c r="K1150" s="11">
        <f t="shared" si="1117"/>
        <v>0</v>
      </c>
      <c r="L1150" s="12"/>
      <c r="M1150" s="13"/>
      <c r="N1150" s="11">
        <f t="shared" si="1118"/>
        <v>0</v>
      </c>
      <c r="O1150" s="12"/>
      <c r="P1150" s="13"/>
      <c r="Q1150" s="11">
        <f t="shared" si="1119"/>
        <v>0</v>
      </c>
      <c r="R1150" s="12"/>
      <c r="S1150" s="13"/>
      <c r="T1150" s="11">
        <f t="shared" si="1120"/>
        <v>0</v>
      </c>
      <c r="U1150" s="12"/>
      <c r="V1150" s="13"/>
      <c r="W1150" s="11">
        <f t="shared" si="1121"/>
        <v>0</v>
      </c>
      <c r="X1150" s="201"/>
      <c r="Y1150" s="13"/>
      <c r="Z1150" s="11">
        <f t="shared" si="1122"/>
        <v>0</v>
      </c>
      <c r="AA1150" s="12"/>
      <c r="AB1150" s="13"/>
      <c r="AC1150" s="11">
        <f t="shared" si="1123"/>
        <v>0</v>
      </c>
      <c r="AD1150" s="12"/>
      <c r="AE1150" s="13"/>
      <c r="AF1150" s="11">
        <f t="shared" si="1124"/>
        <v>0</v>
      </c>
      <c r="AG1150" s="12"/>
      <c r="AH1150" s="13"/>
      <c r="AI1150" s="11">
        <f t="shared" si="1125"/>
        <v>0</v>
      </c>
      <c r="AJ1150" s="12"/>
      <c r="AK1150" s="13"/>
      <c r="AL1150" s="11">
        <f t="shared" si="1126"/>
        <v>0</v>
      </c>
      <c r="AM1150" s="12"/>
      <c r="AN1150" s="23"/>
      <c r="AO1150" s="668"/>
    </row>
    <row r="1151" spans="1:41" ht="22.5" customHeight="1">
      <c r="A1151" s="571"/>
      <c r="B1151" s="641"/>
      <c r="C1151" s="690"/>
      <c r="D1151" s="693"/>
      <c r="E1151" s="695"/>
      <c r="F1151" s="170" t="s">
        <v>231</v>
      </c>
      <c r="G1151" s="13"/>
      <c r="H1151" s="11">
        <f t="shared" si="1116"/>
        <v>0</v>
      </c>
      <c r="I1151" s="12"/>
      <c r="J1151" s="13"/>
      <c r="K1151" s="11">
        <f t="shared" si="1117"/>
        <v>0</v>
      </c>
      <c r="L1151" s="12"/>
      <c r="M1151" s="13"/>
      <c r="N1151" s="11">
        <f t="shared" si="1118"/>
        <v>0</v>
      </c>
      <c r="O1151" s="12"/>
      <c r="P1151" s="13"/>
      <c r="Q1151" s="11">
        <f t="shared" si="1119"/>
        <v>0</v>
      </c>
      <c r="R1151" s="12"/>
      <c r="S1151" s="13"/>
      <c r="T1151" s="11">
        <f t="shared" si="1120"/>
        <v>0</v>
      </c>
      <c r="U1151" s="12"/>
      <c r="V1151" s="13"/>
      <c r="W1151" s="11">
        <f t="shared" si="1121"/>
        <v>0</v>
      </c>
      <c r="X1151" s="201"/>
      <c r="Y1151" s="13"/>
      <c r="Z1151" s="11">
        <f t="shared" si="1122"/>
        <v>0</v>
      </c>
      <c r="AA1151" s="12"/>
      <c r="AB1151" s="13"/>
      <c r="AC1151" s="11">
        <f t="shared" si="1123"/>
        <v>0</v>
      </c>
      <c r="AD1151" s="12"/>
      <c r="AE1151" s="13"/>
      <c r="AF1151" s="11">
        <f t="shared" si="1124"/>
        <v>0</v>
      </c>
      <c r="AG1151" s="12"/>
      <c r="AH1151" s="13"/>
      <c r="AI1151" s="11">
        <f t="shared" si="1125"/>
        <v>0</v>
      </c>
      <c r="AJ1151" s="12"/>
      <c r="AK1151" s="13"/>
      <c r="AL1151" s="11">
        <f t="shared" si="1126"/>
        <v>0</v>
      </c>
      <c r="AM1151" s="12"/>
      <c r="AN1151" s="23"/>
      <c r="AO1151" s="7" t="s">
        <v>40</v>
      </c>
    </row>
    <row r="1152" spans="1:41" ht="21.75" customHeight="1">
      <c r="A1152" s="571"/>
      <c r="B1152" s="641"/>
      <c r="C1152" s="690"/>
      <c r="D1152" s="693"/>
      <c r="E1152" s="695"/>
      <c r="F1152" s="170" t="s">
        <v>232</v>
      </c>
      <c r="G1152" s="13"/>
      <c r="H1152" s="11">
        <f t="shared" si="1116"/>
        <v>0</v>
      </c>
      <c r="I1152" s="12"/>
      <c r="J1152" s="13"/>
      <c r="K1152" s="11">
        <f t="shared" si="1117"/>
        <v>0</v>
      </c>
      <c r="L1152" s="12"/>
      <c r="M1152" s="13"/>
      <c r="N1152" s="11">
        <f t="shared" si="1118"/>
        <v>0</v>
      </c>
      <c r="O1152" s="12"/>
      <c r="P1152" s="13"/>
      <c r="Q1152" s="11">
        <f t="shared" si="1119"/>
        <v>0</v>
      </c>
      <c r="R1152" s="12"/>
      <c r="S1152" s="13"/>
      <c r="T1152" s="11">
        <f t="shared" si="1120"/>
        <v>0</v>
      </c>
      <c r="U1152" s="12"/>
      <c r="V1152" s="13"/>
      <c r="W1152" s="11">
        <f t="shared" si="1121"/>
        <v>0</v>
      </c>
      <c r="X1152" s="201"/>
      <c r="Y1152" s="13"/>
      <c r="Z1152" s="11">
        <f t="shared" si="1122"/>
        <v>0</v>
      </c>
      <c r="AA1152" s="12"/>
      <c r="AB1152" s="13"/>
      <c r="AC1152" s="11">
        <f t="shared" si="1123"/>
        <v>0</v>
      </c>
      <c r="AD1152" s="12"/>
      <c r="AE1152" s="13"/>
      <c r="AF1152" s="11">
        <f t="shared" si="1124"/>
        <v>0</v>
      </c>
      <c r="AG1152" s="12"/>
      <c r="AH1152" s="13"/>
      <c r="AI1152" s="11">
        <f t="shared" si="1125"/>
        <v>0</v>
      </c>
      <c r="AJ1152" s="12"/>
      <c r="AK1152" s="13"/>
      <c r="AL1152" s="11">
        <f t="shared" si="1126"/>
        <v>0</v>
      </c>
      <c r="AM1152" s="12"/>
      <c r="AN1152" s="23"/>
      <c r="AO1152" s="669" t="e">
        <f>AO1149/AO1143</f>
        <v>#REF!</v>
      </c>
    </row>
    <row r="1153" spans="1:41" ht="44.25" customHeight="1">
      <c r="A1153" s="572"/>
      <c r="B1153" s="642"/>
      <c r="C1153" s="691"/>
      <c r="D1153" s="694"/>
      <c r="E1153" s="695"/>
      <c r="F1153" s="171" t="s">
        <v>233</v>
      </c>
      <c r="G1153" s="26"/>
      <c r="H1153" s="20">
        <f t="shared" si="1116"/>
        <v>0</v>
      </c>
      <c r="I1153" s="21"/>
      <c r="J1153" s="26"/>
      <c r="K1153" s="20">
        <f t="shared" si="1117"/>
        <v>0</v>
      </c>
      <c r="L1153" s="21"/>
      <c r="M1153" s="26"/>
      <c r="N1153" s="20">
        <f t="shared" si="1118"/>
        <v>0</v>
      </c>
      <c r="O1153" s="21"/>
      <c r="P1153" s="26"/>
      <c r="Q1153" s="20">
        <f t="shared" si="1119"/>
        <v>0</v>
      </c>
      <c r="R1153" s="21"/>
      <c r="S1153" s="26"/>
      <c r="T1153" s="20">
        <f t="shared" si="1120"/>
        <v>0</v>
      </c>
      <c r="U1153" s="21"/>
      <c r="V1153" s="26"/>
      <c r="W1153" s="20">
        <f t="shared" si="1121"/>
        <v>0</v>
      </c>
      <c r="X1153" s="203"/>
      <c r="Y1153" s="26"/>
      <c r="Z1153" s="20">
        <f t="shared" si="1122"/>
        <v>0</v>
      </c>
      <c r="AA1153" s="21"/>
      <c r="AB1153" s="26"/>
      <c r="AC1153" s="20">
        <f t="shared" si="1123"/>
        <v>0</v>
      </c>
      <c r="AD1153" s="21"/>
      <c r="AE1153" s="26"/>
      <c r="AF1153" s="20">
        <f t="shared" si="1124"/>
        <v>0</v>
      </c>
      <c r="AG1153" s="21"/>
      <c r="AH1153" s="26"/>
      <c r="AI1153" s="20">
        <f t="shared" si="1125"/>
        <v>0</v>
      </c>
      <c r="AJ1153" s="21"/>
      <c r="AK1153" s="26"/>
      <c r="AL1153" s="20">
        <f t="shared" si="1126"/>
        <v>0</v>
      </c>
      <c r="AM1153" s="21"/>
      <c r="AN1153" s="143"/>
      <c r="AO1153" s="687"/>
    </row>
    <row r="1154" spans="1:41" ht="21.75" customHeight="1">
      <c r="E1154" s="28"/>
      <c r="F1154" s="29" t="s">
        <v>168</v>
      </c>
      <c r="G1154" s="183">
        <f t="shared" ref="G1154:AJ1154" si="1127">SUM(G5:G1153)</f>
        <v>16341493</v>
      </c>
      <c r="H1154" s="159">
        <f t="shared" si="1127"/>
        <v>-39864</v>
      </c>
      <c r="I1154" s="184">
        <f t="shared" si="1127"/>
        <v>16381357</v>
      </c>
      <c r="J1154" s="183">
        <f t="shared" si="1127"/>
        <v>10279472</v>
      </c>
      <c r="K1154" s="159">
        <f t="shared" si="1127"/>
        <v>319882</v>
      </c>
      <c r="L1154" s="184">
        <f t="shared" si="1127"/>
        <v>9959590</v>
      </c>
      <c r="M1154" s="183">
        <f t="shared" si="1127"/>
        <v>22980061</v>
      </c>
      <c r="N1154" s="159">
        <f t="shared" si="1127"/>
        <v>393080</v>
      </c>
      <c r="O1154" s="184">
        <f t="shared" si="1127"/>
        <v>22586981</v>
      </c>
      <c r="P1154" s="183">
        <f t="shared" si="1127"/>
        <v>10097375</v>
      </c>
      <c r="Q1154" s="159">
        <f t="shared" si="1127"/>
        <v>263814</v>
      </c>
      <c r="R1154" s="184">
        <f t="shared" si="1127"/>
        <v>9833561</v>
      </c>
      <c r="S1154" s="183">
        <f t="shared" si="1127"/>
        <v>7845694</v>
      </c>
      <c r="T1154" s="159">
        <f>SUM(T5:T1153)</f>
        <v>815550</v>
      </c>
      <c r="U1154" s="184">
        <f t="shared" si="1127"/>
        <v>7030144</v>
      </c>
      <c r="V1154" s="183">
        <f t="shared" si="1127"/>
        <v>13259094</v>
      </c>
      <c r="W1154" s="159">
        <f t="shared" si="1127"/>
        <v>2168817</v>
      </c>
      <c r="X1154" s="204">
        <f t="shared" si="1127"/>
        <v>11090277</v>
      </c>
      <c r="Y1154" s="183">
        <f t="shared" si="1127"/>
        <v>66719770</v>
      </c>
      <c r="Z1154" s="159">
        <f t="shared" si="1127"/>
        <v>61251424</v>
      </c>
      <c r="AA1154" s="184">
        <f t="shared" si="1127"/>
        <v>5468346</v>
      </c>
      <c r="AB1154" s="183">
        <f t="shared" si="1127"/>
        <v>61918746</v>
      </c>
      <c r="AC1154" s="159">
        <f t="shared" si="1127"/>
        <v>61918746</v>
      </c>
      <c r="AD1154" s="184">
        <f t="shared" si="1127"/>
        <v>0</v>
      </c>
      <c r="AE1154" s="183">
        <f t="shared" si="1127"/>
        <v>48709405</v>
      </c>
      <c r="AF1154" s="159">
        <f t="shared" si="1127"/>
        <v>48709405</v>
      </c>
      <c r="AG1154" s="184">
        <f t="shared" si="1127"/>
        <v>0</v>
      </c>
      <c r="AH1154" s="183">
        <f>SUM(AH5:AH1153)</f>
        <v>15465939</v>
      </c>
      <c r="AI1154" s="159">
        <f t="shared" si="1127"/>
        <v>15465939</v>
      </c>
      <c r="AJ1154" s="184">
        <f t="shared" si="1127"/>
        <v>0</v>
      </c>
      <c r="AK1154" s="183">
        <f t="shared" ref="AK1154:AM1154" si="1128">SUM(AK5:AK1153)</f>
        <v>22012741</v>
      </c>
      <c r="AL1154" s="159">
        <f t="shared" si="1128"/>
        <v>22012741</v>
      </c>
      <c r="AM1154" s="184">
        <f t="shared" si="1128"/>
        <v>0</v>
      </c>
      <c r="AN1154" s="175">
        <f>SUM(AN5:AN1153)</f>
        <v>28806000</v>
      </c>
      <c r="AO1154" s="160"/>
    </row>
    <row r="1155" spans="1:41" ht="13.5" customHeight="1">
      <c r="E1155" s="30"/>
      <c r="G1155" s="185"/>
      <c r="H1155" s="161">
        <f>H1154/G1154</f>
        <v>-2.4394343895016201E-3</v>
      </c>
      <c r="I1155" s="186">
        <f>I1154/G1154</f>
        <v>1.0024394343895016</v>
      </c>
      <c r="J1155" s="185"/>
      <c r="K1155" s="161">
        <f>K1154/J1154</f>
        <v>3.1118524375571041E-2</v>
      </c>
      <c r="L1155" s="186">
        <f>L1154/J1154</f>
        <v>0.96888147562442895</v>
      </c>
      <c r="M1155" s="185"/>
      <c r="N1155" s="161">
        <f>N1154/M1154</f>
        <v>1.7105263558699867E-2</v>
      </c>
      <c r="O1155" s="186">
        <f>O1154/M1154</f>
        <v>0.9828947364413001</v>
      </c>
      <c r="P1155" s="185"/>
      <c r="Q1155" s="161">
        <f>Q1154/P1154</f>
        <v>2.6126988449968431E-2</v>
      </c>
      <c r="R1155" s="186">
        <f>R1154/P1154</f>
        <v>0.97387301155003159</v>
      </c>
      <c r="S1155" s="185"/>
      <c r="T1155" s="161">
        <f>T1154/S1154</f>
        <v>0.10394873927022899</v>
      </c>
      <c r="U1155" s="186">
        <f>U1154/S1154</f>
        <v>0.89605126072977104</v>
      </c>
      <c r="V1155" s="185"/>
      <c r="W1155" s="161">
        <f>W1154/V1154</f>
        <v>0.1635720359173862</v>
      </c>
      <c r="X1155" s="205">
        <f>X1154/V1154</f>
        <v>0.83642796408261377</v>
      </c>
      <c r="Y1155" s="185"/>
      <c r="Z1155" s="161">
        <f>Z1154/Y1154</f>
        <v>0.91804009516219853</v>
      </c>
      <c r="AA1155" s="186">
        <f>AA1154/Y1154</f>
        <v>8.1959904837801453E-2</v>
      </c>
      <c r="AB1155" s="185"/>
      <c r="AC1155" s="161">
        <f>AC1154/AB1154</f>
        <v>1</v>
      </c>
      <c r="AD1155" s="186">
        <f>AD1154/AB1154</f>
        <v>0</v>
      </c>
      <c r="AE1155" s="185"/>
      <c r="AF1155" s="161">
        <f>AF1154/AE1154</f>
        <v>1</v>
      </c>
      <c r="AG1155" s="186">
        <f>AG1154/AE1154</f>
        <v>0</v>
      </c>
      <c r="AH1155" s="185"/>
      <c r="AI1155" s="161">
        <f>AI1154/AH1154</f>
        <v>1</v>
      </c>
      <c r="AJ1155" s="186">
        <f>AJ1154/AH1154</f>
        <v>0</v>
      </c>
      <c r="AK1155" s="185"/>
      <c r="AL1155" s="161">
        <f>AL1154/AK1154</f>
        <v>1</v>
      </c>
      <c r="AM1155" s="186">
        <f>AM1154/AK1154</f>
        <v>0</v>
      </c>
      <c r="AN1155" s="176"/>
      <c r="AO1155" s="89"/>
    </row>
    <row r="1156" spans="1:41" ht="13.5" customHeight="1">
      <c r="E1156" s="30"/>
      <c r="G1156" s="185"/>
      <c r="H1156" s="89"/>
      <c r="I1156" s="187"/>
      <c r="J1156" s="185"/>
      <c r="K1156" s="89"/>
      <c r="L1156" s="187"/>
      <c r="M1156" s="185"/>
      <c r="N1156" s="89"/>
      <c r="O1156" s="187"/>
      <c r="P1156" s="185"/>
      <c r="Q1156" s="89"/>
      <c r="R1156" s="187"/>
      <c r="S1156" s="185"/>
      <c r="T1156" s="89"/>
      <c r="U1156" s="187"/>
      <c r="V1156" s="185"/>
      <c r="W1156" s="89"/>
      <c r="X1156" s="165"/>
      <c r="Y1156" s="185"/>
      <c r="Z1156" s="89"/>
      <c r="AA1156" s="187"/>
      <c r="AB1156" s="185"/>
      <c r="AC1156" s="89"/>
      <c r="AD1156" s="187"/>
      <c r="AE1156" s="185"/>
      <c r="AF1156" s="89"/>
      <c r="AG1156" s="187"/>
      <c r="AH1156" s="185"/>
      <c r="AI1156" s="89"/>
      <c r="AJ1156" s="187"/>
      <c r="AK1156" s="185"/>
      <c r="AL1156" s="89"/>
      <c r="AM1156" s="187"/>
      <c r="AN1156" s="176"/>
      <c r="AO1156" s="89"/>
    </row>
    <row r="1157" spans="1:41" ht="13.5" customHeight="1">
      <c r="B1157"/>
      <c r="E1157" s="500" t="s">
        <v>169</v>
      </c>
      <c r="F1157" s="618"/>
      <c r="G1157" s="682" t="s">
        <v>100</v>
      </c>
      <c r="H1157" s="663"/>
      <c r="I1157" s="683"/>
      <c r="J1157" s="682" t="s">
        <v>100</v>
      </c>
      <c r="K1157" s="663"/>
      <c r="L1157" s="683"/>
      <c r="M1157" s="682" t="s">
        <v>101</v>
      </c>
      <c r="N1157" s="663"/>
      <c r="O1157" s="683"/>
      <c r="P1157" s="658" t="s">
        <v>169</v>
      </c>
      <c r="Q1157" s="659"/>
      <c r="R1157" s="661"/>
      <c r="S1157" s="658" t="s">
        <v>169</v>
      </c>
      <c r="T1157" s="659"/>
      <c r="U1157" s="661"/>
      <c r="V1157" s="658" t="s">
        <v>169</v>
      </c>
      <c r="W1157" s="659"/>
      <c r="X1157" s="660"/>
      <c r="Y1157" s="658" t="s">
        <v>169</v>
      </c>
      <c r="Z1157" s="659"/>
      <c r="AA1157" s="661"/>
      <c r="AB1157" s="658" t="s">
        <v>169</v>
      </c>
      <c r="AC1157" s="659"/>
      <c r="AD1157" s="661"/>
      <c r="AE1157" s="658" t="s">
        <v>169</v>
      </c>
      <c r="AF1157" s="659"/>
      <c r="AG1157" s="661"/>
      <c r="AH1157" s="658" t="s">
        <v>169</v>
      </c>
      <c r="AI1157" s="659"/>
      <c r="AJ1157" s="661"/>
      <c r="AK1157" s="658" t="s">
        <v>169</v>
      </c>
      <c r="AL1157" s="659"/>
      <c r="AM1157" s="661"/>
      <c r="AN1157" s="662" t="s">
        <v>16</v>
      </c>
      <c r="AO1157" s="663"/>
    </row>
    <row r="1158" spans="1:41" ht="30" customHeight="1">
      <c r="B1158"/>
      <c r="E1158" s="672" t="s">
        <v>436</v>
      </c>
      <c r="F1158" s="497"/>
      <c r="G1158" s="185"/>
      <c r="H1158" s="89"/>
      <c r="I1158" s="188">
        <v>18327117</v>
      </c>
      <c r="J1158" s="185"/>
      <c r="K1158" s="89"/>
      <c r="L1158" s="188">
        <v>18864244</v>
      </c>
      <c r="M1158" s="185"/>
      <c r="N1158" s="89"/>
      <c r="O1158" s="188">
        <v>19919329</v>
      </c>
      <c r="P1158" s="185"/>
      <c r="Q1158" s="89"/>
      <c r="R1158" s="188">
        <v>20678920</v>
      </c>
      <c r="S1158" s="185"/>
      <c r="T1158" s="89"/>
      <c r="U1158" s="188">
        <v>20678920</v>
      </c>
      <c r="V1158" s="185"/>
      <c r="W1158" s="89"/>
      <c r="X1158" s="278">
        <v>22604917</v>
      </c>
      <c r="Y1158" s="185"/>
      <c r="Z1158" s="89"/>
      <c r="AA1158" s="278">
        <v>23057015</v>
      </c>
      <c r="AB1158" s="185"/>
      <c r="AC1158" s="89"/>
      <c r="AD1158" s="278">
        <v>23057015</v>
      </c>
      <c r="AE1158" s="185"/>
      <c r="AF1158" s="89"/>
      <c r="AG1158" s="278">
        <v>23057015</v>
      </c>
      <c r="AH1158" s="185"/>
      <c r="AI1158" s="89"/>
      <c r="AJ1158" s="278">
        <v>23057015</v>
      </c>
      <c r="AK1158" s="185"/>
      <c r="AL1158" s="89"/>
      <c r="AM1158" s="278">
        <v>23057015</v>
      </c>
      <c r="AN1158" s="211">
        <v>26301262</v>
      </c>
      <c r="AO1158" s="162" t="s">
        <v>171</v>
      </c>
    </row>
    <row r="1159" spans="1:41" ht="13.5" customHeight="1">
      <c r="B1159"/>
      <c r="E1159" s="673" t="s">
        <v>437</v>
      </c>
      <c r="F1159" s="674"/>
      <c r="G1159" s="246"/>
      <c r="H1159" s="247"/>
      <c r="I1159" s="248"/>
      <c r="J1159" s="246"/>
      <c r="K1159" s="247"/>
      <c r="L1159" s="248"/>
      <c r="M1159" s="246"/>
      <c r="N1159" s="247"/>
      <c r="O1159" s="248"/>
      <c r="P1159" s="246"/>
      <c r="Q1159" s="247"/>
      <c r="R1159" s="248"/>
      <c r="S1159" s="246"/>
      <c r="T1159" s="247"/>
      <c r="U1159" s="248">
        <f>SUM(S10+S1060)</f>
        <v>418034</v>
      </c>
      <c r="V1159" s="246"/>
      <c r="W1159" s="247"/>
      <c r="X1159" s="249">
        <f>SUM(V764+V798+V955+V810+V69)</f>
        <v>945707</v>
      </c>
      <c r="Y1159" s="185"/>
      <c r="Z1159" s="89"/>
      <c r="AA1159" s="249">
        <f>SUM(AB764+Y798+Y955+Y810+Y69)</f>
        <v>0</v>
      </c>
      <c r="AB1159" s="185"/>
      <c r="AC1159" s="89"/>
      <c r="AD1159" s="255"/>
      <c r="AE1159" s="185"/>
      <c r="AF1159" s="89"/>
      <c r="AG1159" s="255"/>
      <c r="AH1159" s="185"/>
      <c r="AI1159" s="89"/>
      <c r="AJ1159" s="255"/>
      <c r="AK1159" s="185"/>
      <c r="AL1159" s="89"/>
      <c r="AM1159" s="255"/>
      <c r="AN1159" s="211"/>
      <c r="AO1159" s="162"/>
    </row>
    <row r="1160" spans="1:41" ht="13.5" customHeight="1">
      <c r="B1160"/>
      <c r="E1160" s="675" t="s">
        <v>438</v>
      </c>
      <c r="F1160" s="492"/>
      <c r="G1160" s="185"/>
      <c r="H1160" s="89"/>
      <c r="I1160" s="188">
        <v>0</v>
      </c>
      <c r="J1160" s="185"/>
      <c r="K1160" s="89"/>
      <c r="L1160" s="188">
        <v>0</v>
      </c>
      <c r="M1160" s="185"/>
      <c r="N1160" s="89"/>
      <c r="O1160" s="188"/>
      <c r="P1160" s="185"/>
      <c r="Q1160" s="89"/>
      <c r="R1160" s="188">
        <v>0</v>
      </c>
      <c r="S1160" s="185"/>
      <c r="T1160" s="89"/>
      <c r="U1160" s="219">
        <f>SUM(U1158*0.2-185025-150000-330000-706000-172289-2592470)</f>
        <v>0</v>
      </c>
      <c r="V1160" s="185"/>
      <c r="W1160" s="89"/>
      <c r="X1160" s="278">
        <f>SUM(X1158*0.2-185025+2592470-900000-4400000-28400-506000-60000-960000-74028)</f>
        <v>0.40000000037252903</v>
      </c>
      <c r="Y1160" s="185"/>
      <c r="Z1160" s="89"/>
      <c r="AA1160" s="188">
        <f>SUM(AA1158*0.2)</f>
        <v>4611403</v>
      </c>
      <c r="AB1160" s="185"/>
      <c r="AC1160" s="89"/>
      <c r="AD1160" s="188">
        <f>SUM(AD1158*0.2)</f>
        <v>4611403</v>
      </c>
      <c r="AE1160" s="185"/>
      <c r="AF1160" s="89"/>
      <c r="AG1160" s="188">
        <f>SUM(AG1158*0.2)</f>
        <v>4611403</v>
      </c>
      <c r="AH1160" s="185"/>
      <c r="AI1160" s="89"/>
      <c r="AJ1160" s="188">
        <f>SUM(AJ1158*0.2)</f>
        <v>4611403</v>
      </c>
      <c r="AK1160" s="185"/>
      <c r="AL1160" s="89"/>
      <c r="AM1160" s="188">
        <f>SUM(AM1158*0.2)</f>
        <v>4611403</v>
      </c>
      <c r="AN1160" s="212">
        <f>SUM(AN1158*0.2)</f>
        <v>5260252.4000000004</v>
      </c>
      <c r="AO1160" s="162" t="s">
        <v>439</v>
      </c>
    </row>
    <row r="1161" spans="1:41" ht="30" customHeight="1">
      <c r="B1161"/>
      <c r="E1161" s="680" t="s">
        <v>440</v>
      </c>
      <c r="F1161" s="681"/>
      <c r="G1161" s="185"/>
      <c r="H1161" s="89"/>
      <c r="I1161" s="188">
        <f>SUM(I1158:I1160)</f>
        <v>18327117</v>
      </c>
      <c r="J1161" s="185"/>
      <c r="K1161" s="89"/>
      <c r="L1161" s="188">
        <f>SUM(L1158:L1160)</f>
        <v>18864244</v>
      </c>
      <c r="M1161" s="185"/>
      <c r="N1161" s="89"/>
      <c r="O1161" s="188">
        <f>SUM(O1158:O1160)</f>
        <v>19919329</v>
      </c>
      <c r="P1161" s="185"/>
      <c r="Q1161" s="89"/>
      <c r="R1161" s="188">
        <f>SUM(R1158-R1160)</f>
        <v>20678920</v>
      </c>
      <c r="S1161" s="185"/>
      <c r="T1161" s="89"/>
      <c r="U1161" s="188">
        <f>SUM(U1158*0.8)</f>
        <v>16543136</v>
      </c>
      <c r="V1161" s="185"/>
      <c r="W1161" s="89"/>
      <c r="X1161" s="206">
        <f>SUM(X1158*0.8)</f>
        <v>18083933.600000001</v>
      </c>
      <c r="Y1161" s="185"/>
      <c r="Z1161" s="89"/>
      <c r="AA1161" s="188">
        <f>SUM(AA1158*0.8)</f>
        <v>18445612</v>
      </c>
      <c r="AB1161" s="185"/>
      <c r="AC1161" s="89"/>
      <c r="AD1161" s="188">
        <f>SUM(AD1158*0.8)</f>
        <v>18445612</v>
      </c>
      <c r="AE1161" s="185"/>
      <c r="AF1161" s="89"/>
      <c r="AG1161" s="188">
        <f>SUM(AG1158*0.8)</f>
        <v>18445612</v>
      </c>
      <c r="AH1161" s="185"/>
      <c r="AI1161" s="89"/>
      <c r="AJ1161" s="188">
        <f>SUM(AJ1158*0.8)</f>
        <v>18445612</v>
      </c>
      <c r="AK1161" s="185"/>
      <c r="AL1161" s="89"/>
      <c r="AM1161" s="188">
        <f>SUM(AM1158*0.8)</f>
        <v>18445612</v>
      </c>
      <c r="AN1161" s="211">
        <f>SUM(AN1158*0.8)</f>
        <v>21041009.600000001</v>
      </c>
      <c r="AO1161" s="162" t="s">
        <v>441</v>
      </c>
    </row>
    <row r="1162" spans="1:41" ht="13.5" customHeight="1">
      <c r="B1162"/>
      <c r="E1162" s="519" t="s">
        <v>118</v>
      </c>
      <c r="F1162" s="628"/>
      <c r="G1162" s="664" t="s">
        <v>118</v>
      </c>
      <c r="H1162" s="665"/>
      <c r="I1162" s="666"/>
      <c r="J1162" s="664" t="s">
        <v>118</v>
      </c>
      <c r="K1162" s="665"/>
      <c r="L1162" s="666"/>
      <c r="M1162" s="664" t="s">
        <v>118</v>
      </c>
      <c r="N1162" s="665"/>
      <c r="O1162" s="666"/>
      <c r="P1162" s="664" t="s">
        <v>118</v>
      </c>
      <c r="Q1162" s="665"/>
      <c r="R1162" s="666"/>
      <c r="S1162" s="664" t="s">
        <v>118</v>
      </c>
      <c r="T1162" s="665"/>
      <c r="U1162" s="666"/>
      <c r="V1162" s="664" t="s">
        <v>118</v>
      </c>
      <c r="W1162" s="665"/>
      <c r="X1162" s="671"/>
      <c r="Y1162" s="664" t="s">
        <v>118</v>
      </c>
      <c r="Z1162" s="665"/>
      <c r="AA1162" s="666"/>
      <c r="AB1162" s="664" t="s">
        <v>118</v>
      </c>
      <c r="AC1162" s="665"/>
      <c r="AD1162" s="666"/>
      <c r="AE1162" s="664" t="s">
        <v>118</v>
      </c>
      <c r="AF1162" s="665"/>
      <c r="AG1162" s="666"/>
      <c r="AH1162" s="664" t="s">
        <v>118</v>
      </c>
      <c r="AI1162" s="665"/>
      <c r="AJ1162" s="666"/>
      <c r="AK1162" s="664" t="s">
        <v>118</v>
      </c>
      <c r="AL1162" s="665"/>
      <c r="AM1162" s="666"/>
      <c r="AN1162" s="656" t="s">
        <v>119</v>
      </c>
      <c r="AO1162" s="657"/>
    </row>
    <row r="1163" spans="1:41" ht="27.75" customHeight="1">
      <c r="B1163"/>
      <c r="E1163" s="672" t="s">
        <v>172</v>
      </c>
      <c r="F1163" s="497"/>
      <c r="G1163" s="185"/>
      <c r="H1163" s="89"/>
      <c r="I1163" s="188">
        <f>F1163</f>
        <v>0</v>
      </c>
      <c r="J1163" s="185"/>
      <c r="K1163" s="89"/>
      <c r="L1163" s="188">
        <v>40290997</v>
      </c>
      <c r="M1163" s="185"/>
      <c r="N1163" s="89"/>
      <c r="O1163" s="188">
        <f>L1168</f>
        <v>48875769</v>
      </c>
      <c r="P1163" s="185"/>
      <c r="Q1163" s="89"/>
      <c r="R1163" s="188">
        <v>91404999</v>
      </c>
      <c r="S1163" s="185"/>
      <c r="T1163" s="89"/>
      <c r="U1163" s="188">
        <f>R1168</f>
        <v>101986544</v>
      </c>
      <c r="V1163" s="185"/>
      <c r="W1163" s="89"/>
      <c r="X1163" s="206">
        <f>U1168</f>
        <v>112540720</v>
      </c>
      <c r="Y1163" s="185"/>
      <c r="Z1163" s="89"/>
      <c r="AA1163" s="188">
        <f>X1168</f>
        <v>118311266.59999999</v>
      </c>
      <c r="AB1163" s="185"/>
      <c r="AC1163" s="89"/>
      <c r="AD1163" s="188">
        <f>AA1168</f>
        <v>70037108.599999994</v>
      </c>
      <c r="AE1163" s="185"/>
      <c r="AF1163" s="89"/>
      <c r="AG1163" s="188">
        <f>AD1168</f>
        <v>26563974.599999994</v>
      </c>
      <c r="AH1163" s="185"/>
      <c r="AI1163" s="89"/>
      <c r="AJ1163" s="188">
        <f>AG1168</f>
        <v>-3699818.400000006</v>
      </c>
      <c r="AK1163" s="185"/>
      <c r="AL1163" s="89"/>
      <c r="AM1163" s="188">
        <f>AJ1168</f>
        <v>-720145.40000000596</v>
      </c>
      <c r="AN1163" s="211"/>
      <c r="AO1163" s="89"/>
    </row>
    <row r="1164" spans="1:41" ht="33.75" customHeight="1">
      <c r="B1164"/>
      <c r="C1164" s="38"/>
      <c r="E1164" s="675" t="s">
        <v>442</v>
      </c>
      <c r="F1164" s="492"/>
      <c r="G1164" s="185"/>
      <c r="H1164" s="89"/>
      <c r="I1164" s="188">
        <f>I1161</f>
        <v>18327117</v>
      </c>
      <c r="J1164" s="185"/>
      <c r="K1164" s="89"/>
      <c r="L1164" s="188">
        <f>L1161</f>
        <v>18864244</v>
      </c>
      <c r="M1164" s="185"/>
      <c r="N1164" s="89"/>
      <c r="O1164" s="188">
        <f>O1161</f>
        <v>19919329</v>
      </c>
      <c r="P1164" s="185"/>
      <c r="Q1164" s="89"/>
      <c r="R1164" s="188">
        <f>R1161</f>
        <v>20678920</v>
      </c>
      <c r="S1164" s="185"/>
      <c r="T1164" s="89"/>
      <c r="U1164" s="188">
        <f>SUM(U1161+U1159+1438700)</f>
        <v>18399870</v>
      </c>
      <c r="V1164" s="185"/>
      <c r="W1164" s="89"/>
      <c r="X1164" s="188">
        <f>SUM(X1161+X1159)</f>
        <v>19029640.600000001</v>
      </c>
      <c r="Y1164" s="185"/>
      <c r="Z1164" s="89"/>
      <c r="AA1164" s="188">
        <f>SUM(AA1161+AA1159)</f>
        <v>18445612</v>
      </c>
      <c r="AB1164" s="185"/>
      <c r="AC1164" s="89"/>
      <c r="AD1164" s="188">
        <f>SUM(AD1161+AD1159)</f>
        <v>18445612</v>
      </c>
      <c r="AE1164" s="185"/>
      <c r="AF1164" s="89"/>
      <c r="AG1164" s="188">
        <f>AG1161</f>
        <v>18445612</v>
      </c>
      <c r="AH1164" s="185"/>
      <c r="AI1164" s="89"/>
      <c r="AJ1164" s="188">
        <f>AJ1161</f>
        <v>18445612</v>
      </c>
      <c r="AK1164" s="185"/>
      <c r="AL1164" s="89"/>
      <c r="AM1164" s="188">
        <f>AM1161</f>
        <v>18445612</v>
      </c>
      <c r="AN1164" s="176"/>
      <c r="AO1164" s="89"/>
    </row>
    <row r="1165" spans="1:41">
      <c r="B1165"/>
      <c r="E1165" s="675" t="s">
        <v>174</v>
      </c>
      <c r="F1165" s="492"/>
      <c r="G1165" s="185"/>
      <c r="H1165" s="89"/>
      <c r="I1165" s="189">
        <f>SUM(I1163:I1164)</f>
        <v>18327117</v>
      </c>
      <c r="J1165" s="185"/>
      <c r="K1165" s="89"/>
      <c r="L1165" s="189">
        <f>SUM(L1163:L1164)</f>
        <v>59155241</v>
      </c>
      <c r="M1165" s="185"/>
      <c r="N1165" s="89"/>
      <c r="O1165" s="189">
        <f>SUM(O1163:O1164)</f>
        <v>68795098</v>
      </c>
      <c r="P1165" s="185"/>
      <c r="Q1165" s="89"/>
      <c r="R1165" s="189">
        <f>SUM(R1163:R1164)</f>
        <v>112083919</v>
      </c>
      <c r="S1165" s="185"/>
      <c r="T1165" s="89"/>
      <c r="U1165" s="189">
        <f>SUM(U1163:U1164)</f>
        <v>120386414</v>
      </c>
      <c r="V1165" s="185"/>
      <c r="W1165" s="89"/>
      <c r="X1165" s="207">
        <f>SUM(X1163:X1164)</f>
        <v>131570360.59999999</v>
      </c>
      <c r="Y1165" s="185"/>
      <c r="Z1165" s="89"/>
      <c r="AA1165" s="189">
        <f>SUM(AA1163:AA1164)</f>
        <v>136756878.59999999</v>
      </c>
      <c r="AB1165" s="185"/>
      <c r="AC1165" s="89"/>
      <c r="AD1165" s="189">
        <f>SUM(AD1163:AD1164)</f>
        <v>88482720.599999994</v>
      </c>
      <c r="AE1165" s="185"/>
      <c r="AF1165" s="89"/>
      <c r="AG1165" s="189">
        <f>SUM(AG1163:AG1164)</f>
        <v>45009586.599999994</v>
      </c>
      <c r="AH1165" s="185"/>
      <c r="AI1165" s="89"/>
      <c r="AJ1165" s="189">
        <f>SUM(AJ1163:AJ1164)</f>
        <v>14745793.599999994</v>
      </c>
      <c r="AK1165" s="185"/>
      <c r="AL1165" s="89"/>
      <c r="AM1165" s="189">
        <f>SUM(AM1163:AM1164)</f>
        <v>17725466.599999994</v>
      </c>
      <c r="AN1165" s="211">
        <f>AN1161</f>
        <v>21041009.600000001</v>
      </c>
      <c r="AO1165" s="89" t="s">
        <v>121</v>
      </c>
    </row>
    <row r="1166" spans="1:41">
      <c r="B1166" s="235"/>
      <c r="E1166" s="675" t="s">
        <v>122</v>
      </c>
      <c r="F1166" s="492"/>
      <c r="G1166" s="185"/>
      <c r="H1166" s="89"/>
      <c r="I1166" s="188">
        <f>H1154*-1</f>
        <v>39864</v>
      </c>
      <c r="J1166" s="185"/>
      <c r="K1166" s="89"/>
      <c r="L1166" s="188">
        <f>K1154*-1</f>
        <v>-319882</v>
      </c>
      <c r="M1166" s="185"/>
      <c r="N1166" s="89"/>
      <c r="O1166" s="188">
        <f>N1154*-1</f>
        <v>-393080</v>
      </c>
      <c r="P1166" s="185"/>
      <c r="Q1166" s="89"/>
      <c r="R1166" s="188">
        <f>Q1154*-1</f>
        <v>-263814</v>
      </c>
      <c r="S1166" s="185"/>
      <c r="T1166" s="89"/>
      <c r="U1166" s="188">
        <f>T1154*-1</f>
        <v>-815550</v>
      </c>
      <c r="V1166" s="185"/>
      <c r="W1166" s="89"/>
      <c r="X1166" s="206">
        <f>W1154*-1</f>
        <v>-2168817</v>
      </c>
      <c r="Y1166" s="185"/>
      <c r="Z1166" s="89"/>
      <c r="AA1166" s="188">
        <f>Z1154*-1</f>
        <v>-61251424</v>
      </c>
      <c r="AB1166" s="185"/>
      <c r="AC1166" s="89"/>
      <c r="AD1166" s="188">
        <f>AC1154*-1</f>
        <v>-61918746</v>
      </c>
      <c r="AE1166" s="185"/>
      <c r="AF1166" s="89"/>
      <c r="AG1166" s="188">
        <f>AF1154*-1</f>
        <v>-48709405</v>
      </c>
      <c r="AH1166" s="185"/>
      <c r="AI1166" s="89"/>
      <c r="AJ1166" s="188">
        <f>AI1154*-1</f>
        <v>-15465939</v>
      </c>
      <c r="AK1166" s="185"/>
      <c r="AL1166" s="89"/>
      <c r="AM1166" s="188">
        <f>AL1154*-1</f>
        <v>-22012741</v>
      </c>
      <c r="AN1166" s="213">
        <f>AN1154*-1</f>
        <v>-28806000</v>
      </c>
      <c r="AO1166" s="163" t="s">
        <v>123</v>
      </c>
    </row>
    <row r="1167" spans="1:41">
      <c r="B1167"/>
      <c r="E1167" s="677" t="s">
        <v>124</v>
      </c>
      <c r="F1167" s="498"/>
      <c r="G1167" s="185"/>
      <c r="H1167" s="89"/>
      <c r="I1167" s="188">
        <f>I1154*-1</f>
        <v>-16381357</v>
      </c>
      <c r="J1167" s="185"/>
      <c r="K1167" s="89"/>
      <c r="L1167" s="188">
        <f>L1154*-1</f>
        <v>-9959590</v>
      </c>
      <c r="M1167" s="185"/>
      <c r="N1167" s="89"/>
      <c r="O1167" s="188">
        <f>O1154*-1</f>
        <v>-22586981</v>
      </c>
      <c r="P1167" s="185"/>
      <c r="Q1167" s="89"/>
      <c r="R1167" s="188">
        <f>R1154*-1</f>
        <v>-9833561</v>
      </c>
      <c r="S1167" s="185"/>
      <c r="T1167" s="89"/>
      <c r="U1167" s="188">
        <f>U1154*-1</f>
        <v>-7030144</v>
      </c>
      <c r="V1167" s="195"/>
      <c r="W1167" s="196"/>
      <c r="X1167" s="208">
        <f>X1154*-1</f>
        <v>-11090277</v>
      </c>
      <c r="Y1167" s="185"/>
      <c r="Z1167" s="89"/>
      <c r="AA1167" s="188">
        <f>AA1154*-1</f>
        <v>-5468346</v>
      </c>
      <c r="AB1167" s="185"/>
      <c r="AC1167" s="89"/>
      <c r="AD1167" s="188">
        <f>AD1154*-1</f>
        <v>0</v>
      </c>
      <c r="AE1167" s="185"/>
      <c r="AF1167" s="89"/>
      <c r="AG1167" s="188">
        <f>AG1154*-1</f>
        <v>0</v>
      </c>
      <c r="AH1167" s="185"/>
      <c r="AI1167" s="89"/>
      <c r="AJ1167" s="188">
        <f>AJ1154*-1</f>
        <v>0</v>
      </c>
      <c r="AK1167" s="185"/>
      <c r="AL1167" s="89"/>
      <c r="AM1167" s="188">
        <f>AM1154*-1</f>
        <v>0</v>
      </c>
      <c r="AN1167" s="176"/>
      <c r="AO1167" s="89"/>
    </row>
    <row r="1168" spans="1:41" ht="27" customHeight="1">
      <c r="B1168"/>
      <c r="E1168" s="678" t="s">
        <v>175</v>
      </c>
      <c r="F1168" s="679"/>
      <c r="G1168" s="190"/>
      <c r="H1168" s="191"/>
      <c r="I1168" s="192">
        <f>SUM(I1165:I1167)</f>
        <v>1985624</v>
      </c>
      <c r="J1168" s="190"/>
      <c r="K1168" s="191"/>
      <c r="L1168" s="192">
        <f>SUM(L1165:L1167)</f>
        <v>48875769</v>
      </c>
      <c r="M1168" s="190"/>
      <c r="N1168" s="191"/>
      <c r="O1168" s="192">
        <v>90581847</v>
      </c>
      <c r="P1168" s="190"/>
      <c r="Q1168" s="191"/>
      <c r="R1168" s="192">
        <f>SUM(R1165:R1167)</f>
        <v>101986544</v>
      </c>
      <c r="S1168" s="190"/>
      <c r="T1168" s="191"/>
      <c r="U1168" s="192">
        <f>SUM(U1165:U1167)</f>
        <v>112540720</v>
      </c>
      <c r="V1168" s="193"/>
      <c r="W1168" s="194"/>
      <c r="X1168" s="209">
        <f>SUM(X1165:X1167)</f>
        <v>118311266.59999999</v>
      </c>
      <c r="Y1168" s="190"/>
      <c r="Z1168" s="191"/>
      <c r="AA1168" s="192">
        <f>SUM(AA1165:AA1167)</f>
        <v>70037108.599999994</v>
      </c>
      <c r="AB1168" s="190"/>
      <c r="AC1168" s="191"/>
      <c r="AD1168" s="192">
        <f>SUM(AD1165:AD1167)</f>
        <v>26563974.599999994</v>
      </c>
      <c r="AE1168" s="190"/>
      <c r="AF1168" s="191"/>
      <c r="AG1168" s="192">
        <f>SUM(AG1165:AG1167)</f>
        <v>-3699818.400000006</v>
      </c>
      <c r="AH1168" s="190"/>
      <c r="AI1168" s="191"/>
      <c r="AJ1168" s="192">
        <f>SUM(AJ1165:AJ1167)</f>
        <v>-720145.40000000596</v>
      </c>
      <c r="AK1168" s="190"/>
      <c r="AL1168" s="191"/>
      <c r="AM1168" s="192">
        <f>SUM(AM1165:AM1167)</f>
        <v>-4287274.400000006</v>
      </c>
      <c r="AN1168" s="214">
        <f>SUM(AN1165:AN1166)</f>
        <v>-7764990.3999999985</v>
      </c>
      <c r="AO1168" s="164" t="s">
        <v>126</v>
      </c>
    </row>
    <row r="1170" spans="21:21">
      <c r="U1170" s="256"/>
    </row>
    <row r="1171" spans="21:21">
      <c r="U1171" s="256"/>
    </row>
  </sheetData>
  <sheetProtection selectLockedCells="1"/>
  <mergeCells count="4708">
    <mergeCell ref="M657:M658"/>
    <mergeCell ref="N657:N658"/>
    <mergeCell ref="O657:O658"/>
    <mergeCell ref="P657:P658"/>
    <mergeCell ref="Q657:Q658"/>
    <mergeCell ref="R657:R658"/>
    <mergeCell ref="S657:S658"/>
    <mergeCell ref="T657:T658"/>
    <mergeCell ref="U657:U658"/>
    <mergeCell ref="V657:V658"/>
    <mergeCell ref="W657:W658"/>
    <mergeCell ref="AO657:AO658"/>
    <mergeCell ref="X646:X647"/>
    <mergeCell ref="Y646:Y647"/>
    <mergeCell ref="AN657:AN658"/>
    <mergeCell ref="A659:A667"/>
    <mergeCell ref="B659:B667"/>
    <mergeCell ref="C659:C667"/>
    <mergeCell ref="D659:D667"/>
    <mergeCell ref="E659:E667"/>
    <mergeCell ref="X657:X658"/>
    <mergeCell ref="Y657:Y658"/>
    <mergeCell ref="Z657:Z658"/>
    <mergeCell ref="AA657:AA658"/>
    <mergeCell ref="AB657:AB658"/>
    <mergeCell ref="AC657:AC658"/>
    <mergeCell ref="AD657:AD658"/>
    <mergeCell ref="AE657:AE658"/>
    <mergeCell ref="AF657:AF658"/>
    <mergeCell ref="AG657:AG658"/>
    <mergeCell ref="AH657:AH658"/>
    <mergeCell ref="AK657:AK658"/>
    <mergeCell ref="A648:A656"/>
    <mergeCell ref="B648:B656"/>
    <mergeCell ref="C648:C656"/>
    <mergeCell ref="D648:D656"/>
    <mergeCell ref="E648:E656"/>
    <mergeCell ref="A657:A658"/>
    <mergeCell ref="B657:B658"/>
    <mergeCell ref="C657:C658"/>
    <mergeCell ref="D657:D658"/>
    <mergeCell ref="E657:E658"/>
    <mergeCell ref="F657:F658"/>
    <mergeCell ref="G657:G658"/>
    <mergeCell ref="H657:H658"/>
    <mergeCell ref="I657:I658"/>
    <mergeCell ref="J657:J658"/>
    <mergeCell ref="K657:K658"/>
    <mergeCell ref="L657:L658"/>
    <mergeCell ref="Z646:Z647"/>
    <mergeCell ref="AA646:AA647"/>
    <mergeCell ref="AB646:AB647"/>
    <mergeCell ref="AC646:AC647"/>
    <mergeCell ref="AD646:AD647"/>
    <mergeCell ref="AE646:AE647"/>
    <mergeCell ref="AF646:AF647"/>
    <mergeCell ref="AG646:AG647"/>
    <mergeCell ref="AH646:AH647"/>
    <mergeCell ref="AI646:AI647"/>
    <mergeCell ref="AJ646:AJ647"/>
    <mergeCell ref="AK646:AK647"/>
    <mergeCell ref="AL646:AL647"/>
    <mergeCell ref="AM646:AM647"/>
    <mergeCell ref="AN646:AN647"/>
    <mergeCell ref="AN635:AN636"/>
    <mergeCell ref="AO635:AO636"/>
    <mergeCell ref="AM635:AM636"/>
    <mergeCell ref="AO646:AO647"/>
    <mergeCell ref="A637:A645"/>
    <mergeCell ref="B637:B645"/>
    <mergeCell ref="C637:C645"/>
    <mergeCell ref="D637:D645"/>
    <mergeCell ref="E637:E645"/>
    <mergeCell ref="A646:A647"/>
    <mergeCell ref="B646:B647"/>
    <mergeCell ref="C646:C647"/>
    <mergeCell ref="D646:D647"/>
    <mergeCell ref="E646:E647"/>
    <mergeCell ref="F646:F647"/>
    <mergeCell ref="G646:G647"/>
    <mergeCell ref="H646:H647"/>
    <mergeCell ref="I646:I647"/>
    <mergeCell ref="J646:J647"/>
    <mergeCell ref="K646:K647"/>
    <mergeCell ref="L646:L647"/>
    <mergeCell ref="M646:M647"/>
    <mergeCell ref="N646:N647"/>
    <mergeCell ref="O646:O647"/>
    <mergeCell ref="P646:P647"/>
    <mergeCell ref="Q646:Q647"/>
    <mergeCell ref="R646:R647"/>
    <mergeCell ref="S646:S647"/>
    <mergeCell ref="T646:T647"/>
    <mergeCell ref="U646:U647"/>
    <mergeCell ref="V646:V647"/>
    <mergeCell ref="W646:W647"/>
    <mergeCell ref="Q635:Q636"/>
    <mergeCell ref="R635:R636"/>
    <mergeCell ref="S635:S636"/>
    <mergeCell ref="T635:T636"/>
    <mergeCell ref="U635:U636"/>
    <mergeCell ref="V635:V636"/>
    <mergeCell ref="W635:W636"/>
    <mergeCell ref="X635:X636"/>
    <mergeCell ref="Y635:Y636"/>
    <mergeCell ref="Z635:Z636"/>
    <mergeCell ref="AA635:AA636"/>
    <mergeCell ref="AB635:AB636"/>
    <mergeCell ref="AC635:AC636"/>
    <mergeCell ref="AD635:AD636"/>
    <mergeCell ref="AE635:AE636"/>
    <mergeCell ref="AF635:AF636"/>
    <mergeCell ref="AG635:AG636"/>
    <mergeCell ref="A635:A636"/>
    <mergeCell ref="B635:B636"/>
    <mergeCell ref="C635:C636"/>
    <mergeCell ref="D635:D636"/>
    <mergeCell ref="E635:E636"/>
    <mergeCell ref="F635:F636"/>
    <mergeCell ref="G635:G636"/>
    <mergeCell ref="H635:H636"/>
    <mergeCell ref="I635:I636"/>
    <mergeCell ref="J635:J636"/>
    <mergeCell ref="K635:K636"/>
    <mergeCell ref="L635:L636"/>
    <mergeCell ref="M635:M636"/>
    <mergeCell ref="N635:N636"/>
    <mergeCell ref="O635:O636"/>
    <mergeCell ref="P635:P636"/>
    <mergeCell ref="AB624:AB625"/>
    <mergeCell ref="AC624:AC625"/>
    <mergeCell ref="AD624:AD625"/>
    <mergeCell ref="AE624:AE625"/>
    <mergeCell ref="AF624:AF625"/>
    <mergeCell ref="AG624:AG625"/>
    <mergeCell ref="AH624:AH625"/>
    <mergeCell ref="AI624:AI625"/>
    <mergeCell ref="AJ624:AJ625"/>
    <mergeCell ref="AK624:AK625"/>
    <mergeCell ref="AL624:AL625"/>
    <mergeCell ref="AM624:AM625"/>
    <mergeCell ref="AN624:AN625"/>
    <mergeCell ref="AO624:AO625"/>
    <mergeCell ref="A626:A634"/>
    <mergeCell ref="B626:B634"/>
    <mergeCell ref="C626:C634"/>
    <mergeCell ref="D626:D634"/>
    <mergeCell ref="E626:E634"/>
    <mergeCell ref="K624:K625"/>
    <mergeCell ref="L624:L625"/>
    <mergeCell ref="M624:M625"/>
    <mergeCell ref="N624:N625"/>
    <mergeCell ref="O624:O625"/>
    <mergeCell ref="P624:P625"/>
    <mergeCell ref="Q624:Q625"/>
    <mergeCell ref="R624:R625"/>
    <mergeCell ref="S624:S625"/>
    <mergeCell ref="T624:T625"/>
    <mergeCell ref="U624:U625"/>
    <mergeCell ref="V624:V625"/>
    <mergeCell ref="W624:W625"/>
    <mergeCell ref="X624:X625"/>
    <mergeCell ref="Y624:Y625"/>
    <mergeCell ref="Z624:Z625"/>
    <mergeCell ref="AA624:AA625"/>
    <mergeCell ref="A615:A623"/>
    <mergeCell ref="B615:B623"/>
    <mergeCell ref="C615:C623"/>
    <mergeCell ref="D615:D623"/>
    <mergeCell ref="E615:E623"/>
    <mergeCell ref="A624:A625"/>
    <mergeCell ref="B624:B625"/>
    <mergeCell ref="C624:C625"/>
    <mergeCell ref="D624:D625"/>
    <mergeCell ref="E624:E625"/>
    <mergeCell ref="F624:F625"/>
    <mergeCell ref="G624:G625"/>
    <mergeCell ref="H624:H625"/>
    <mergeCell ref="I624:I625"/>
    <mergeCell ref="J624:J625"/>
    <mergeCell ref="Y613:Y614"/>
    <mergeCell ref="Z613:Z614"/>
    <mergeCell ref="AA613:AA614"/>
    <mergeCell ref="AB613:AB614"/>
    <mergeCell ref="AC613:AC614"/>
    <mergeCell ref="AD613:AD614"/>
    <mergeCell ref="AE613:AE614"/>
    <mergeCell ref="AF613:AF614"/>
    <mergeCell ref="AG613:AG614"/>
    <mergeCell ref="AH613:AH614"/>
    <mergeCell ref="AI613:AI614"/>
    <mergeCell ref="AJ613:AJ614"/>
    <mergeCell ref="AK613:AK614"/>
    <mergeCell ref="AL613:AL614"/>
    <mergeCell ref="AM613:AM614"/>
    <mergeCell ref="AN613:AN614"/>
    <mergeCell ref="AO613:AO614"/>
    <mergeCell ref="A613:A614"/>
    <mergeCell ref="B613:B614"/>
    <mergeCell ref="C613:C614"/>
    <mergeCell ref="D613:D614"/>
    <mergeCell ref="E613:E614"/>
    <mergeCell ref="F613:F614"/>
    <mergeCell ref="G613:G614"/>
    <mergeCell ref="H613:H614"/>
    <mergeCell ref="I613:I614"/>
    <mergeCell ref="J613:J614"/>
    <mergeCell ref="K613:K614"/>
    <mergeCell ref="L613:L614"/>
    <mergeCell ref="M613:M614"/>
    <mergeCell ref="N613:N614"/>
    <mergeCell ref="O613:O614"/>
    <mergeCell ref="P613:P614"/>
    <mergeCell ref="Q613:Q614"/>
    <mergeCell ref="R613:R614"/>
    <mergeCell ref="S613:S614"/>
    <mergeCell ref="T613:T614"/>
    <mergeCell ref="U613:U614"/>
    <mergeCell ref="V613:V614"/>
    <mergeCell ref="W613:W614"/>
    <mergeCell ref="X613:X614"/>
    <mergeCell ref="AB745:AB746"/>
    <mergeCell ref="AC745:AC746"/>
    <mergeCell ref="AD745:AD746"/>
    <mergeCell ref="AE745:AE746"/>
    <mergeCell ref="AF745:AF746"/>
    <mergeCell ref="AG745:AG746"/>
    <mergeCell ref="AH745:AH746"/>
    <mergeCell ref="AI745:AI746"/>
    <mergeCell ref="AJ745:AJ746"/>
    <mergeCell ref="AK745:AK746"/>
    <mergeCell ref="AB734:AB735"/>
    <mergeCell ref="AC734:AC735"/>
    <mergeCell ref="AD734:AD735"/>
    <mergeCell ref="AE734:AE735"/>
    <mergeCell ref="AF734:AF735"/>
    <mergeCell ref="AG734:AG735"/>
    <mergeCell ref="AH734:AH735"/>
    <mergeCell ref="AI734:AI735"/>
    <mergeCell ref="AJ734:AJ735"/>
    <mergeCell ref="AK734:AK735"/>
    <mergeCell ref="AC723:AC724"/>
    <mergeCell ref="AD723:AD724"/>
    <mergeCell ref="AE723:AE724"/>
    <mergeCell ref="AF723:AF724"/>
    <mergeCell ref="AG723:AG724"/>
    <mergeCell ref="AN745:AN746"/>
    <mergeCell ref="AO745:AO746"/>
    <mergeCell ref="A747:A755"/>
    <mergeCell ref="B747:B755"/>
    <mergeCell ref="C747:C755"/>
    <mergeCell ref="D747:D755"/>
    <mergeCell ref="E747:E755"/>
    <mergeCell ref="U745:U746"/>
    <mergeCell ref="V745:V746"/>
    <mergeCell ref="W745:W746"/>
    <mergeCell ref="X745:X746"/>
    <mergeCell ref="AN734:AN735"/>
    <mergeCell ref="AO734:AO735"/>
    <mergeCell ref="A736:A744"/>
    <mergeCell ref="B736:B744"/>
    <mergeCell ref="C736:C744"/>
    <mergeCell ref="D736:D744"/>
    <mergeCell ref="E736:E744"/>
    <mergeCell ref="A745:A746"/>
    <mergeCell ref="B745:B746"/>
    <mergeCell ref="C745:C746"/>
    <mergeCell ref="D745:D746"/>
    <mergeCell ref="E745:E746"/>
    <mergeCell ref="F745:F746"/>
    <mergeCell ref="G745:G746"/>
    <mergeCell ref="H745:H746"/>
    <mergeCell ref="I745:I746"/>
    <mergeCell ref="J745:J746"/>
    <mergeCell ref="K745:K746"/>
    <mergeCell ref="L745:L746"/>
    <mergeCell ref="M745:M746"/>
    <mergeCell ref="N745:N746"/>
    <mergeCell ref="O745:O746"/>
    <mergeCell ref="P745:P746"/>
    <mergeCell ref="Q745:Q746"/>
    <mergeCell ref="R745:R746"/>
    <mergeCell ref="S745:S746"/>
    <mergeCell ref="T745:T746"/>
    <mergeCell ref="Y745:Y746"/>
    <mergeCell ref="Z745:Z746"/>
    <mergeCell ref="AA745:AA746"/>
    <mergeCell ref="Q734:Q735"/>
    <mergeCell ref="R734:R735"/>
    <mergeCell ref="S734:S735"/>
    <mergeCell ref="T734:T735"/>
    <mergeCell ref="Y734:Y735"/>
    <mergeCell ref="Z734:Z735"/>
    <mergeCell ref="AA734:AA735"/>
    <mergeCell ref="U734:U735"/>
    <mergeCell ref="V734:V735"/>
    <mergeCell ref="W734:W735"/>
    <mergeCell ref="X734:X735"/>
    <mergeCell ref="A734:A735"/>
    <mergeCell ref="B734:B735"/>
    <mergeCell ref="C734:C735"/>
    <mergeCell ref="D734:D735"/>
    <mergeCell ref="E734:E735"/>
    <mergeCell ref="F734:F735"/>
    <mergeCell ref="G734:G735"/>
    <mergeCell ref="H734:H735"/>
    <mergeCell ref="I734:I735"/>
    <mergeCell ref="J734:J735"/>
    <mergeCell ref="K734:K735"/>
    <mergeCell ref="L734:L735"/>
    <mergeCell ref="M734:M735"/>
    <mergeCell ref="N734:N735"/>
    <mergeCell ref="O734:O735"/>
    <mergeCell ref="P734:P735"/>
    <mergeCell ref="AB723:AB724"/>
    <mergeCell ref="R723:R724"/>
    <mergeCell ref="S723:S724"/>
    <mergeCell ref="T723:T724"/>
    <mergeCell ref="Y723:Y724"/>
    <mergeCell ref="Z723:Z724"/>
    <mergeCell ref="AA723:AA724"/>
    <mergeCell ref="N723:N724"/>
    <mergeCell ref="O723:O724"/>
    <mergeCell ref="P723:P724"/>
    <mergeCell ref="Q723:Q724"/>
    <mergeCell ref="AH723:AH724"/>
    <mergeCell ref="AI723:AI724"/>
    <mergeCell ref="AJ723:AJ724"/>
    <mergeCell ref="AK723:AK724"/>
    <mergeCell ref="AL723:AL724"/>
    <mergeCell ref="AM723:AM724"/>
    <mergeCell ref="AN723:AN724"/>
    <mergeCell ref="AO723:AO724"/>
    <mergeCell ref="A725:A733"/>
    <mergeCell ref="B725:B733"/>
    <mergeCell ref="C725:C733"/>
    <mergeCell ref="D725:D733"/>
    <mergeCell ref="E725:E733"/>
    <mergeCell ref="U723:U724"/>
    <mergeCell ref="V723:V724"/>
    <mergeCell ref="W723:W724"/>
    <mergeCell ref="X723:X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AH712:AH713"/>
    <mergeCell ref="AI712:AI713"/>
    <mergeCell ref="AJ712:AJ713"/>
    <mergeCell ref="AK712:AK713"/>
    <mergeCell ref="U712:U713"/>
    <mergeCell ref="V712:V713"/>
    <mergeCell ref="W712:W713"/>
    <mergeCell ref="X712:X713"/>
    <mergeCell ref="AN712:AN713"/>
    <mergeCell ref="AO712:AO713"/>
    <mergeCell ref="A714:A722"/>
    <mergeCell ref="B714:B722"/>
    <mergeCell ref="C714:C722"/>
    <mergeCell ref="D714:D722"/>
    <mergeCell ref="E714:E722"/>
    <mergeCell ref="A712:A713"/>
    <mergeCell ref="B712:B713"/>
    <mergeCell ref="C712:C713"/>
    <mergeCell ref="D712:D713"/>
    <mergeCell ref="E712:E713"/>
    <mergeCell ref="F712:F713"/>
    <mergeCell ref="G712:G713"/>
    <mergeCell ref="H712:H713"/>
    <mergeCell ref="I712:I713"/>
    <mergeCell ref="J712:J713"/>
    <mergeCell ref="K712:K713"/>
    <mergeCell ref="L712:L713"/>
    <mergeCell ref="Q712:Q713"/>
    <mergeCell ref="R712:R713"/>
    <mergeCell ref="M712:M713"/>
    <mergeCell ref="N712:N713"/>
    <mergeCell ref="O712:O713"/>
    <mergeCell ref="P712:P713"/>
    <mergeCell ref="AB679:AB680"/>
    <mergeCell ref="J701:J702"/>
    <mergeCell ref="S712:S713"/>
    <mergeCell ref="T712:T713"/>
    <mergeCell ref="Y712:Y713"/>
    <mergeCell ref="Z712:Z713"/>
    <mergeCell ref="AA712:AA713"/>
    <mergeCell ref="AB712:AB713"/>
    <mergeCell ref="AC679:AC680"/>
    <mergeCell ref="AD679:AD680"/>
    <mergeCell ref="AE679:AE680"/>
    <mergeCell ref="AF679:AF680"/>
    <mergeCell ref="AG679:AG680"/>
    <mergeCell ref="AA679:AA680"/>
    <mergeCell ref="AE690:AE691"/>
    <mergeCell ref="AF690:AF691"/>
    <mergeCell ref="AG690:AG691"/>
    <mergeCell ref="Q701:Q702"/>
    <mergeCell ref="R701:R702"/>
    <mergeCell ref="S701:S702"/>
    <mergeCell ref="T701:T702"/>
    <mergeCell ref="AC712:AC713"/>
    <mergeCell ref="AD712:AD713"/>
    <mergeCell ref="AE712:AE713"/>
    <mergeCell ref="AF712:AF713"/>
    <mergeCell ref="AG712:AG713"/>
    <mergeCell ref="AD701:AD702"/>
    <mergeCell ref="AE701:AE702"/>
    <mergeCell ref="AF701:AF702"/>
    <mergeCell ref="AG701:AG702"/>
    <mergeCell ref="AJ679:AJ680"/>
    <mergeCell ref="AK679:AK680"/>
    <mergeCell ref="AL679:AL680"/>
    <mergeCell ref="AM679:AM680"/>
    <mergeCell ref="AN679:AN680"/>
    <mergeCell ref="AO679:AO680"/>
    <mergeCell ref="A681:A689"/>
    <mergeCell ref="B681:B689"/>
    <mergeCell ref="C681:C689"/>
    <mergeCell ref="D681:D689"/>
    <mergeCell ref="E681:E689"/>
    <mergeCell ref="U679:U680"/>
    <mergeCell ref="V679:V680"/>
    <mergeCell ref="W679:W680"/>
    <mergeCell ref="X679:X680"/>
    <mergeCell ref="H679:H680"/>
    <mergeCell ref="I679:I680"/>
    <mergeCell ref="J679:J680"/>
    <mergeCell ref="K679:K680"/>
    <mergeCell ref="L679:L680"/>
    <mergeCell ref="M679:M680"/>
    <mergeCell ref="N679:N680"/>
    <mergeCell ref="O679:O680"/>
    <mergeCell ref="P679:P680"/>
    <mergeCell ref="Q679:Q680"/>
    <mergeCell ref="R679:R680"/>
    <mergeCell ref="S679:S680"/>
    <mergeCell ref="T679:T680"/>
    <mergeCell ref="Y679:Y680"/>
    <mergeCell ref="Z679:Z680"/>
    <mergeCell ref="R668:R669"/>
    <mergeCell ref="AE668:AE669"/>
    <mergeCell ref="AF668:AF669"/>
    <mergeCell ref="AG668:AG669"/>
    <mergeCell ref="AH668:AH669"/>
    <mergeCell ref="AI668:AI669"/>
    <mergeCell ref="AJ668:AJ669"/>
    <mergeCell ref="AK668:AK669"/>
    <mergeCell ref="U668:U669"/>
    <mergeCell ref="V668:V669"/>
    <mergeCell ref="W668:W669"/>
    <mergeCell ref="X668:X669"/>
    <mergeCell ref="AN668:AN669"/>
    <mergeCell ref="AO668:AO669"/>
    <mergeCell ref="A670:A678"/>
    <mergeCell ref="B670:B678"/>
    <mergeCell ref="C670:C678"/>
    <mergeCell ref="D670:D678"/>
    <mergeCell ref="E670:E678"/>
    <mergeCell ref="A668:A669"/>
    <mergeCell ref="B668:B669"/>
    <mergeCell ref="C668:C669"/>
    <mergeCell ref="D668:D669"/>
    <mergeCell ref="E668:E669"/>
    <mergeCell ref="F668:F669"/>
    <mergeCell ref="G668:G669"/>
    <mergeCell ref="H668:H669"/>
    <mergeCell ref="I668:I669"/>
    <mergeCell ref="J668:J669"/>
    <mergeCell ref="K668:K669"/>
    <mergeCell ref="L668:L669"/>
    <mergeCell ref="AN690:AN691"/>
    <mergeCell ref="AO690:AO691"/>
    <mergeCell ref="A692:A700"/>
    <mergeCell ref="B692:B700"/>
    <mergeCell ref="C692:C700"/>
    <mergeCell ref="D692:D700"/>
    <mergeCell ref="E692:E700"/>
    <mergeCell ref="U690:U691"/>
    <mergeCell ref="V690:V691"/>
    <mergeCell ref="W690:W691"/>
    <mergeCell ref="X690:X691"/>
    <mergeCell ref="M668:M669"/>
    <mergeCell ref="N668:N669"/>
    <mergeCell ref="O668:O669"/>
    <mergeCell ref="P668:P669"/>
    <mergeCell ref="AD690:AD691"/>
    <mergeCell ref="S668:S669"/>
    <mergeCell ref="T668:T669"/>
    <mergeCell ref="Y668:Y669"/>
    <mergeCell ref="Z668:Z669"/>
    <mergeCell ref="AA668:AA669"/>
    <mergeCell ref="AB668:AB669"/>
    <mergeCell ref="AC668:AC669"/>
    <mergeCell ref="AD668:AD669"/>
    <mergeCell ref="A679:A680"/>
    <mergeCell ref="B679:B680"/>
    <mergeCell ref="C679:C680"/>
    <mergeCell ref="D679:D680"/>
    <mergeCell ref="E679:E680"/>
    <mergeCell ref="F679:F680"/>
    <mergeCell ref="G679:G680"/>
    <mergeCell ref="Q668:Q669"/>
    <mergeCell ref="AN701:AN702"/>
    <mergeCell ref="Y701:Y702"/>
    <mergeCell ref="Z701:Z702"/>
    <mergeCell ref="AA701:AA702"/>
    <mergeCell ref="AO701:AO702"/>
    <mergeCell ref="A690:A691"/>
    <mergeCell ref="B690:B691"/>
    <mergeCell ref="C690:C691"/>
    <mergeCell ref="D690:D691"/>
    <mergeCell ref="E690:E691"/>
    <mergeCell ref="F690:F691"/>
    <mergeCell ref="G690:G691"/>
    <mergeCell ref="H690:H691"/>
    <mergeCell ref="I690:I691"/>
    <mergeCell ref="J690:J691"/>
    <mergeCell ref="K690:K691"/>
    <mergeCell ref="L690:L691"/>
    <mergeCell ref="M690:M691"/>
    <mergeCell ref="N690:N691"/>
    <mergeCell ref="O690:O691"/>
    <mergeCell ref="P690:P691"/>
    <mergeCell ref="Q690:Q691"/>
    <mergeCell ref="R690:R691"/>
    <mergeCell ref="S690:S691"/>
    <mergeCell ref="T690:T691"/>
    <mergeCell ref="Y690:Y691"/>
    <mergeCell ref="Z690:Z691"/>
    <mergeCell ref="AA690:AA691"/>
    <mergeCell ref="AB690:AB691"/>
    <mergeCell ref="AC690:AC691"/>
    <mergeCell ref="AL701:AL702"/>
    <mergeCell ref="AH690:AH691"/>
    <mergeCell ref="AH701:AH702"/>
    <mergeCell ref="U701:U702"/>
    <mergeCell ref="V701:V702"/>
    <mergeCell ref="W701:W702"/>
    <mergeCell ref="X701:X702"/>
    <mergeCell ref="A701:A702"/>
    <mergeCell ref="B701:B702"/>
    <mergeCell ref="C701:C702"/>
    <mergeCell ref="D701:D702"/>
    <mergeCell ref="E701:E702"/>
    <mergeCell ref="F701:F702"/>
    <mergeCell ref="G701:G702"/>
    <mergeCell ref="H701:H702"/>
    <mergeCell ref="I701:I702"/>
    <mergeCell ref="K701:K702"/>
    <mergeCell ref="L701:L702"/>
    <mergeCell ref="M701:M702"/>
    <mergeCell ref="N701:N702"/>
    <mergeCell ref="O701:O702"/>
    <mergeCell ref="P701:P702"/>
    <mergeCell ref="AL894:AL895"/>
    <mergeCell ref="AM894:AM895"/>
    <mergeCell ref="AK905:AK906"/>
    <mergeCell ref="AK1162:AM1162"/>
    <mergeCell ref="AK1067:AK1068"/>
    <mergeCell ref="AL1067:AL1068"/>
    <mergeCell ref="AM1067:AM1068"/>
    <mergeCell ref="AK1078:AK1079"/>
    <mergeCell ref="AL1078:AL1079"/>
    <mergeCell ref="AM1078:AM1079"/>
    <mergeCell ref="AK1098:AK1099"/>
    <mergeCell ref="AL1098:AL1099"/>
    <mergeCell ref="AM1098:AM1099"/>
    <mergeCell ref="AK1112:AK1113"/>
    <mergeCell ref="AL1112:AL1113"/>
    <mergeCell ref="AM1112:AM1113"/>
    <mergeCell ref="AK1126:AK1127"/>
    <mergeCell ref="AL1126:AL1127"/>
    <mergeCell ref="AM1126:AM1127"/>
    <mergeCell ref="AK1140:AK1141"/>
    <mergeCell ref="AL1140:AL1141"/>
    <mergeCell ref="AM1140:AM1141"/>
    <mergeCell ref="AK1033:AK1034"/>
    <mergeCell ref="AL1033:AL1034"/>
    <mergeCell ref="AM1033:AM1034"/>
    <mergeCell ref="AK1157:AM1157"/>
    <mergeCell ref="AL975:AL976"/>
    <mergeCell ref="AK1044:AK1045"/>
    <mergeCell ref="AL1044:AL1045"/>
    <mergeCell ref="AM1044:AM1045"/>
    <mergeCell ref="AL916:AL917"/>
    <mergeCell ref="AM916:AM917"/>
    <mergeCell ref="AK927:AK928"/>
    <mergeCell ref="AL927:AL928"/>
    <mergeCell ref="AM927:AM928"/>
    <mergeCell ref="AK938:AK939"/>
    <mergeCell ref="AL938:AL939"/>
    <mergeCell ref="AM938:AM939"/>
    <mergeCell ref="AK949:AK950"/>
    <mergeCell ref="AL949:AL950"/>
    <mergeCell ref="AM949:AM950"/>
    <mergeCell ref="AK961:AK962"/>
    <mergeCell ref="AL961:AL962"/>
    <mergeCell ref="AM961:AM962"/>
    <mergeCell ref="AM975:AM976"/>
    <mergeCell ref="AK975:AK976"/>
    <mergeCell ref="AK989:AK990"/>
    <mergeCell ref="AL989:AL990"/>
    <mergeCell ref="AM989:AM990"/>
    <mergeCell ref="AL905:AL906"/>
    <mergeCell ref="AM905:AM906"/>
    <mergeCell ref="AK779:AK780"/>
    <mergeCell ref="AL779:AL780"/>
    <mergeCell ref="AM779:AM780"/>
    <mergeCell ref="AK790:AK791"/>
    <mergeCell ref="AL790:AL791"/>
    <mergeCell ref="AM790:AM791"/>
    <mergeCell ref="AK802:AK803"/>
    <mergeCell ref="AL802:AL803"/>
    <mergeCell ref="AM802:AM803"/>
    <mergeCell ref="AK814:AK815"/>
    <mergeCell ref="AL814:AL815"/>
    <mergeCell ref="AM814:AM815"/>
    <mergeCell ref="AK825:AK826"/>
    <mergeCell ref="AL825:AL826"/>
    <mergeCell ref="AM825:AM826"/>
    <mergeCell ref="AK836:AK837"/>
    <mergeCell ref="AL836:AL837"/>
    <mergeCell ref="AM836:AM837"/>
    <mergeCell ref="AK847:AK848"/>
    <mergeCell ref="AL847:AL848"/>
    <mergeCell ref="AM847:AM848"/>
    <mergeCell ref="AK858:AK859"/>
    <mergeCell ref="AL858:AL859"/>
    <mergeCell ref="AM858:AM859"/>
    <mergeCell ref="AK872:AK873"/>
    <mergeCell ref="AL872:AL873"/>
    <mergeCell ref="AK883:AK884"/>
    <mergeCell ref="AL883:AL884"/>
    <mergeCell ref="AM883:AM884"/>
    <mergeCell ref="AK894:AK895"/>
    <mergeCell ref="AK547:AK548"/>
    <mergeCell ref="AL547:AL548"/>
    <mergeCell ref="AM547:AM548"/>
    <mergeCell ref="AK558:AK559"/>
    <mergeCell ref="AL558:AL559"/>
    <mergeCell ref="AM558:AM559"/>
    <mergeCell ref="AK569:AK570"/>
    <mergeCell ref="AL569:AL570"/>
    <mergeCell ref="AM569:AM570"/>
    <mergeCell ref="AK580:AK581"/>
    <mergeCell ref="AL580:AL581"/>
    <mergeCell ref="AM580:AM581"/>
    <mergeCell ref="AK591:AK592"/>
    <mergeCell ref="AL591:AL592"/>
    <mergeCell ref="AM591:AM592"/>
    <mergeCell ref="AK756:AK757"/>
    <mergeCell ref="AL756:AL757"/>
    <mergeCell ref="AM756:AM757"/>
    <mergeCell ref="AK701:AK702"/>
    <mergeCell ref="AM701:AM702"/>
    <mergeCell ref="AL745:AL746"/>
    <mergeCell ref="AM745:AM746"/>
    <mergeCell ref="AK409:AK410"/>
    <mergeCell ref="AL409:AL410"/>
    <mergeCell ref="AM409:AM410"/>
    <mergeCell ref="AK423:AK424"/>
    <mergeCell ref="AL423:AL424"/>
    <mergeCell ref="AL668:AL669"/>
    <mergeCell ref="AM668:AM669"/>
    <mergeCell ref="AL712:AL713"/>
    <mergeCell ref="AM712:AM713"/>
    <mergeCell ref="AL734:AL735"/>
    <mergeCell ref="AM734:AM735"/>
    <mergeCell ref="AK635:AK636"/>
    <mergeCell ref="AL635:AL636"/>
    <mergeCell ref="AL492:AL493"/>
    <mergeCell ref="AM492:AM493"/>
    <mergeCell ref="AK503:AK504"/>
    <mergeCell ref="AL503:AL504"/>
    <mergeCell ref="AM503:AM504"/>
    <mergeCell ref="AK514:AK515"/>
    <mergeCell ref="AL514:AL515"/>
    <mergeCell ref="AM514:AM515"/>
    <mergeCell ref="AK525:AK526"/>
    <mergeCell ref="AL525:AL526"/>
    <mergeCell ref="AM525:AM526"/>
    <mergeCell ref="AK602:AK603"/>
    <mergeCell ref="AL602:AL603"/>
    <mergeCell ref="AM602:AM603"/>
    <mergeCell ref="AL657:AL658"/>
    <mergeCell ref="AM657:AM658"/>
    <mergeCell ref="AK690:AK691"/>
    <mergeCell ref="AL690:AL691"/>
    <mergeCell ref="AM690:AM691"/>
    <mergeCell ref="AK332:AK333"/>
    <mergeCell ref="AL332:AL333"/>
    <mergeCell ref="AM332:AM333"/>
    <mergeCell ref="AK343:AK344"/>
    <mergeCell ref="AL343:AL344"/>
    <mergeCell ref="AM343:AM344"/>
    <mergeCell ref="AL354:AL355"/>
    <mergeCell ref="AM354:AM355"/>
    <mergeCell ref="AK365:AK366"/>
    <mergeCell ref="AL365:AL366"/>
    <mergeCell ref="AM365:AM366"/>
    <mergeCell ref="AK376:AK377"/>
    <mergeCell ref="AL376:AL377"/>
    <mergeCell ref="AM376:AM377"/>
    <mergeCell ref="AK398:AK399"/>
    <mergeCell ref="AL398:AL399"/>
    <mergeCell ref="AM398:AM399"/>
    <mergeCell ref="AK387:AK388"/>
    <mergeCell ref="AL387:AL388"/>
    <mergeCell ref="AK492:AK493"/>
    <mergeCell ref="AK255:AK256"/>
    <mergeCell ref="AL255:AL256"/>
    <mergeCell ref="AM255:AM256"/>
    <mergeCell ref="AK266:AK267"/>
    <mergeCell ref="AL266:AL267"/>
    <mergeCell ref="AM266:AM267"/>
    <mergeCell ref="AK277:AK278"/>
    <mergeCell ref="AL277:AL278"/>
    <mergeCell ref="AM277:AM278"/>
    <mergeCell ref="AK288:AK289"/>
    <mergeCell ref="AL288:AL289"/>
    <mergeCell ref="AM288:AM289"/>
    <mergeCell ref="AK299:AK300"/>
    <mergeCell ref="AL299:AL300"/>
    <mergeCell ref="AM299:AM300"/>
    <mergeCell ref="AK310:AK311"/>
    <mergeCell ref="AL310:AL311"/>
    <mergeCell ref="AM310:AM311"/>
    <mergeCell ref="AM437:AM438"/>
    <mergeCell ref="AK459:AK460"/>
    <mergeCell ref="AL459:AL460"/>
    <mergeCell ref="AM459:AM460"/>
    <mergeCell ref="AK448:AK449"/>
    <mergeCell ref="AL448:AL449"/>
    <mergeCell ref="AM448:AM449"/>
    <mergeCell ref="AK470:AK471"/>
    <mergeCell ref="AL470:AL471"/>
    <mergeCell ref="AM470:AM471"/>
    <mergeCell ref="AK481:AK482"/>
    <mergeCell ref="AL481:AL482"/>
    <mergeCell ref="AM481:AM482"/>
    <mergeCell ref="AK183:AK184"/>
    <mergeCell ref="AL183:AL184"/>
    <mergeCell ref="AM183:AM184"/>
    <mergeCell ref="AK197:AK198"/>
    <mergeCell ref="AL197:AL198"/>
    <mergeCell ref="AM197:AM198"/>
    <mergeCell ref="AK208:AK209"/>
    <mergeCell ref="AL208:AL209"/>
    <mergeCell ref="AM208:AM209"/>
    <mergeCell ref="AK219:AK220"/>
    <mergeCell ref="AL219:AL220"/>
    <mergeCell ref="AM219:AM220"/>
    <mergeCell ref="AK230:AK231"/>
    <mergeCell ref="AL230:AL231"/>
    <mergeCell ref="AM230:AM231"/>
    <mergeCell ref="AK241:AK242"/>
    <mergeCell ref="AL241:AL242"/>
    <mergeCell ref="AM241:AM242"/>
    <mergeCell ref="AM84:AM85"/>
    <mergeCell ref="AK95:AK96"/>
    <mergeCell ref="AL95:AL96"/>
    <mergeCell ref="AM95:AM96"/>
    <mergeCell ref="AK106:AK107"/>
    <mergeCell ref="AL106:AL107"/>
    <mergeCell ref="AK117:AK118"/>
    <mergeCell ref="AL117:AL118"/>
    <mergeCell ref="AM117:AM118"/>
    <mergeCell ref="AK128:AK129"/>
    <mergeCell ref="AL128:AL129"/>
    <mergeCell ref="AM128:AM129"/>
    <mergeCell ref="AK161:AK162"/>
    <mergeCell ref="AL161:AL162"/>
    <mergeCell ref="AM161:AM162"/>
    <mergeCell ref="AK172:AK173"/>
    <mergeCell ref="AL172:AL173"/>
    <mergeCell ref="AM172:AM173"/>
    <mergeCell ref="AH1126:AH1127"/>
    <mergeCell ref="AI1126:AI1127"/>
    <mergeCell ref="AJ1126:AJ1127"/>
    <mergeCell ref="AH1140:AH1141"/>
    <mergeCell ref="AI1140:AI1141"/>
    <mergeCell ref="AJ1140:AJ1141"/>
    <mergeCell ref="AH1157:AJ1157"/>
    <mergeCell ref="AH1162:AJ1162"/>
    <mergeCell ref="AK4:AM4"/>
    <mergeCell ref="AK5:AK6"/>
    <mergeCell ref="AL5:AL6"/>
    <mergeCell ref="AM5:AM6"/>
    <mergeCell ref="AK17:AK18"/>
    <mergeCell ref="AL17:AL18"/>
    <mergeCell ref="AM17:AM18"/>
    <mergeCell ref="AK28:AK29"/>
    <mergeCell ref="AL28:AL29"/>
    <mergeCell ref="AM28:AM29"/>
    <mergeCell ref="AK39:AK40"/>
    <mergeCell ref="AL39:AL40"/>
    <mergeCell ref="AM39:AM40"/>
    <mergeCell ref="AK50:AK51"/>
    <mergeCell ref="AL50:AL51"/>
    <mergeCell ref="AM50:AM51"/>
    <mergeCell ref="AK61:AK62"/>
    <mergeCell ref="AL61:AL62"/>
    <mergeCell ref="AM61:AM62"/>
    <mergeCell ref="AK73:AK74"/>
    <mergeCell ref="AL73:AL74"/>
    <mergeCell ref="AM73:AM74"/>
    <mergeCell ref="AK84:AK85"/>
    <mergeCell ref="AL84:AL85"/>
    <mergeCell ref="AH1033:AH1034"/>
    <mergeCell ref="AI1033:AI1034"/>
    <mergeCell ref="AJ1033:AJ1034"/>
    <mergeCell ref="AH1044:AH1045"/>
    <mergeCell ref="AI1044:AI1045"/>
    <mergeCell ref="AJ1044:AJ1045"/>
    <mergeCell ref="AH1067:AH1068"/>
    <mergeCell ref="AI1067:AI1068"/>
    <mergeCell ref="AJ1067:AJ1068"/>
    <mergeCell ref="AH1078:AH1079"/>
    <mergeCell ref="AI1078:AI1079"/>
    <mergeCell ref="AJ1078:AJ1079"/>
    <mergeCell ref="AH1098:AH1099"/>
    <mergeCell ref="AI1098:AI1099"/>
    <mergeCell ref="AJ1098:AJ1099"/>
    <mergeCell ref="AH1112:AH1113"/>
    <mergeCell ref="AI1112:AI1113"/>
    <mergeCell ref="AJ1112:AJ1113"/>
    <mergeCell ref="AH961:AH962"/>
    <mergeCell ref="AI961:AI962"/>
    <mergeCell ref="AJ961:AJ962"/>
    <mergeCell ref="AH975:AH976"/>
    <mergeCell ref="AI975:AI976"/>
    <mergeCell ref="AJ975:AJ976"/>
    <mergeCell ref="AH989:AH990"/>
    <mergeCell ref="AI989:AI990"/>
    <mergeCell ref="AJ989:AJ990"/>
    <mergeCell ref="AH1000:AH1001"/>
    <mergeCell ref="AI1000:AI1001"/>
    <mergeCell ref="AJ1000:AJ1001"/>
    <mergeCell ref="AH1011:AH1012"/>
    <mergeCell ref="AI1011:AI1012"/>
    <mergeCell ref="AJ1011:AJ1012"/>
    <mergeCell ref="AH1022:AH1023"/>
    <mergeCell ref="AI1022:AI1023"/>
    <mergeCell ref="AJ1022:AJ1023"/>
    <mergeCell ref="AH858:AH859"/>
    <mergeCell ref="AI858:AI859"/>
    <mergeCell ref="AJ858:AJ859"/>
    <mergeCell ref="AH872:AH873"/>
    <mergeCell ref="AI872:AI873"/>
    <mergeCell ref="AJ872:AJ873"/>
    <mergeCell ref="AH883:AH884"/>
    <mergeCell ref="AI883:AI884"/>
    <mergeCell ref="AJ883:AJ884"/>
    <mergeCell ref="AH894:AH895"/>
    <mergeCell ref="AI894:AI895"/>
    <mergeCell ref="AJ894:AJ895"/>
    <mergeCell ref="AH905:AH906"/>
    <mergeCell ref="AI905:AI906"/>
    <mergeCell ref="AJ905:AJ906"/>
    <mergeCell ref="AH927:AH928"/>
    <mergeCell ref="AI927:AI928"/>
    <mergeCell ref="AJ927:AJ928"/>
    <mergeCell ref="AH790:AH791"/>
    <mergeCell ref="AI790:AI791"/>
    <mergeCell ref="AJ790:AJ791"/>
    <mergeCell ref="AH802:AH803"/>
    <mergeCell ref="AI802:AI803"/>
    <mergeCell ref="AJ802:AJ803"/>
    <mergeCell ref="AH814:AH815"/>
    <mergeCell ref="AI814:AI815"/>
    <mergeCell ref="AJ814:AJ815"/>
    <mergeCell ref="AH825:AH826"/>
    <mergeCell ref="AI825:AI826"/>
    <mergeCell ref="AJ825:AJ826"/>
    <mergeCell ref="AH836:AH837"/>
    <mergeCell ref="AI836:AI837"/>
    <mergeCell ref="AJ836:AJ837"/>
    <mergeCell ref="AH847:AH848"/>
    <mergeCell ref="AI847:AI848"/>
    <mergeCell ref="AJ847:AJ848"/>
    <mergeCell ref="AH558:AH559"/>
    <mergeCell ref="AI558:AI559"/>
    <mergeCell ref="AJ558:AJ559"/>
    <mergeCell ref="AH569:AH570"/>
    <mergeCell ref="AI569:AI570"/>
    <mergeCell ref="AJ569:AJ570"/>
    <mergeCell ref="AH580:AH581"/>
    <mergeCell ref="AI580:AI581"/>
    <mergeCell ref="AJ580:AJ581"/>
    <mergeCell ref="AH591:AH592"/>
    <mergeCell ref="AI591:AI592"/>
    <mergeCell ref="AJ591:AJ592"/>
    <mergeCell ref="AH756:AH757"/>
    <mergeCell ref="AI756:AI757"/>
    <mergeCell ref="AJ756:AJ757"/>
    <mergeCell ref="AH768:AH769"/>
    <mergeCell ref="AI768:AI769"/>
    <mergeCell ref="AJ768:AJ769"/>
    <mergeCell ref="AH602:AH603"/>
    <mergeCell ref="AI602:AI603"/>
    <mergeCell ref="AJ602:AJ603"/>
    <mergeCell ref="AI701:AI702"/>
    <mergeCell ref="AJ701:AJ702"/>
    <mergeCell ref="AH635:AH636"/>
    <mergeCell ref="AI635:AI636"/>
    <mergeCell ref="AJ635:AJ636"/>
    <mergeCell ref="AI657:AI658"/>
    <mergeCell ref="AJ657:AJ658"/>
    <mergeCell ref="AI690:AI691"/>
    <mergeCell ref="AJ690:AJ691"/>
    <mergeCell ref="AH679:AH680"/>
    <mergeCell ref="AI679:AI680"/>
    <mergeCell ref="AH492:AH493"/>
    <mergeCell ref="AI492:AI493"/>
    <mergeCell ref="AJ492:AJ493"/>
    <mergeCell ref="AH503:AH504"/>
    <mergeCell ref="AI503:AI504"/>
    <mergeCell ref="AJ503:AJ504"/>
    <mergeCell ref="AH514:AH515"/>
    <mergeCell ref="AI514:AI515"/>
    <mergeCell ref="AJ514:AJ515"/>
    <mergeCell ref="AH525:AH526"/>
    <mergeCell ref="AI525:AI526"/>
    <mergeCell ref="AJ525:AJ526"/>
    <mergeCell ref="AH536:AH537"/>
    <mergeCell ref="AI536:AI537"/>
    <mergeCell ref="AJ536:AJ537"/>
    <mergeCell ref="AH547:AH548"/>
    <mergeCell ref="AI547:AI548"/>
    <mergeCell ref="AJ547:AJ548"/>
    <mergeCell ref="AH409:AH410"/>
    <mergeCell ref="AI409:AI410"/>
    <mergeCell ref="AJ409:AJ410"/>
    <mergeCell ref="AH437:AH438"/>
    <mergeCell ref="AI437:AI438"/>
    <mergeCell ref="AJ437:AJ438"/>
    <mergeCell ref="AJ459:AJ460"/>
    <mergeCell ref="AH470:AH471"/>
    <mergeCell ref="AI470:AI471"/>
    <mergeCell ref="AJ470:AJ471"/>
    <mergeCell ref="AH448:AH449"/>
    <mergeCell ref="AI448:AI449"/>
    <mergeCell ref="AJ448:AJ449"/>
    <mergeCell ref="AH481:AH482"/>
    <mergeCell ref="AI481:AI482"/>
    <mergeCell ref="AJ481:AJ482"/>
    <mergeCell ref="AH354:AH355"/>
    <mergeCell ref="AI354:AI355"/>
    <mergeCell ref="AJ354:AJ355"/>
    <mergeCell ref="AH365:AH366"/>
    <mergeCell ref="AI365:AI366"/>
    <mergeCell ref="AJ365:AJ366"/>
    <mergeCell ref="AH376:AH377"/>
    <mergeCell ref="AI376:AI377"/>
    <mergeCell ref="AJ376:AJ377"/>
    <mergeCell ref="AH459:AH460"/>
    <mergeCell ref="AI459:AI460"/>
    <mergeCell ref="AH310:AH311"/>
    <mergeCell ref="AI310:AI311"/>
    <mergeCell ref="AJ310:AJ311"/>
    <mergeCell ref="AH332:AH333"/>
    <mergeCell ref="AI332:AI333"/>
    <mergeCell ref="AJ332:AJ333"/>
    <mergeCell ref="AH343:AH344"/>
    <mergeCell ref="AI343:AI344"/>
    <mergeCell ref="AJ343:AJ344"/>
    <mergeCell ref="AH321:AH322"/>
    <mergeCell ref="AI321:AI322"/>
    <mergeCell ref="AJ321:AJ322"/>
    <mergeCell ref="AH398:AH399"/>
    <mergeCell ref="AI398:AI399"/>
    <mergeCell ref="AJ398:AJ399"/>
    <mergeCell ref="AH387:AH388"/>
    <mergeCell ref="AI387:AI388"/>
    <mergeCell ref="AJ387:AJ388"/>
    <mergeCell ref="AJ219:AJ220"/>
    <mergeCell ref="AH230:AH231"/>
    <mergeCell ref="AI230:AI231"/>
    <mergeCell ref="AJ230:AJ231"/>
    <mergeCell ref="AH241:AH242"/>
    <mergeCell ref="AI241:AI242"/>
    <mergeCell ref="AJ241:AJ242"/>
    <mergeCell ref="AH255:AH256"/>
    <mergeCell ref="AI255:AI256"/>
    <mergeCell ref="AJ255:AJ256"/>
    <mergeCell ref="AH266:AH267"/>
    <mergeCell ref="AI266:AI267"/>
    <mergeCell ref="AJ266:AJ267"/>
    <mergeCell ref="AH277:AH278"/>
    <mergeCell ref="AI277:AI278"/>
    <mergeCell ref="AJ277:AJ278"/>
    <mergeCell ref="AJ299:AJ300"/>
    <mergeCell ref="AH299:AH300"/>
    <mergeCell ref="AI299:AI300"/>
    <mergeCell ref="AI73:AI74"/>
    <mergeCell ref="AJ73:AJ74"/>
    <mergeCell ref="AH84:AH85"/>
    <mergeCell ref="AI84:AI85"/>
    <mergeCell ref="AJ84:AJ85"/>
    <mergeCell ref="D602:D603"/>
    <mergeCell ref="AH117:AH118"/>
    <mergeCell ref="AI117:AI118"/>
    <mergeCell ref="AJ117:AJ118"/>
    <mergeCell ref="AH128:AH129"/>
    <mergeCell ref="AI128:AI129"/>
    <mergeCell ref="AJ128:AJ129"/>
    <mergeCell ref="AH139:AH140"/>
    <mergeCell ref="AI139:AI140"/>
    <mergeCell ref="AJ139:AJ140"/>
    <mergeCell ref="AH150:AH151"/>
    <mergeCell ref="AI150:AI151"/>
    <mergeCell ref="AJ150:AJ151"/>
    <mergeCell ref="AH161:AH162"/>
    <mergeCell ref="AI161:AI162"/>
    <mergeCell ref="AJ161:AJ162"/>
    <mergeCell ref="AH172:AH173"/>
    <mergeCell ref="AI172:AI173"/>
    <mergeCell ref="AJ172:AJ173"/>
    <mergeCell ref="AH183:AH184"/>
    <mergeCell ref="AI183:AI184"/>
    <mergeCell ref="AJ183:AJ184"/>
    <mergeCell ref="AH197:AH198"/>
    <mergeCell ref="AI197:AI198"/>
    <mergeCell ref="AJ197:AJ198"/>
    <mergeCell ref="AH208:AH209"/>
    <mergeCell ref="AI208:AI209"/>
    <mergeCell ref="AH4:AJ4"/>
    <mergeCell ref="AH5:AH6"/>
    <mergeCell ref="AI5:AI6"/>
    <mergeCell ref="AJ5:AJ6"/>
    <mergeCell ref="AH17:AH18"/>
    <mergeCell ref="AI17:AI18"/>
    <mergeCell ref="AJ17:AJ18"/>
    <mergeCell ref="AH28:AH29"/>
    <mergeCell ref="AI28:AI29"/>
    <mergeCell ref="AJ28:AJ29"/>
    <mergeCell ref="AH39:AH40"/>
    <mergeCell ref="AI39:AI40"/>
    <mergeCell ref="AJ39:AJ40"/>
    <mergeCell ref="AH50:AH51"/>
    <mergeCell ref="AI50:AI51"/>
    <mergeCell ref="AJ50:AJ51"/>
    <mergeCell ref="AH61:AH62"/>
    <mergeCell ref="AI61:AI62"/>
    <mergeCell ref="AJ61:AJ62"/>
    <mergeCell ref="AO208:AO209"/>
    <mergeCell ref="AO825:AO826"/>
    <mergeCell ref="AB825:AB826"/>
    <mergeCell ref="A210:A218"/>
    <mergeCell ref="C210:C218"/>
    <mergeCell ref="D210:D218"/>
    <mergeCell ref="E210:E218"/>
    <mergeCell ref="Y208:Y209"/>
    <mergeCell ref="V208:V209"/>
    <mergeCell ref="W208:W209"/>
    <mergeCell ref="X208:X209"/>
    <mergeCell ref="M208:M209"/>
    <mergeCell ref="N208:N209"/>
    <mergeCell ref="O208:O209"/>
    <mergeCell ref="P208:P209"/>
    <mergeCell ref="Q208:Q209"/>
    <mergeCell ref="R208:R209"/>
    <mergeCell ref="AG825:AG826"/>
    <mergeCell ref="AN825:AN826"/>
    <mergeCell ref="AN230:AN231"/>
    <mergeCell ref="AO230:AO231"/>
    <mergeCell ref="AC825:AC826"/>
    <mergeCell ref="AD825:AD826"/>
    <mergeCell ref="AE825:AE826"/>
    <mergeCell ref="AF825:AF826"/>
    <mergeCell ref="A825:A826"/>
    <mergeCell ref="A232:A240"/>
    <mergeCell ref="C232:C240"/>
    <mergeCell ref="D232:D240"/>
    <mergeCell ref="AJ208:AJ209"/>
    <mergeCell ref="AH219:AH220"/>
    <mergeCell ref="AI219:AI220"/>
    <mergeCell ref="A827:A835"/>
    <mergeCell ref="C827:C835"/>
    <mergeCell ref="D827:D835"/>
    <mergeCell ref="E827:E835"/>
    <mergeCell ref="P825:P826"/>
    <mergeCell ref="Q825:Q826"/>
    <mergeCell ref="R825:R826"/>
    <mergeCell ref="S825:S826"/>
    <mergeCell ref="T825:T826"/>
    <mergeCell ref="U825:U826"/>
    <mergeCell ref="V825:V826"/>
    <mergeCell ref="W825:W826"/>
    <mergeCell ref="X825:X826"/>
    <mergeCell ref="Y825:Y826"/>
    <mergeCell ref="Z825:Z826"/>
    <mergeCell ref="AA825:AA826"/>
    <mergeCell ref="J825:J826"/>
    <mergeCell ref="K825:K826"/>
    <mergeCell ref="L825:L826"/>
    <mergeCell ref="M825:M826"/>
    <mergeCell ref="N825:N826"/>
    <mergeCell ref="O825:O826"/>
    <mergeCell ref="B825:B826"/>
    <mergeCell ref="B827:B835"/>
    <mergeCell ref="C825:C826"/>
    <mergeCell ref="D825:D826"/>
    <mergeCell ref="E825:E826"/>
    <mergeCell ref="F825:F826"/>
    <mergeCell ref="G825:G826"/>
    <mergeCell ref="H825:H826"/>
    <mergeCell ref="I825:I826"/>
    <mergeCell ref="A1:AO2"/>
    <mergeCell ref="A3:AO3"/>
    <mergeCell ref="A4:F4"/>
    <mergeCell ref="V4:X4"/>
    <mergeCell ref="Y4:AA4"/>
    <mergeCell ref="AB4:AD4"/>
    <mergeCell ref="AE4:AG4"/>
    <mergeCell ref="A208:A209"/>
    <mergeCell ref="C208:C209"/>
    <mergeCell ref="D208:D209"/>
    <mergeCell ref="E208:E209"/>
    <mergeCell ref="F208:F209"/>
    <mergeCell ref="G4:I4"/>
    <mergeCell ref="J4:L4"/>
    <mergeCell ref="M4:O4"/>
    <mergeCell ref="P4:R4"/>
    <mergeCell ref="S4:U4"/>
    <mergeCell ref="AF208:AF209"/>
    <mergeCell ref="AG208:AG209"/>
    <mergeCell ref="AN208:AN209"/>
    <mergeCell ref="C17:C18"/>
    <mergeCell ref="D17:D18"/>
    <mergeCell ref="E17:E18"/>
    <mergeCell ref="F17:F18"/>
    <mergeCell ref="E95:E96"/>
    <mergeCell ref="F95:F96"/>
    <mergeCell ref="K39:K40"/>
    <mergeCell ref="L39:L40"/>
    <mergeCell ref="A39:A40"/>
    <mergeCell ref="D161:D162"/>
    <mergeCell ref="AE208:AE209"/>
    <mergeCell ref="L208:L209"/>
    <mergeCell ref="E232:E240"/>
    <mergeCell ref="Y230:Y231"/>
    <mergeCell ref="Z230:Z231"/>
    <mergeCell ref="AA230:AA231"/>
    <mergeCell ref="AB230:AB231"/>
    <mergeCell ref="AC230:AC231"/>
    <mergeCell ref="AD230:AD231"/>
    <mergeCell ref="S230:S231"/>
    <mergeCell ref="T230:T231"/>
    <mergeCell ref="U230:U231"/>
    <mergeCell ref="V230:V231"/>
    <mergeCell ref="W230:W231"/>
    <mergeCell ref="X230:X231"/>
    <mergeCell ref="M230:M231"/>
    <mergeCell ref="N230:N231"/>
    <mergeCell ref="O230:O231"/>
    <mergeCell ref="P230:P231"/>
    <mergeCell ref="Q230:Q231"/>
    <mergeCell ref="R230:R231"/>
    <mergeCell ref="H208:H209"/>
    <mergeCell ref="I208:I209"/>
    <mergeCell ref="J208:J209"/>
    <mergeCell ref="K208:K209"/>
    <mergeCell ref="B106:B107"/>
    <mergeCell ref="K139:K140"/>
    <mergeCell ref="L139:L140"/>
    <mergeCell ref="A139:A140"/>
    <mergeCell ref="C139:C140"/>
    <mergeCell ref="D139:D140"/>
    <mergeCell ref="E139:E140"/>
    <mergeCell ref="F139:F140"/>
    <mergeCell ref="K172:K173"/>
    <mergeCell ref="L172:L173"/>
    <mergeCell ref="L128:L129"/>
    <mergeCell ref="A128:A129"/>
    <mergeCell ref="C128:C129"/>
    <mergeCell ref="D128:D129"/>
    <mergeCell ref="E128:E129"/>
    <mergeCell ref="F128:F129"/>
    <mergeCell ref="D172:D173"/>
    <mergeCell ref="E172:E173"/>
    <mergeCell ref="F172:F173"/>
    <mergeCell ref="C161:C162"/>
    <mergeCell ref="C106:C107"/>
    <mergeCell ref="D106:D107"/>
    <mergeCell ref="E106:E107"/>
    <mergeCell ref="F106:F107"/>
    <mergeCell ref="G117:G118"/>
    <mergeCell ref="H117:H118"/>
    <mergeCell ref="I117:I118"/>
    <mergeCell ref="J117:J118"/>
    <mergeCell ref="K241:K242"/>
    <mergeCell ref="L241:L242"/>
    <mergeCell ref="A241:A242"/>
    <mergeCell ref="C241:C242"/>
    <mergeCell ref="D241:D242"/>
    <mergeCell ref="E241:E242"/>
    <mergeCell ref="F241:F242"/>
    <mergeCell ref="AE241:AE242"/>
    <mergeCell ref="I95:I96"/>
    <mergeCell ref="J95:J96"/>
    <mergeCell ref="K95:K96"/>
    <mergeCell ref="L95:L96"/>
    <mergeCell ref="A95:A96"/>
    <mergeCell ref="C95:C96"/>
    <mergeCell ref="D95:D96"/>
    <mergeCell ref="G230:G231"/>
    <mergeCell ref="H230:H231"/>
    <mergeCell ref="U241:U242"/>
    <mergeCell ref="V241:V242"/>
    <mergeCell ref="W241:W242"/>
    <mergeCell ref="X241:X242"/>
    <mergeCell ref="M241:M242"/>
    <mergeCell ref="N241:N242"/>
    <mergeCell ref="O241:O242"/>
    <mergeCell ref="P241:P242"/>
    <mergeCell ref="Q241:Q242"/>
    <mergeCell ref="A230:A231"/>
    <mergeCell ref="C230:C231"/>
    <mergeCell ref="D230:D231"/>
    <mergeCell ref="E230:E231"/>
    <mergeCell ref="F230:F231"/>
    <mergeCell ref="G208:G209"/>
    <mergeCell ref="AN17:AN18"/>
    <mergeCell ref="AO17:AO18"/>
    <mergeCell ref="A19:A27"/>
    <mergeCell ref="C19:C27"/>
    <mergeCell ref="D19:D27"/>
    <mergeCell ref="E19:E27"/>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17:A18"/>
    <mergeCell ref="H241:H242"/>
    <mergeCell ref="I241:I242"/>
    <mergeCell ref="J241:J242"/>
    <mergeCell ref="AE17:AE18"/>
    <mergeCell ref="AF17:AF18"/>
    <mergeCell ref="AG17:AG18"/>
    <mergeCell ref="AE230:AE231"/>
    <mergeCell ref="L230:L231"/>
    <mergeCell ref="I230:I231"/>
    <mergeCell ref="J230:J231"/>
    <mergeCell ref="K230:K231"/>
    <mergeCell ref="AF230:AF231"/>
    <mergeCell ref="AG230:AG231"/>
    <mergeCell ref="Z208:Z209"/>
    <mergeCell ref="AA208:AA209"/>
    <mergeCell ref="AB208:AB209"/>
    <mergeCell ref="AC208:AC209"/>
    <mergeCell ref="AD208:AD209"/>
    <mergeCell ref="S208:S209"/>
    <mergeCell ref="T208:T209"/>
    <mergeCell ref="U208:U209"/>
    <mergeCell ref="AE95:AE96"/>
    <mergeCell ref="AF95:AF96"/>
    <mergeCell ref="AG95:AG96"/>
    <mergeCell ref="AE39:AE40"/>
    <mergeCell ref="AF39:AF40"/>
    <mergeCell ref="AG39:AG40"/>
    <mergeCell ref="Q106:Q107"/>
    <mergeCell ref="R106:R107"/>
    <mergeCell ref="O95:O96"/>
    <mergeCell ref="P95:P96"/>
    <mergeCell ref="Q95:Q96"/>
    <mergeCell ref="AO244:AO245"/>
    <mergeCell ref="AO247:AO248"/>
    <mergeCell ref="AO250:AO251"/>
    <mergeCell ref="AO253:AO254"/>
    <mergeCell ref="A255:A256"/>
    <mergeCell ref="C255:C256"/>
    <mergeCell ref="D255:D256"/>
    <mergeCell ref="E255:E256"/>
    <mergeCell ref="F255:F256"/>
    <mergeCell ref="AE255:AE256"/>
    <mergeCell ref="AF255:AF256"/>
    <mergeCell ref="AG255:AG256"/>
    <mergeCell ref="AN255:AN256"/>
    <mergeCell ref="AO255:AO256"/>
    <mergeCell ref="AF241:AF242"/>
    <mergeCell ref="AG241:AG242"/>
    <mergeCell ref="AN241:AN242"/>
    <mergeCell ref="AO241:AO242"/>
    <mergeCell ref="A243:A254"/>
    <mergeCell ref="C243:C254"/>
    <mergeCell ref="D243:D254"/>
    <mergeCell ref="E243:E254"/>
    <mergeCell ref="Y241:Y242"/>
    <mergeCell ref="Z241:Z242"/>
    <mergeCell ref="AA241:AA242"/>
    <mergeCell ref="AB241:AB242"/>
    <mergeCell ref="AC241:AC242"/>
    <mergeCell ref="AD241:AD242"/>
    <mergeCell ref="S241:S242"/>
    <mergeCell ref="T241:T242"/>
    <mergeCell ref="R241:R242"/>
    <mergeCell ref="G241:G242"/>
    <mergeCell ref="AB255:AB256"/>
    <mergeCell ref="AC255:AC256"/>
    <mergeCell ref="AD255:AD256"/>
    <mergeCell ref="S255:S256"/>
    <mergeCell ref="T255:T256"/>
    <mergeCell ref="U255:U256"/>
    <mergeCell ref="V255:V256"/>
    <mergeCell ref="W255:W256"/>
    <mergeCell ref="X255:X256"/>
    <mergeCell ref="M255:M256"/>
    <mergeCell ref="N255:N256"/>
    <mergeCell ref="O255:O256"/>
    <mergeCell ref="P255:P256"/>
    <mergeCell ref="Q255:Q256"/>
    <mergeCell ref="R255:R256"/>
    <mergeCell ref="G255:G256"/>
    <mergeCell ref="H255:H256"/>
    <mergeCell ref="I255:I256"/>
    <mergeCell ref="J255:J256"/>
    <mergeCell ref="K255:K256"/>
    <mergeCell ref="L255:L256"/>
    <mergeCell ref="F1044:F1045"/>
    <mergeCell ref="AE802:AE803"/>
    <mergeCell ref="AF802:AF803"/>
    <mergeCell ref="AG802:AG803"/>
    <mergeCell ref="AN802:AN803"/>
    <mergeCell ref="AO802:AO803"/>
    <mergeCell ref="A804:A813"/>
    <mergeCell ref="C804:C813"/>
    <mergeCell ref="D804:D813"/>
    <mergeCell ref="E804:E813"/>
    <mergeCell ref="Y802:Y803"/>
    <mergeCell ref="Z802:Z803"/>
    <mergeCell ref="AA802:AA803"/>
    <mergeCell ref="AB802:AB803"/>
    <mergeCell ref="AC802:AC803"/>
    <mergeCell ref="AD802:AD803"/>
    <mergeCell ref="S802:S803"/>
    <mergeCell ref="T802:T803"/>
    <mergeCell ref="U802:U803"/>
    <mergeCell ref="V802:V803"/>
    <mergeCell ref="W802:W803"/>
    <mergeCell ref="X802:X803"/>
    <mergeCell ref="M802:M803"/>
    <mergeCell ref="N802:N803"/>
    <mergeCell ref="AE1044:AE1045"/>
    <mergeCell ref="AF1044:AF1045"/>
    <mergeCell ref="AG1044:AG1045"/>
    <mergeCell ref="AN1044:AN1045"/>
    <mergeCell ref="AO1044:AO1045"/>
    <mergeCell ref="AG814:AG815"/>
    <mergeCell ref="AN814:AN815"/>
    <mergeCell ref="D814:D815"/>
    <mergeCell ref="A1046:A1054"/>
    <mergeCell ref="C1046:C1054"/>
    <mergeCell ref="D1046:D1054"/>
    <mergeCell ref="E1046:E1054"/>
    <mergeCell ref="Y1044:Y1045"/>
    <mergeCell ref="Z1044:Z1045"/>
    <mergeCell ref="AA1044:AA1045"/>
    <mergeCell ref="AB1044:AB1045"/>
    <mergeCell ref="AC1044:AC1045"/>
    <mergeCell ref="AD1044:AD1045"/>
    <mergeCell ref="S1044:S1045"/>
    <mergeCell ref="T1044:T1045"/>
    <mergeCell ref="U1044:U1045"/>
    <mergeCell ref="V1044:V1045"/>
    <mergeCell ref="W1044:W1045"/>
    <mergeCell ref="X1044:X1045"/>
    <mergeCell ref="M1044:M1045"/>
    <mergeCell ref="N1044:N1045"/>
    <mergeCell ref="O1044:O1045"/>
    <mergeCell ref="P1044:P1045"/>
    <mergeCell ref="Q1044:Q1045"/>
    <mergeCell ref="R1044:R1045"/>
    <mergeCell ref="G1044:G1045"/>
    <mergeCell ref="H1044:H1045"/>
    <mergeCell ref="I1044:I1045"/>
    <mergeCell ref="J1044:J1045"/>
    <mergeCell ref="A1044:A1045"/>
    <mergeCell ref="C1044:C1045"/>
    <mergeCell ref="D1044:D1045"/>
    <mergeCell ref="E1044:E1045"/>
    <mergeCell ref="B1044:B1045"/>
    <mergeCell ref="B1046:B1054"/>
    <mergeCell ref="AO266:AO267"/>
    <mergeCell ref="A268:A276"/>
    <mergeCell ref="C268:C276"/>
    <mergeCell ref="D268:D276"/>
    <mergeCell ref="E268:E276"/>
    <mergeCell ref="Y266:Y267"/>
    <mergeCell ref="Z266:Z267"/>
    <mergeCell ref="AA266:AA267"/>
    <mergeCell ref="AB266:AB267"/>
    <mergeCell ref="AC266:AC267"/>
    <mergeCell ref="AD266:AD267"/>
    <mergeCell ref="S266:S267"/>
    <mergeCell ref="T266:T267"/>
    <mergeCell ref="U266:U267"/>
    <mergeCell ref="V266:V267"/>
    <mergeCell ref="W266:W267"/>
    <mergeCell ref="X266:X267"/>
    <mergeCell ref="M266:M267"/>
    <mergeCell ref="N266:N267"/>
    <mergeCell ref="O266:O267"/>
    <mergeCell ref="P266:P267"/>
    <mergeCell ref="Q266:Q267"/>
    <mergeCell ref="R266:R267"/>
    <mergeCell ref="G266:G267"/>
    <mergeCell ref="H266:H267"/>
    <mergeCell ref="I266:I267"/>
    <mergeCell ref="J266:J267"/>
    <mergeCell ref="K266:K267"/>
    <mergeCell ref="AE266:AE267"/>
    <mergeCell ref="L266:L267"/>
    <mergeCell ref="A266:A267"/>
    <mergeCell ref="C266:C267"/>
    <mergeCell ref="D266:D267"/>
    <mergeCell ref="E266:E267"/>
    <mergeCell ref="F266:F267"/>
    <mergeCell ref="B268:B276"/>
    <mergeCell ref="B277:B278"/>
    <mergeCell ref="AF266:AF267"/>
    <mergeCell ref="AG266:AG267"/>
    <mergeCell ref="AN266:AN267"/>
    <mergeCell ref="AH288:AH289"/>
    <mergeCell ref="AI288:AI289"/>
    <mergeCell ref="AJ288:AJ289"/>
    <mergeCell ref="AF277:AF278"/>
    <mergeCell ref="AG277:AG278"/>
    <mergeCell ref="AN277:AN278"/>
    <mergeCell ref="D288:D289"/>
    <mergeCell ref="E288:E289"/>
    <mergeCell ref="AG288:AG289"/>
    <mergeCell ref="AN288:AN289"/>
    <mergeCell ref="AO277:AO278"/>
    <mergeCell ref="A279:A287"/>
    <mergeCell ref="C279:C287"/>
    <mergeCell ref="D279:D287"/>
    <mergeCell ref="E279:E287"/>
    <mergeCell ref="Y277:Y278"/>
    <mergeCell ref="Z277:Z278"/>
    <mergeCell ref="AA277:AA278"/>
    <mergeCell ref="AB277:AB278"/>
    <mergeCell ref="AC277:AC278"/>
    <mergeCell ref="AD277:AD278"/>
    <mergeCell ref="S277:S278"/>
    <mergeCell ref="T277:T278"/>
    <mergeCell ref="U277:U278"/>
    <mergeCell ref="V277:V278"/>
    <mergeCell ref="W277:W278"/>
    <mergeCell ref="X277:X278"/>
    <mergeCell ref="M277:M278"/>
    <mergeCell ref="N277:N278"/>
    <mergeCell ref="O277:O278"/>
    <mergeCell ref="P277:P278"/>
    <mergeCell ref="Q277:Q278"/>
    <mergeCell ref="J277:J278"/>
    <mergeCell ref="K277:K278"/>
    <mergeCell ref="L277:L278"/>
    <mergeCell ref="A277:A278"/>
    <mergeCell ref="C277:C278"/>
    <mergeCell ref="D277:D278"/>
    <mergeCell ref="AE277:AE278"/>
    <mergeCell ref="E277:E278"/>
    <mergeCell ref="F277:F278"/>
    <mergeCell ref="AO288:AO289"/>
    <mergeCell ref="A290:A298"/>
    <mergeCell ref="C290:C298"/>
    <mergeCell ref="D290:D298"/>
    <mergeCell ref="E290:E298"/>
    <mergeCell ref="Y288:Y289"/>
    <mergeCell ref="Z288:Z289"/>
    <mergeCell ref="AA288:AA289"/>
    <mergeCell ref="AB288:AB289"/>
    <mergeCell ref="AC288:AC289"/>
    <mergeCell ref="AD288:AD289"/>
    <mergeCell ref="S288:S289"/>
    <mergeCell ref="T288:T289"/>
    <mergeCell ref="U288:U289"/>
    <mergeCell ref="V288:V289"/>
    <mergeCell ref="W288:W289"/>
    <mergeCell ref="X288:X289"/>
    <mergeCell ref="M288:M289"/>
    <mergeCell ref="N288:N289"/>
    <mergeCell ref="O288:O289"/>
    <mergeCell ref="P288:P289"/>
    <mergeCell ref="Q288:Q289"/>
    <mergeCell ref="R288:R289"/>
    <mergeCell ref="G288:G289"/>
    <mergeCell ref="H288:H289"/>
    <mergeCell ref="I288:I289"/>
    <mergeCell ref="J288:J289"/>
    <mergeCell ref="K288:K289"/>
    <mergeCell ref="L288:L289"/>
    <mergeCell ref="C288:C289"/>
    <mergeCell ref="A310:A311"/>
    <mergeCell ref="C310:C311"/>
    <mergeCell ref="AG299:AG300"/>
    <mergeCell ref="AN299:AN300"/>
    <mergeCell ref="AO299:AO300"/>
    <mergeCell ref="A301:A309"/>
    <mergeCell ref="C301:C309"/>
    <mergeCell ref="D301:D309"/>
    <mergeCell ref="E301:E309"/>
    <mergeCell ref="Y299:Y300"/>
    <mergeCell ref="Z299:Z300"/>
    <mergeCell ref="AA299:AA300"/>
    <mergeCell ref="AB299:AB300"/>
    <mergeCell ref="AC299:AC300"/>
    <mergeCell ref="AD299:AD300"/>
    <mergeCell ref="S299:S300"/>
    <mergeCell ref="T299:T300"/>
    <mergeCell ref="U299:U300"/>
    <mergeCell ref="V299:V300"/>
    <mergeCell ref="W299:W300"/>
    <mergeCell ref="X299:X300"/>
    <mergeCell ref="M299:M300"/>
    <mergeCell ref="N299:N300"/>
    <mergeCell ref="O299:O300"/>
    <mergeCell ref="P299:P300"/>
    <mergeCell ref="Q299:Q300"/>
    <mergeCell ref="R299:R300"/>
    <mergeCell ref="G299:G300"/>
    <mergeCell ref="H299:H300"/>
    <mergeCell ref="I299:I300"/>
    <mergeCell ref="J299:J300"/>
    <mergeCell ref="K299:K300"/>
    <mergeCell ref="A257:A265"/>
    <mergeCell ref="AG310:AG311"/>
    <mergeCell ref="AN310:AN311"/>
    <mergeCell ref="AO310:AO311"/>
    <mergeCell ref="A312:A320"/>
    <mergeCell ref="C312:C320"/>
    <mergeCell ref="D312:D320"/>
    <mergeCell ref="E312:E320"/>
    <mergeCell ref="Y310:Y311"/>
    <mergeCell ref="Z310:Z311"/>
    <mergeCell ref="AA310:AA311"/>
    <mergeCell ref="AB310:AB311"/>
    <mergeCell ref="AC310:AC311"/>
    <mergeCell ref="AD310:AD311"/>
    <mergeCell ref="S310:S311"/>
    <mergeCell ref="T310:T311"/>
    <mergeCell ref="U310:U311"/>
    <mergeCell ref="V310:V311"/>
    <mergeCell ref="W310:W311"/>
    <mergeCell ref="X310:X311"/>
    <mergeCell ref="M310:M311"/>
    <mergeCell ref="N310:N311"/>
    <mergeCell ref="O310:O311"/>
    <mergeCell ref="P310:P311"/>
    <mergeCell ref="Q310:Q311"/>
    <mergeCell ref="R310:R311"/>
    <mergeCell ref="G310:G311"/>
    <mergeCell ref="H310:H311"/>
    <mergeCell ref="I310:I311"/>
    <mergeCell ref="J310:J311"/>
    <mergeCell ref="K310:K311"/>
    <mergeCell ref="D257:D265"/>
    <mergeCell ref="F39:F40"/>
    <mergeCell ref="AH73:AH74"/>
    <mergeCell ref="AE299:AE300"/>
    <mergeCell ref="L299:L300"/>
    <mergeCell ref="A299:A300"/>
    <mergeCell ref="C299:C300"/>
    <mergeCell ref="D299:D300"/>
    <mergeCell ref="E299:E300"/>
    <mergeCell ref="F299:F300"/>
    <mergeCell ref="K117:K118"/>
    <mergeCell ref="L117:L118"/>
    <mergeCell ref="A117:A118"/>
    <mergeCell ref="C117:C118"/>
    <mergeCell ref="D117:D118"/>
    <mergeCell ref="E117:E118"/>
    <mergeCell ref="AE117:AE118"/>
    <mergeCell ref="C119:C127"/>
    <mergeCell ref="D119:D127"/>
    <mergeCell ref="E119:E127"/>
    <mergeCell ref="Y117:Y118"/>
    <mergeCell ref="Z117:Z118"/>
    <mergeCell ref="AA117:AA118"/>
    <mergeCell ref="AB117:AB118"/>
    <mergeCell ref="AC117:AC118"/>
    <mergeCell ref="AE288:AE289"/>
    <mergeCell ref="A288:A289"/>
    <mergeCell ref="AE128:AE129"/>
    <mergeCell ref="F117:F118"/>
    <mergeCell ref="K128:K129"/>
    <mergeCell ref="A141:A149"/>
    <mergeCell ref="C141:C149"/>
    <mergeCell ref="F288:F289"/>
    <mergeCell ref="AN95:AN96"/>
    <mergeCell ref="AO95:AO96"/>
    <mergeCell ref="A97:A105"/>
    <mergeCell ref="C97:C105"/>
    <mergeCell ref="D97:D105"/>
    <mergeCell ref="E97:E105"/>
    <mergeCell ref="Y95:Y96"/>
    <mergeCell ref="Z95:Z96"/>
    <mergeCell ref="AA95:AA96"/>
    <mergeCell ref="AB95:AB96"/>
    <mergeCell ref="AC95:AC96"/>
    <mergeCell ref="AD95:AD96"/>
    <mergeCell ref="S95:S96"/>
    <mergeCell ref="T95:T96"/>
    <mergeCell ref="U95:U96"/>
    <mergeCell ref="V95:V96"/>
    <mergeCell ref="W95:W96"/>
    <mergeCell ref="X95:X96"/>
    <mergeCell ref="M95:M96"/>
    <mergeCell ref="N95:N96"/>
    <mergeCell ref="AH95:AH96"/>
    <mergeCell ref="AI95:AI96"/>
    <mergeCell ref="AJ95:AJ96"/>
    <mergeCell ref="R95:R96"/>
    <mergeCell ref="G95:G96"/>
    <mergeCell ref="H95:H96"/>
    <mergeCell ref="AN39:AN40"/>
    <mergeCell ref="AO39:AO40"/>
    <mergeCell ref="A41:A49"/>
    <mergeCell ref="C41:C49"/>
    <mergeCell ref="D41:D49"/>
    <mergeCell ref="E41:E49"/>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B41:B49"/>
    <mergeCell ref="C39:C40"/>
    <mergeCell ref="D39:D40"/>
    <mergeCell ref="E39:E40"/>
    <mergeCell ref="AO814:AO815"/>
    <mergeCell ref="A816:A824"/>
    <mergeCell ref="C816:C824"/>
    <mergeCell ref="D816:D824"/>
    <mergeCell ref="E816:E824"/>
    <mergeCell ref="Y814:Y815"/>
    <mergeCell ref="Z814:Z815"/>
    <mergeCell ref="AA814:AA815"/>
    <mergeCell ref="AB814:AB815"/>
    <mergeCell ref="AC814:AC815"/>
    <mergeCell ref="AD814:AD815"/>
    <mergeCell ref="S814:S815"/>
    <mergeCell ref="T814:T815"/>
    <mergeCell ref="U814:U815"/>
    <mergeCell ref="V814:V815"/>
    <mergeCell ref="W814:W815"/>
    <mergeCell ref="X814:X815"/>
    <mergeCell ref="M814:M815"/>
    <mergeCell ref="N814:N815"/>
    <mergeCell ref="O814:O815"/>
    <mergeCell ref="P814:P815"/>
    <mergeCell ref="Q814:Q815"/>
    <mergeCell ref="R814:R815"/>
    <mergeCell ref="G814:G815"/>
    <mergeCell ref="AF814:AF815"/>
    <mergeCell ref="E814:E815"/>
    <mergeCell ref="F814:F815"/>
    <mergeCell ref="A814:A815"/>
    <mergeCell ref="C814:C815"/>
    <mergeCell ref="AE354:AE355"/>
    <mergeCell ref="O802:O803"/>
    <mergeCell ref="P802:P803"/>
    <mergeCell ref="Q802:Q803"/>
    <mergeCell ref="R802:R803"/>
    <mergeCell ref="G802:G803"/>
    <mergeCell ref="H802:H803"/>
    <mergeCell ref="I802:I803"/>
    <mergeCell ref="J802:J803"/>
    <mergeCell ref="K802:K803"/>
    <mergeCell ref="L802:L803"/>
    <mergeCell ref="A802:A803"/>
    <mergeCell ref="H814:H815"/>
    <mergeCell ref="I814:I815"/>
    <mergeCell ref="J814:J815"/>
    <mergeCell ref="K814:K815"/>
    <mergeCell ref="C802:C803"/>
    <mergeCell ref="D802:D803"/>
    <mergeCell ref="E802:E803"/>
    <mergeCell ref="F802:F803"/>
    <mergeCell ref="A602:A603"/>
    <mergeCell ref="C602:C603"/>
    <mergeCell ref="E602:E603"/>
    <mergeCell ref="F602:F603"/>
    <mergeCell ref="W503:W504"/>
    <mergeCell ref="A703:A711"/>
    <mergeCell ref="B703:B711"/>
    <mergeCell ref="C703:C711"/>
    <mergeCell ref="D703:D711"/>
    <mergeCell ref="E703:E711"/>
    <mergeCell ref="AB701:AB702"/>
    <mergeCell ref="AC701:AC702"/>
    <mergeCell ref="AG365:AG366"/>
    <mergeCell ref="AG354:AG355"/>
    <mergeCell ref="AN354:AN355"/>
    <mergeCell ref="AO354:AO355"/>
    <mergeCell ref="A356:A364"/>
    <mergeCell ref="C356:C364"/>
    <mergeCell ref="D356:D364"/>
    <mergeCell ref="E356:E364"/>
    <mergeCell ref="Y354:Y355"/>
    <mergeCell ref="Z354:Z355"/>
    <mergeCell ref="AA354:AA355"/>
    <mergeCell ref="AB354:AB355"/>
    <mergeCell ref="AC354:AC355"/>
    <mergeCell ref="AD354:AD355"/>
    <mergeCell ref="S354:S355"/>
    <mergeCell ref="T354:T355"/>
    <mergeCell ref="U354:U355"/>
    <mergeCell ref="V354:V355"/>
    <mergeCell ref="W354:W355"/>
    <mergeCell ref="X354:X355"/>
    <mergeCell ref="M354:M355"/>
    <mergeCell ref="N354:N355"/>
    <mergeCell ref="O354:O355"/>
    <mergeCell ref="P354:P355"/>
    <mergeCell ref="Q354:Q355"/>
    <mergeCell ref="A354:A355"/>
    <mergeCell ref="C354:C355"/>
    <mergeCell ref="D354:D355"/>
    <mergeCell ref="E354:E355"/>
    <mergeCell ref="F354:F355"/>
    <mergeCell ref="AK354:AK355"/>
    <mergeCell ref="AF354:AF355"/>
    <mergeCell ref="U365:U366"/>
    <mergeCell ref="V365:V366"/>
    <mergeCell ref="W365:W366"/>
    <mergeCell ref="X365:X366"/>
    <mergeCell ref="M365:M366"/>
    <mergeCell ref="N365:N366"/>
    <mergeCell ref="O365:O366"/>
    <mergeCell ref="P365:P366"/>
    <mergeCell ref="Q365:Q366"/>
    <mergeCell ref="R365:R366"/>
    <mergeCell ref="G365:G366"/>
    <mergeCell ref="H365:H366"/>
    <mergeCell ref="I365:I366"/>
    <mergeCell ref="J365:J366"/>
    <mergeCell ref="K365:K366"/>
    <mergeCell ref="L365:L366"/>
    <mergeCell ref="A365:A366"/>
    <mergeCell ref="AG836:AG837"/>
    <mergeCell ref="AN836:AN837"/>
    <mergeCell ref="AO836:AO837"/>
    <mergeCell ref="A838:A846"/>
    <mergeCell ref="C838:C846"/>
    <mergeCell ref="D838:D846"/>
    <mergeCell ref="E838:E846"/>
    <mergeCell ref="Y836:Y837"/>
    <mergeCell ref="Z836:Z837"/>
    <mergeCell ref="AA836:AA837"/>
    <mergeCell ref="AB836:AB837"/>
    <mergeCell ref="AC836:AC837"/>
    <mergeCell ref="AD836:AD837"/>
    <mergeCell ref="S836:S837"/>
    <mergeCell ref="T836:T837"/>
    <mergeCell ref="U836:U837"/>
    <mergeCell ref="V836:V837"/>
    <mergeCell ref="W836:W837"/>
    <mergeCell ref="X836:X837"/>
    <mergeCell ref="M836:M837"/>
    <mergeCell ref="N836:N837"/>
    <mergeCell ref="AE836:AE837"/>
    <mergeCell ref="L836:L837"/>
    <mergeCell ref="A836:A837"/>
    <mergeCell ref="C836:C837"/>
    <mergeCell ref="D836:D837"/>
    <mergeCell ref="E836:E837"/>
    <mergeCell ref="F836:F837"/>
    <mergeCell ref="B836:B837"/>
    <mergeCell ref="O836:O837"/>
    <mergeCell ref="P836:P837"/>
    <mergeCell ref="Q836:Q837"/>
    <mergeCell ref="AE106:AE107"/>
    <mergeCell ref="AF106:AF107"/>
    <mergeCell ref="AG106:AG107"/>
    <mergeCell ref="AF117:AF118"/>
    <mergeCell ref="AG117:AG118"/>
    <mergeCell ref="AD117:AD118"/>
    <mergeCell ref="S117:S118"/>
    <mergeCell ref="T117:T118"/>
    <mergeCell ref="U117:U118"/>
    <mergeCell ref="V117:V118"/>
    <mergeCell ref="W117:W118"/>
    <mergeCell ref="X117:X118"/>
    <mergeCell ref="M117:M118"/>
    <mergeCell ref="N117:N118"/>
    <mergeCell ref="O117:O118"/>
    <mergeCell ref="P117:P118"/>
    <mergeCell ref="Q117:Q118"/>
    <mergeCell ref="R117:R118"/>
    <mergeCell ref="G106:G107"/>
    <mergeCell ref="A858:A859"/>
    <mergeCell ref="C858:C859"/>
    <mergeCell ref="D858:D859"/>
    <mergeCell ref="E858:E859"/>
    <mergeCell ref="F858:F859"/>
    <mergeCell ref="L847:L848"/>
    <mergeCell ref="M847:M848"/>
    <mergeCell ref="N847:N848"/>
    <mergeCell ref="O847:O848"/>
    <mergeCell ref="A847:A848"/>
    <mergeCell ref="C847:C848"/>
    <mergeCell ref="D847:D848"/>
    <mergeCell ref="E847:E848"/>
    <mergeCell ref="F847:F848"/>
    <mergeCell ref="G847:G848"/>
    <mergeCell ref="H847:H848"/>
    <mergeCell ref="I847:I848"/>
    <mergeCell ref="J847:J848"/>
    <mergeCell ref="K847:K848"/>
    <mergeCell ref="C849:C857"/>
    <mergeCell ref="D849:D857"/>
    <mergeCell ref="E849:E857"/>
    <mergeCell ref="D141:D149"/>
    <mergeCell ref="E141:E149"/>
    <mergeCell ref="G139:G140"/>
    <mergeCell ref="H139:H140"/>
    <mergeCell ref="I139:I140"/>
    <mergeCell ref="J139:J140"/>
    <mergeCell ref="O150:O151"/>
    <mergeCell ref="A150:A151"/>
    <mergeCell ref="C150:C151"/>
    <mergeCell ref="AN106:AN107"/>
    <mergeCell ref="AO106:AO107"/>
    <mergeCell ref="A108:A116"/>
    <mergeCell ref="C108:C116"/>
    <mergeCell ref="D108:D116"/>
    <mergeCell ref="E108:E116"/>
    <mergeCell ref="Y106:Y107"/>
    <mergeCell ref="Z106:Z107"/>
    <mergeCell ref="AA106:AA107"/>
    <mergeCell ref="AB106:AB107"/>
    <mergeCell ref="AC106:AC107"/>
    <mergeCell ref="AD106:AD107"/>
    <mergeCell ref="S106:S107"/>
    <mergeCell ref="T106:T107"/>
    <mergeCell ref="U106:U107"/>
    <mergeCell ref="V106:V107"/>
    <mergeCell ref="W106:W107"/>
    <mergeCell ref="X106:X107"/>
    <mergeCell ref="M106:M107"/>
    <mergeCell ref="N106:N107"/>
    <mergeCell ref="O106:O107"/>
    <mergeCell ref="P106:P107"/>
    <mergeCell ref="AM106:AM107"/>
    <mergeCell ref="AH106:AH107"/>
    <mergeCell ref="AI106:AI107"/>
    <mergeCell ref="AJ106:AJ107"/>
    <mergeCell ref="H106:H107"/>
    <mergeCell ref="I106:I107"/>
    <mergeCell ref="J106:J107"/>
    <mergeCell ref="K106:K107"/>
    <mergeCell ref="L106:L107"/>
    <mergeCell ref="A106:A107"/>
    <mergeCell ref="C860:C871"/>
    <mergeCell ref="D860:D871"/>
    <mergeCell ref="E860:E871"/>
    <mergeCell ref="Y858:Y859"/>
    <mergeCell ref="Z858:Z859"/>
    <mergeCell ref="AA858:AA859"/>
    <mergeCell ref="AB858:AB859"/>
    <mergeCell ref="AC858:AC859"/>
    <mergeCell ref="AD858:AD859"/>
    <mergeCell ref="S858:S859"/>
    <mergeCell ref="T858:T859"/>
    <mergeCell ref="U858:U859"/>
    <mergeCell ref="V858:V859"/>
    <mergeCell ref="W858:W859"/>
    <mergeCell ref="X858:X859"/>
    <mergeCell ref="M858:M859"/>
    <mergeCell ref="N858:N859"/>
    <mergeCell ref="O858:O859"/>
    <mergeCell ref="P858:P859"/>
    <mergeCell ref="Q858:Q859"/>
    <mergeCell ref="R858:R859"/>
    <mergeCell ref="G858:G859"/>
    <mergeCell ref="H858:H859"/>
    <mergeCell ref="I858:I859"/>
    <mergeCell ref="J858:J859"/>
    <mergeCell ref="K858:K859"/>
    <mergeCell ref="L858:L859"/>
    <mergeCell ref="AN117:AN118"/>
    <mergeCell ref="AO117:AO118"/>
    <mergeCell ref="A119:A127"/>
    <mergeCell ref="O872:O873"/>
    <mergeCell ref="P872:P873"/>
    <mergeCell ref="Q872:Q873"/>
    <mergeCell ref="R872:R873"/>
    <mergeCell ref="G872:G873"/>
    <mergeCell ref="H872:H873"/>
    <mergeCell ref="I872:I873"/>
    <mergeCell ref="J872:J873"/>
    <mergeCell ref="K872:K873"/>
    <mergeCell ref="L872:L873"/>
    <mergeCell ref="AO861:AO862"/>
    <mergeCell ref="AO864:AO865"/>
    <mergeCell ref="AO867:AO868"/>
    <mergeCell ref="AO870:AO871"/>
    <mergeCell ref="A872:A873"/>
    <mergeCell ref="C872:C873"/>
    <mergeCell ref="D872:D873"/>
    <mergeCell ref="E872:E873"/>
    <mergeCell ref="F872:F873"/>
    <mergeCell ref="AE858:AE859"/>
    <mergeCell ref="AF858:AF859"/>
    <mergeCell ref="AG858:AG859"/>
    <mergeCell ref="AN858:AN859"/>
    <mergeCell ref="AO858:AO859"/>
    <mergeCell ref="A860:A871"/>
    <mergeCell ref="AE872:AE873"/>
    <mergeCell ref="AF872:AF873"/>
    <mergeCell ref="AG872:AG873"/>
    <mergeCell ref="AN872:AN873"/>
    <mergeCell ref="AO872:AO873"/>
    <mergeCell ref="A874:A882"/>
    <mergeCell ref="C874:C882"/>
    <mergeCell ref="D874:D882"/>
    <mergeCell ref="E874:E882"/>
    <mergeCell ref="Y872:Y873"/>
    <mergeCell ref="Z872:Z873"/>
    <mergeCell ref="AA872:AA873"/>
    <mergeCell ref="AB872:AB873"/>
    <mergeCell ref="AC872:AC873"/>
    <mergeCell ref="AD872:AD873"/>
    <mergeCell ref="S872:S873"/>
    <mergeCell ref="T872:T873"/>
    <mergeCell ref="U872:U873"/>
    <mergeCell ref="V872:V873"/>
    <mergeCell ref="W872:W873"/>
    <mergeCell ref="X872:X873"/>
    <mergeCell ref="M872:M873"/>
    <mergeCell ref="N872:N873"/>
    <mergeCell ref="AM872:AM873"/>
    <mergeCell ref="AG883:AG884"/>
    <mergeCell ref="AN883:AN884"/>
    <mergeCell ref="AO883:AO884"/>
    <mergeCell ref="A885:A893"/>
    <mergeCell ref="C885:C893"/>
    <mergeCell ref="D885:D893"/>
    <mergeCell ref="E885:E893"/>
    <mergeCell ref="Y883:Y884"/>
    <mergeCell ref="Z883:Z884"/>
    <mergeCell ref="AA883:AA884"/>
    <mergeCell ref="AB883:AB884"/>
    <mergeCell ref="AC883:AC884"/>
    <mergeCell ref="AD883:AD884"/>
    <mergeCell ref="S883:S884"/>
    <mergeCell ref="T883:T884"/>
    <mergeCell ref="U883:U884"/>
    <mergeCell ref="V883:V884"/>
    <mergeCell ref="W883:W884"/>
    <mergeCell ref="X883:X884"/>
    <mergeCell ref="M883:M884"/>
    <mergeCell ref="N883:N884"/>
    <mergeCell ref="AE883:AE884"/>
    <mergeCell ref="L883:L884"/>
    <mergeCell ref="A883:A884"/>
    <mergeCell ref="C883:C884"/>
    <mergeCell ref="D883:D884"/>
    <mergeCell ref="E883:E884"/>
    <mergeCell ref="F883:F884"/>
    <mergeCell ref="O883:O884"/>
    <mergeCell ref="P883:P884"/>
    <mergeCell ref="AF883:AF884"/>
    <mergeCell ref="Q883:Q884"/>
    <mergeCell ref="K836:K837"/>
    <mergeCell ref="AF365:AF366"/>
    <mergeCell ref="AF836:AF837"/>
    <mergeCell ref="AE814:AE815"/>
    <mergeCell ref="L814:L815"/>
    <mergeCell ref="AE310:AE311"/>
    <mergeCell ref="L310:L311"/>
    <mergeCell ref="AF310:AF311"/>
    <mergeCell ref="AF299:AF300"/>
    <mergeCell ref="AF288:AF289"/>
    <mergeCell ref="R277:R278"/>
    <mergeCell ref="G277:G278"/>
    <mergeCell ref="H277:H278"/>
    <mergeCell ref="I277:I278"/>
    <mergeCell ref="AA602:AA603"/>
    <mergeCell ref="AB602:AB603"/>
    <mergeCell ref="AC602:AC603"/>
    <mergeCell ref="AD602:AD603"/>
    <mergeCell ref="U602:U603"/>
    <mergeCell ref="V602:V603"/>
    <mergeCell ref="W602:W603"/>
    <mergeCell ref="X602:X603"/>
    <mergeCell ref="M602:M603"/>
    <mergeCell ref="N602:N603"/>
    <mergeCell ref="O602:O603"/>
    <mergeCell ref="P602:P603"/>
    <mergeCell ref="Q602:Q603"/>
    <mergeCell ref="Y365:Y366"/>
    <mergeCell ref="Z365:Z366"/>
    <mergeCell ref="AA365:AA366"/>
    <mergeCell ref="AB365:AB366"/>
    <mergeCell ref="AC365:AC366"/>
    <mergeCell ref="H128:H129"/>
    <mergeCell ref="I128:I129"/>
    <mergeCell ref="J128:J129"/>
    <mergeCell ref="G883:G884"/>
    <mergeCell ref="H883:H884"/>
    <mergeCell ref="I883:I884"/>
    <mergeCell ref="AB894:AB895"/>
    <mergeCell ref="AC894:AC895"/>
    <mergeCell ref="AD894:AD895"/>
    <mergeCell ref="S894:S895"/>
    <mergeCell ref="T894:T895"/>
    <mergeCell ref="U894:U895"/>
    <mergeCell ref="V894:V895"/>
    <mergeCell ref="W894:W895"/>
    <mergeCell ref="X894:X895"/>
    <mergeCell ref="M894:M895"/>
    <mergeCell ref="N894:N895"/>
    <mergeCell ref="O894:O895"/>
    <mergeCell ref="P894:P895"/>
    <mergeCell ref="Q894:Q895"/>
    <mergeCell ref="R894:R895"/>
    <mergeCell ref="G894:G895"/>
    <mergeCell ref="H894:H895"/>
    <mergeCell ref="L894:L895"/>
    <mergeCell ref="I894:I895"/>
    <mergeCell ref="J894:J895"/>
    <mergeCell ref="K894:K895"/>
    <mergeCell ref="R836:R837"/>
    <mergeCell ref="G836:G837"/>
    <mergeCell ref="H836:H837"/>
    <mergeCell ref="I836:I837"/>
    <mergeCell ref="J836:J837"/>
    <mergeCell ref="N139:N140"/>
    <mergeCell ref="O139:O140"/>
    <mergeCell ref="P139:P140"/>
    <mergeCell ref="Q139:Q140"/>
    <mergeCell ref="R139:R140"/>
    <mergeCell ref="AF128:AF129"/>
    <mergeCell ref="AG128:AG129"/>
    <mergeCell ref="AN128:AN129"/>
    <mergeCell ref="AO128:AO129"/>
    <mergeCell ref="A130:A138"/>
    <mergeCell ref="C130:C138"/>
    <mergeCell ref="D130:D138"/>
    <mergeCell ref="E130:E138"/>
    <mergeCell ref="Y128:Y129"/>
    <mergeCell ref="Z128:Z129"/>
    <mergeCell ref="AA128:AA129"/>
    <mergeCell ref="AB128:AB129"/>
    <mergeCell ref="AC128:AC129"/>
    <mergeCell ref="AD128:AD129"/>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R150:R151"/>
    <mergeCell ref="G150:G151"/>
    <mergeCell ref="H150:H151"/>
    <mergeCell ref="I150:I151"/>
    <mergeCell ref="J150:J151"/>
    <mergeCell ref="K150:K151"/>
    <mergeCell ref="AE139:AE140"/>
    <mergeCell ref="AF139:AF140"/>
    <mergeCell ref="AG139:AG140"/>
    <mergeCell ref="AN139:AN140"/>
    <mergeCell ref="AO139:AO140"/>
    <mergeCell ref="AK139:AK140"/>
    <mergeCell ref="AL139:AL140"/>
    <mergeCell ref="AM139:AM140"/>
    <mergeCell ref="AK150:AK151"/>
    <mergeCell ref="AL150:AL151"/>
    <mergeCell ref="AM150:AM151"/>
    <mergeCell ref="AE150:AE151"/>
    <mergeCell ref="L150:L151"/>
    <mergeCell ref="Y139:Y140"/>
    <mergeCell ref="Z139:Z140"/>
    <mergeCell ref="AA139:AA140"/>
    <mergeCell ref="AB139:AB140"/>
    <mergeCell ref="AC139:AC140"/>
    <mergeCell ref="AD139:AD140"/>
    <mergeCell ref="S139:S140"/>
    <mergeCell ref="T139:T140"/>
    <mergeCell ref="U139:U140"/>
    <mergeCell ref="V139:V140"/>
    <mergeCell ref="W139:W140"/>
    <mergeCell ref="X139:X140"/>
    <mergeCell ref="M139:M140"/>
    <mergeCell ref="D150:D151"/>
    <mergeCell ref="E150:E151"/>
    <mergeCell ref="F150:F151"/>
    <mergeCell ref="AE161:AE162"/>
    <mergeCell ref="AF150:AF151"/>
    <mergeCell ref="AG150:AG151"/>
    <mergeCell ref="AN150:AN151"/>
    <mergeCell ref="AF161:AF162"/>
    <mergeCell ref="AG161:AG162"/>
    <mergeCell ref="AN161:AN162"/>
    <mergeCell ref="AO150:AO151"/>
    <mergeCell ref="A152:A160"/>
    <mergeCell ref="C152:C160"/>
    <mergeCell ref="D152:D160"/>
    <mergeCell ref="E152:E160"/>
    <mergeCell ref="Y150:Y151"/>
    <mergeCell ref="Z150:Z151"/>
    <mergeCell ref="AA150:AA151"/>
    <mergeCell ref="AB150:AB151"/>
    <mergeCell ref="AC150:AC151"/>
    <mergeCell ref="AD150:AD151"/>
    <mergeCell ref="S150:S151"/>
    <mergeCell ref="T150:T151"/>
    <mergeCell ref="U150:U151"/>
    <mergeCell ref="V150:V151"/>
    <mergeCell ref="W150:W151"/>
    <mergeCell ref="AO161:AO162"/>
    <mergeCell ref="X150:X151"/>
    <mergeCell ref="M150:M151"/>
    <mergeCell ref="N150:N151"/>
    <mergeCell ref="P150:P151"/>
    <mergeCell ref="Q150:Q151"/>
    <mergeCell ref="A163:A171"/>
    <mergeCell ref="C163:C171"/>
    <mergeCell ref="D163:D171"/>
    <mergeCell ref="E163:E171"/>
    <mergeCell ref="Y161:Y162"/>
    <mergeCell ref="Z161:Z162"/>
    <mergeCell ref="AA161:AA162"/>
    <mergeCell ref="AB161:AB162"/>
    <mergeCell ref="AC161:AC162"/>
    <mergeCell ref="AD161:AD162"/>
    <mergeCell ref="S161:S162"/>
    <mergeCell ref="T161:T162"/>
    <mergeCell ref="U161:U162"/>
    <mergeCell ref="V161:V162"/>
    <mergeCell ref="W161:W162"/>
    <mergeCell ref="X161:X162"/>
    <mergeCell ref="M161:M162"/>
    <mergeCell ref="N161:N162"/>
    <mergeCell ref="Q161:Q162"/>
    <mergeCell ref="R161:R162"/>
    <mergeCell ref="G161:G162"/>
    <mergeCell ref="H161:H162"/>
    <mergeCell ref="I161:I162"/>
    <mergeCell ref="J161:J162"/>
    <mergeCell ref="K161:K162"/>
    <mergeCell ref="L161:L162"/>
    <mergeCell ref="A161:A162"/>
    <mergeCell ref="E161:E162"/>
    <mergeCell ref="F161:F162"/>
    <mergeCell ref="B161:B162"/>
    <mergeCell ref="D894:D895"/>
    <mergeCell ref="E894:E895"/>
    <mergeCell ref="F894:F895"/>
    <mergeCell ref="G602:G603"/>
    <mergeCell ref="S602:S603"/>
    <mergeCell ref="T602:T603"/>
    <mergeCell ref="AE172:AE173"/>
    <mergeCell ref="AF172:AF173"/>
    <mergeCell ref="O161:O162"/>
    <mergeCell ref="P161:P162"/>
    <mergeCell ref="AG172:AG173"/>
    <mergeCell ref="AN172:AN173"/>
    <mergeCell ref="AO172:AO173"/>
    <mergeCell ref="A174:A182"/>
    <mergeCell ref="C174:C182"/>
    <mergeCell ref="D174:D182"/>
    <mergeCell ref="E174:E182"/>
    <mergeCell ref="Y172:Y173"/>
    <mergeCell ref="Z172:Z173"/>
    <mergeCell ref="AA172:AA173"/>
    <mergeCell ref="AB172:AB173"/>
    <mergeCell ref="AC172:AC173"/>
    <mergeCell ref="AD172:AD173"/>
    <mergeCell ref="S172:S173"/>
    <mergeCell ref="T172:T173"/>
    <mergeCell ref="U172:U173"/>
    <mergeCell ref="V172:V173"/>
    <mergeCell ref="W172:W173"/>
    <mergeCell ref="X172:X173"/>
    <mergeCell ref="M172:M173"/>
    <mergeCell ref="N172:N173"/>
    <mergeCell ref="O172:O173"/>
    <mergeCell ref="I172:I173"/>
    <mergeCell ref="J172:J173"/>
    <mergeCell ref="A172:A173"/>
    <mergeCell ref="C172:C173"/>
    <mergeCell ref="X183:X184"/>
    <mergeCell ref="M183:M184"/>
    <mergeCell ref="N183:N184"/>
    <mergeCell ref="O183:O184"/>
    <mergeCell ref="P183:P184"/>
    <mergeCell ref="Q183:Q184"/>
    <mergeCell ref="R183:R184"/>
    <mergeCell ref="G183:G184"/>
    <mergeCell ref="H183:H184"/>
    <mergeCell ref="I183:I184"/>
    <mergeCell ref="J183:J184"/>
    <mergeCell ref="K183:K184"/>
    <mergeCell ref="L183:L184"/>
    <mergeCell ref="A183:A184"/>
    <mergeCell ref="C183:C184"/>
    <mergeCell ref="D183:D184"/>
    <mergeCell ref="E183:E184"/>
    <mergeCell ref="F183:F184"/>
    <mergeCell ref="B183:B184"/>
    <mergeCell ref="B174:B182"/>
    <mergeCell ref="P172:P173"/>
    <mergeCell ref="Q172:Q173"/>
    <mergeCell ref="R172:R173"/>
    <mergeCell ref="G172:G173"/>
    <mergeCell ref="H172:H173"/>
    <mergeCell ref="B172:B173"/>
    <mergeCell ref="AO186:AO187"/>
    <mergeCell ref="AO189:AO190"/>
    <mergeCell ref="AO192:AO193"/>
    <mergeCell ref="AO195:AO196"/>
    <mergeCell ref="A916:A917"/>
    <mergeCell ref="C916:C917"/>
    <mergeCell ref="D916:D917"/>
    <mergeCell ref="E916:E917"/>
    <mergeCell ref="F916:F917"/>
    <mergeCell ref="A185:A196"/>
    <mergeCell ref="C185:C196"/>
    <mergeCell ref="D185:D196"/>
    <mergeCell ref="E185:E196"/>
    <mergeCell ref="AF894:AF895"/>
    <mergeCell ref="AG894:AG895"/>
    <mergeCell ref="AN894:AN895"/>
    <mergeCell ref="AO894:AO895"/>
    <mergeCell ref="A896:A904"/>
    <mergeCell ref="C896:C904"/>
    <mergeCell ref="D896:D904"/>
    <mergeCell ref="E896:E904"/>
    <mergeCell ref="J883:J884"/>
    <mergeCell ref="K883:K884"/>
    <mergeCell ref="Y894:Y895"/>
    <mergeCell ref="Z894:Z895"/>
    <mergeCell ref="AA894:AA895"/>
    <mergeCell ref="AE894:AE895"/>
    <mergeCell ref="H602:H603"/>
    <mergeCell ref="Y602:Y603"/>
    <mergeCell ref="Z602:Z603"/>
    <mergeCell ref="A894:A895"/>
    <mergeCell ref="C894:C895"/>
    <mergeCell ref="AN916:AN917"/>
    <mergeCell ref="AO916:AO917"/>
    <mergeCell ref="A918:A926"/>
    <mergeCell ref="C918:C926"/>
    <mergeCell ref="D918:D926"/>
    <mergeCell ref="E918:E926"/>
    <mergeCell ref="Y916:Y917"/>
    <mergeCell ref="Z916:Z917"/>
    <mergeCell ref="AA916:AA917"/>
    <mergeCell ref="AB916:AB917"/>
    <mergeCell ref="AC916:AC917"/>
    <mergeCell ref="AD916:AD917"/>
    <mergeCell ref="S916:S917"/>
    <mergeCell ref="T916:T917"/>
    <mergeCell ref="U916:U917"/>
    <mergeCell ref="V916:V917"/>
    <mergeCell ref="W916:W917"/>
    <mergeCell ref="X916:X917"/>
    <mergeCell ref="M916:M917"/>
    <mergeCell ref="N916:N917"/>
    <mergeCell ref="O916:O917"/>
    <mergeCell ref="P916:P917"/>
    <mergeCell ref="J916:J917"/>
    <mergeCell ref="K916:K917"/>
    <mergeCell ref="L916:L917"/>
    <mergeCell ref="AH916:AH917"/>
    <mergeCell ref="AI916:AI917"/>
    <mergeCell ref="AJ916:AJ917"/>
    <mergeCell ref="AK916:AK917"/>
    <mergeCell ref="G916:G917"/>
    <mergeCell ref="Q916:Q917"/>
    <mergeCell ref="R916:R917"/>
    <mergeCell ref="A929:A937"/>
    <mergeCell ref="C929:C937"/>
    <mergeCell ref="D929:D937"/>
    <mergeCell ref="E929:E937"/>
    <mergeCell ref="Y927:Y928"/>
    <mergeCell ref="Z927:Z928"/>
    <mergeCell ref="AA927:AA928"/>
    <mergeCell ref="AB927:AB928"/>
    <mergeCell ref="AC927:AC928"/>
    <mergeCell ref="AD927:AD928"/>
    <mergeCell ref="S927:S928"/>
    <mergeCell ref="T927:T928"/>
    <mergeCell ref="U927:U928"/>
    <mergeCell ref="V927:V928"/>
    <mergeCell ref="W927:W928"/>
    <mergeCell ref="X927:X928"/>
    <mergeCell ref="M927:M928"/>
    <mergeCell ref="N927:N928"/>
    <mergeCell ref="O927:O928"/>
    <mergeCell ref="P927:P928"/>
    <mergeCell ref="Q927:Q928"/>
    <mergeCell ref="R927:R928"/>
    <mergeCell ref="G927:G928"/>
    <mergeCell ref="H927:H928"/>
    <mergeCell ref="I927:I928"/>
    <mergeCell ref="J927:J928"/>
    <mergeCell ref="K927:K928"/>
    <mergeCell ref="A927:A928"/>
    <mergeCell ref="C927:C928"/>
    <mergeCell ref="D927:D928"/>
    <mergeCell ref="E927:E928"/>
    <mergeCell ref="R602:R603"/>
    <mergeCell ref="AG321:AG322"/>
    <mergeCell ref="AN321:AN322"/>
    <mergeCell ref="AK321:AK322"/>
    <mergeCell ref="AL321:AL322"/>
    <mergeCell ref="AM321:AM322"/>
    <mergeCell ref="A323:A331"/>
    <mergeCell ref="C323:C331"/>
    <mergeCell ref="D323:D331"/>
    <mergeCell ref="E323:E331"/>
    <mergeCell ref="Y321:Y322"/>
    <mergeCell ref="Z321:Z322"/>
    <mergeCell ref="AA321:AA322"/>
    <mergeCell ref="AB321:AB322"/>
    <mergeCell ref="AC321:AC322"/>
    <mergeCell ref="AD321:AD322"/>
    <mergeCell ref="S321:S322"/>
    <mergeCell ref="M321:M322"/>
    <mergeCell ref="N321:N322"/>
    <mergeCell ref="O321:O322"/>
    <mergeCell ref="P321:P322"/>
    <mergeCell ref="Q321:Q322"/>
    <mergeCell ref="R321:R322"/>
    <mergeCell ref="G321:G322"/>
    <mergeCell ref="H321:H322"/>
    <mergeCell ref="T321:T322"/>
    <mergeCell ref="U321:U322"/>
    <mergeCell ref="V321:V322"/>
    <mergeCell ref="W321:W322"/>
    <mergeCell ref="X321:X322"/>
    <mergeCell ref="I321:I322"/>
    <mergeCell ref="J321:J322"/>
    <mergeCell ref="AG398:AG399"/>
    <mergeCell ref="AN398:AN399"/>
    <mergeCell ref="AO398:AO399"/>
    <mergeCell ref="A400:A408"/>
    <mergeCell ref="C400:C408"/>
    <mergeCell ref="D400:D408"/>
    <mergeCell ref="E400:E408"/>
    <mergeCell ref="Y398:Y399"/>
    <mergeCell ref="Z398:Z399"/>
    <mergeCell ref="AA398:AA399"/>
    <mergeCell ref="AB398:AB399"/>
    <mergeCell ref="AC398:AC399"/>
    <mergeCell ref="AD398:AD399"/>
    <mergeCell ref="S398:S399"/>
    <mergeCell ref="T398:T399"/>
    <mergeCell ref="U398:U399"/>
    <mergeCell ref="V398:V399"/>
    <mergeCell ref="W398:W399"/>
    <mergeCell ref="K398:K399"/>
    <mergeCell ref="H398:H399"/>
    <mergeCell ref="I398:I399"/>
    <mergeCell ref="J398:J399"/>
    <mergeCell ref="AF398:AF399"/>
    <mergeCell ref="A398:A399"/>
    <mergeCell ref="C398:C399"/>
    <mergeCell ref="D398:D399"/>
    <mergeCell ref="E398:E399"/>
    <mergeCell ref="F398:F399"/>
    <mergeCell ref="AE321:AE322"/>
    <mergeCell ref="AF321:AF322"/>
    <mergeCell ref="C321:C322"/>
    <mergeCell ref="D321:D322"/>
    <mergeCell ref="E321:E322"/>
    <mergeCell ref="F321:F322"/>
    <mergeCell ref="C365:C366"/>
    <mergeCell ref="D365:D366"/>
    <mergeCell ref="AD376:AD377"/>
    <mergeCell ref="S376:S377"/>
    <mergeCell ref="T376:T377"/>
    <mergeCell ref="U376:U377"/>
    <mergeCell ref="V376:V377"/>
    <mergeCell ref="W376:W377"/>
    <mergeCell ref="X376:X377"/>
    <mergeCell ref="M376:M377"/>
    <mergeCell ref="N376:N377"/>
    <mergeCell ref="O376:O377"/>
    <mergeCell ref="P376:P377"/>
    <mergeCell ref="Q376:Q377"/>
    <mergeCell ref="R376:R377"/>
    <mergeCell ref="E365:E366"/>
    <mergeCell ref="F365:F366"/>
    <mergeCell ref="AE365:AE366"/>
    <mergeCell ref="AB343:AB344"/>
    <mergeCell ref="AC343:AC344"/>
    <mergeCell ref="AD343:AD344"/>
    <mergeCell ref="H343:H344"/>
    <mergeCell ref="I343:I344"/>
    <mergeCell ref="J343:J344"/>
    <mergeCell ref="K343:K344"/>
    <mergeCell ref="L343:L344"/>
    <mergeCell ref="A409:A410"/>
    <mergeCell ref="C409:C410"/>
    <mergeCell ref="D409:D410"/>
    <mergeCell ref="E409:E410"/>
    <mergeCell ref="F409:F410"/>
    <mergeCell ref="AE387:AE388"/>
    <mergeCell ref="AF387:AF388"/>
    <mergeCell ref="AE409:AE410"/>
    <mergeCell ref="AF409:AF410"/>
    <mergeCell ref="L398:L399"/>
    <mergeCell ref="X387:X388"/>
    <mergeCell ref="M387:M388"/>
    <mergeCell ref="N387:N388"/>
    <mergeCell ref="O387:O388"/>
    <mergeCell ref="P387:P388"/>
    <mergeCell ref="Q387:Q388"/>
    <mergeCell ref="R387:R388"/>
    <mergeCell ref="G387:G388"/>
    <mergeCell ref="H387:H388"/>
    <mergeCell ref="I387:I388"/>
    <mergeCell ref="J387:J388"/>
    <mergeCell ref="K387:K388"/>
    <mergeCell ref="X398:X399"/>
    <mergeCell ref="M398:M399"/>
    <mergeCell ref="N398:N399"/>
    <mergeCell ref="O398:O399"/>
    <mergeCell ref="P398:P399"/>
    <mergeCell ref="Q398:Q399"/>
    <mergeCell ref="R398:R399"/>
    <mergeCell ref="G398:G399"/>
    <mergeCell ref="AE398:AE399"/>
    <mergeCell ref="AG387:AG388"/>
    <mergeCell ref="D387:D388"/>
    <mergeCell ref="E387:E388"/>
    <mergeCell ref="F387:F388"/>
    <mergeCell ref="AN387:AN388"/>
    <mergeCell ref="A389:A397"/>
    <mergeCell ref="C389:C397"/>
    <mergeCell ref="D389:D397"/>
    <mergeCell ref="E389:E397"/>
    <mergeCell ref="Y387:Y388"/>
    <mergeCell ref="Z387:Z388"/>
    <mergeCell ref="AA387:AA388"/>
    <mergeCell ref="AB387:AB388"/>
    <mergeCell ref="AC387:AC388"/>
    <mergeCell ref="AD387:AD388"/>
    <mergeCell ref="S387:S388"/>
    <mergeCell ref="T387:T388"/>
    <mergeCell ref="U387:U388"/>
    <mergeCell ref="V387:V388"/>
    <mergeCell ref="W387:W388"/>
    <mergeCell ref="L387:L388"/>
    <mergeCell ref="A387:A388"/>
    <mergeCell ref="C387:C388"/>
    <mergeCell ref="B387:B388"/>
    <mergeCell ref="B389:B397"/>
    <mergeCell ref="AM387:AM388"/>
    <mergeCell ref="AG409:AG410"/>
    <mergeCell ref="AN409:AN410"/>
    <mergeCell ref="AO409:AO410"/>
    <mergeCell ref="A411:A422"/>
    <mergeCell ref="C411:C422"/>
    <mergeCell ref="D411:D422"/>
    <mergeCell ref="E411:E422"/>
    <mergeCell ref="Y409:Y410"/>
    <mergeCell ref="Z409:Z410"/>
    <mergeCell ref="AA409:AA410"/>
    <mergeCell ref="AB409:AB410"/>
    <mergeCell ref="AC409:AC410"/>
    <mergeCell ref="AD409:AD410"/>
    <mergeCell ref="S409:S410"/>
    <mergeCell ref="T409:T410"/>
    <mergeCell ref="U409:U410"/>
    <mergeCell ref="V409:V410"/>
    <mergeCell ref="W409:W410"/>
    <mergeCell ref="X409:X410"/>
    <mergeCell ref="M409:M410"/>
    <mergeCell ref="N409:N410"/>
    <mergeCell ref="O409:O410"/>
    <mergeCell ref="P409:P410"/>
    <mergeCell ref="Q409:Q410"/>
    <mergeCell ref="R409:R410"/>
    <mergeCell ref="G409:G410"/>
    <mergeCell ref="H409:H410"/>
    <mergeCell ref="I409:I410"/>
    <mergeCell ref="J409:J410"/>
    <mergeCell ref="B409:B410"/>
    <mergeCell ref="K409:K410"/>
    <mergeCell ref="L409:L410"/>
    <mergeCell ref="N423:N424"/>
    <mergeCell ref="O423:O424"/>
    <mergeCell ref="P423:P424"/>
    <mergeCell ref="Q423:Q424"/>
    <mergeCell ref="R423:R424"/>
    <mergeCell ref="G423:G424"/>
    <mergeCell ref="H423:H424"/>
    <mergeCell ref="I423:I424"/>
    <mergeCell ref="J423:J424"/>
    <mergeCell ref="K423:K424"/>
    <mergeCell ref="L423:L424"/>
    <mergeCell ref="AO412:AO413"/>
    <mergeCell ref="AO415:AO416"/>
    <mergeCell ref="AO418:AO419"/>
    <mergeCell ref="AO421:AO422"/>
    <mergeCell ref="A423:A424"/>
    <mergeCell ref="C423:C424"/>
    <mergeCell ref="D423:D424"/>
    <mergeCell ref="E423:E424"/>
    <mergeCell ref="F423:F424"/>
    <mergeCell ref="AO423:AO424"/>
    <mergeCell ref="B411:B422"/>
    <mergeCell ref="B423:B424"/>
    <mergeCell ref="AH423:AH424"/>
    <mergeCell ref="AI423:AI424"/>
    <mergeCell ref="AJ423:AJ424"/>
    <mergeCell ref="AM423:AM424"/>
    <mergeCell ref="AO426:AO427"/>
    <mergeCell ref="AO429:AO430"/>
    <mergeCell ref="AO432:AO433"/>
    <mergeCell ref="AO435:AO436"/>
    <mergeCell ref="A437:A438"/>
    <mergeCell ref="C437:C438"/>
    <mergeCell ref="D437:D438"/>
    <mergeCell ref="E437:E438"/>
    <mergeCell ref="F437:F438"/>
    <mergeCell ref="AE423:AE424"/>
    <mergeCell ref="AF423:AF424"/>
    <mergeCell ref="AG423:AG424"/>
    <mergeCell ref="AN423:AN424"/>
    <mergeCell ref="A425:A436"/>
    <mergeCell ref="C425:C436"/>
    <mergeCell ref="D425:D436"/>
    <mergeCell ref="E425:E436"/>
    <mergeCell ref="Y423:Y424"/>
    <mergeCell ref="Z423:Z424"/>
    <mergeCell ref="AA423:AA424"/>
    <mergeCell ref="AB423:AB424"/>
    <mergeCell ref="AC423:AC424"/>
    <mergeCell ref="AD423:AD424"/>
    <mergeCell ref="S423:S424"/>
    <mergeCell ref="T423:T424"/>
    <mergeCell ref="U423:U424"/>
    <mergeCell ref="V423:V424"/>
    <mergeCell ref="W423:W424"/>
    <mergeCell ref="X423:X424"/>
    <mergeCell ref="AF437:AF438"/>
    <mergeCell ref="AG437:AG438"/>
    <mergeCell ref="M423:M424"/>
    <mergeCell ref="AN437:AN438"/>
    <mergeCell ref="AO437:AO438"/>
    <mergeCell ref="A439:A447"/>
    <mergeCell ref="C439:C447"/>
    <mergeCell ref="D439:D447"/>
    <mergeCell ref="E439:E447"/>
    <mergeCell ref="Y437:Y438"/>
    <mergeCell ref="Z437:Z438"/>
    <mergeCell ref="AA437:AA438"/>
    <mergeCell ref="AB437:AB438"/>
    <mergeCell ref="AC437:AC438"/>
    <mergeCell ref="AD437:AD438"/>
    <mergeCell ref="S437:S438"/>
    <mergeCell ref="T437:T438"/>
    <mergeCell ref="U437:U438"/>
    <mergeCell ref="V437:V438"/>
    <mergeCell ref="W437:W438"/>
    <mergeCell ref="X437:X438"/>
    <mergeCell ref="M437:M438"/>
    <mergeCell ref="N437:N438"/>
    <mergeCell ref="O437:O438"/>
    <mergeCell ref="P437:P438"/>
    <mergeCell ref="Q437:Q438"/>
    <mergeCell ref="R437:R438"/>
    <mergeCell ref="G437:G438"/>
    <mergeCell ref="H437:H438"/>
    <mergeCell ref="I437:I438"/>
    <mergeCell ref="J437:J438"/>
    <mergeCell ref="K437:K438"/>
    <mergeCell ref="L437:L438"/>
    <mergeCell ref="AK437:AK438"/>
    <mergeCell ref="AL437:AL438"/>
    <mergeCell ref="P459:P460"/>
    <mergeCell ref="Q459:Q460"/>
    <mergeCell ref="R459:R460"/>
    <mergeCell ref="G459:G460"/>
    <mergeCell ref="H459:H460"/>
    <mergeCell ref="I459:I460"/>
    <mergeCell ref="J459:J460"/>
    <mergeCell ref="K459:K460"/>
    <mergeCell ref="L459:L460"/>
    <mergeCell ref="A459:A460"/>
    <mergeCell ref="C459:C460"/>
    <mergeCell ref="D459:D460"/>
    <mergeCell ref="E459:E460"/>
    <mergeCell ref="F459:F460"/>
    <mergeCell ref="AO183:AO184"/>
    <mergeCell ref="AE183:AE184"/>
    <mergeCell ref="AF183:AF184"/>
    <mergeCell ref="AG183:AG184"/>
    <mergeCell ref="AN183:AN184"/>
    <mergeCell ref="Y183:Y184"/>
    <mergeCell ref="Z183:Z184"/>
    <mergeCell ref="AA183:AA184"/>
    <mergeCell ref="AB183:AB184"/>
    <mergeCell ref="AC183:AC184"/>
    <mergeCell ref="AD183:AD184"/>
    <mergeCell ref="S183:S184"/>
    <mergeCell ref="T183:T184"/>
    <mergeCell ref="U183:U184"/>
    <mergeCell ref="V183:V184"/>
    <mergeCell ref="W183:W184"/>
    <mergeCell ref="AE437:AE438"/>
    <mergeCell ref="AO321:AO322"/>
    <mergeCell ref="K470:K471"/>
    <mergeCell ref="L470:L471"/>
    <mergeCell ref="A470:A471"/>
    <mergeCell ref="C470:C471"/>
    <mergeCell ref="D470:D471"/>
    <mergeCell ref="E470:E471"/>
    <mergeCell ref="F470:F471"/>
    <mergeCell ref="AE459:AE460"/>
    <mergeCell ref="AF459:AF460"/>
    <mergeCell ref="AG459:AG460"/>
    <mergeCell ref="AN459:AN460"/>
    <mergeCell ref="A461:A469"/>
    <mergeCell ref="C461:C469"/>
    <mergeCell ref="D461:D469"/>
    <mergeCell ref="E461:E469"/>
    <mergeCell ref="Y459:Y460"/>
    <mergeCell ref="Z459:Z460"/>
    <mergeCell ref="AA459:AA460"/>
    <mergeCell ref="AB459:AB460"/>
    <mergeCell ref="AC459:AC460"/>
    <mergeCell ref="AD459:AD460"/>
    <mergeCell ref="S459:S460"/>
    <mergeCell ref="T459:T460"/>
    <mergeCell ref="U459:U460"/>
    <mergeCell ref="V459:V460"/>
    <mergeCell ref="W459:W460"/>
    <mergeCell ref="X459:X460"/>
    <mergeCell ref="M459:M460"/>
    <mergeCell ref="N459:N460"/>
    <mergeCell ref="O459:O460"/>
    <mergeCell ref="AE470:AE471"/>
    <mergeCell ref="AF470:AF471"/>
    <mergeCell ref="AG470:AG471"/>
    <mergeCell ref="AN470:AN471"/>
    <mergeCell ref="AO470:AO471"/>
    <mergeCell ref="A472:A480"/>
    <mergeCell ref="C472:C480"/>
    <mergeCell ref="D472:D480"/>
    <mergeCell ref="E472:E480"/>
    <mergeCell ref="Y470:Y471"/>
    <mergeCell ref="Z470:Z471"/>
    <mergeCell ref="AA470:AA471"/>
    <mergeCell ref="AB470:AB471"/>
    <mergeCell ref="AC470:AC471"/>
    <mergeCell ref="AD470:AD471"/>
    <mergeCell ref="S470:S471"/>
    <mergeCell ref="T470:T471"/>
    <mergeCell ref="U470:U471"/>
    <mergeCell ref="V470:V471"/>
    <mergeCell ref="W470:W471"/>
    <mergeCell ref="X470:X471"/>
    <mergeCell ref="M470:M471"/>
    <mergeCell ref="N470:N471"/>
    <mergeCell ref="O470:O471"/>
    <mergeCell ref="P470:P471"/>
    <mergeCell ref="Q470:Q471"/>
    <mergeCell ref="R470:R471"/>
    <mergeCell ref="G470:G471"/>
    <mergeCell ref="H470:H471"/>
    <mergeCell ref="I470:I471"/>
    <mergeCell ref="J470:J471"/>
    <mergeCell ref="AO473:AO474"/>
    <mergeCell ref="AO476:AO477"/>
    <mergeCell ref="AO479:AO480"/>
    <mergeCell ref="A481:A482"/>
    <mergeCell ref="C481:C482"/>
    <mergeCell ref="D481:D482"/>
    <mergeCell ref="E481:E482"/>
    <mergeCell ref="F481:F482"/>
    <mergeCell ref="AO481:AO482"/>
    <mergeCell ref="AO927:AO928"/>
    <mergeCell ref="AG602:AG603"/>
    <mergeCell ref="AN602:AN603"/>
    <mergeCell ref="I602:I603"/>
    <mergeCell ref="J602:J603"/>
    <mergeCell ref="K602:K603"/>
    <mergeCell ref="L602:L603"/>
    <mergeCell ref="AE602:AE603"/>
    <mergeCell ref="AF602:AF603"/>
    <mergeCell ref="AE927:AE928"/>
    <mergeCell ref="AF927:AF928"/>
    <mergeCell ref="AG927:AG928"/>
    <mergeCell ref="AN927:AN928"/>
    <mergeCell ref="F927:F928"/>
    <mergeCell ref="AE916:AE917"/>
    <mergeCell ref="AO602:AO603"/>
    <mergeCell ref="A604:A612"/>
    <mergeCell ref="C604:C612"/>
    <mergeCell ref="D604:D612"/>
    <mergeCell ref="E604:E612"/>
    <mergeCell ref="D483:D491"/>
    <mergeCell ref="E483:E491"/>
    <mergeCell ref="Y481:Y482"/>
    <mergeCell ref="Z481:Z482"/>
    <mergeCell ref="AA481:AA482"/>
    <mergeCell ref="AB481:AB482"/>
    <mergeCell ref="T481:T482"/>
    <mergeCell ref="U481:U482"/>
    <mergeCell ref="V481:V482"/>
    <mergeCell ref="W481:W482"/>
    <mergeCell ref="X481:X482"/>
    <mergeCell ref="M481:M482"/>
    <mergeCell ref="N481:N482"/>
    <mergeCell ref="O481:O482"/>
    <mergeCell ref="P481:P482"/>
    <mergeCell ref="Q481:Q482"/>
    <mergeCell ref="R481:R482"/>
    <mergeCell ref="G481:G482"/>
    <mergeCell ref="H481:H482"/>
    <mergeCell ref="I481:I482"/>
    <mergeCell ref="J481:J482"/>
    <mergeCell ref="K481:K482"/>
    <mergeCell ref="L481:L482"/>
    <mergeCell ref="E938:E939"/>
    <mergeCell ref="F938:F939"/>
    <mergeCell ref="A905:A906"/>
    <mergeCell ref="C905:C906"/>
    <mergeCell ref="D905:D906"/>
    <mergeCell ref="E905:E906"/>
    <mergeCell ref="F905:F906"/>
    <mergeCell ref="AO387:AO388"/>
    <mergeCell ref="AE938:AE939"/>
    <mergeCell ref="AF938:AF939"/>
    <mergeCell ref="AG938:AG939"/>
    <mergeCell ref="AN938:AN939"/>
    <mergeCell ref="AO938:AO939"/>
    <mergeCell ref="AE905:AE906"/>
    <mergeCell ref="AF905:AF906"/>
    <mergeCell ref="AG905:AG906"/>
    <mergeCell ref="AN905:AN906"/>
    <mergeCell ref="A907:A915"/>
    <mergeCell ref="C907:C915"/>
    <mergeCell ref="D907:D915"/>
    <mergeCell ref="E907:E915"/>
    <mergeCell ref="Y905:Y906"/>
    <mergeCell ref="Z905:Z906"/>
    <mergeCell ref="S938:S939"/>
    <mergeCell ref="T938:T939"/>
    <mergeCell ref="G905:G906"/>
    <mergeCell ref="H905:H906"/>
    <mergeCell ref="I905:I906"/>
    <mergeCell ref="J905:J906"/>
    <mergeCell ref="AC481:AC482"/>
    <mergeCell ref="AD481:AD482"/>
    <mergeCell ref="S481:S482"/>
    <mergeCell ref="AN949:AN950"/>
    <mergeCell ref="A940:A948"/>
    <mergeCell ref="C940:C948"/>
    <mergeCell ref="D940:D948"/>
    <mergeCell ref="E940:E948"/>
    <mergeCell ref="Y938:Y939"/>
    <mergeCell ref="Z938:Z939"/>
    <mergeCell ref="AA938:AA939"/>
    <mergeCell ref="AB938:AB939"/>
    <mergeCell ref="AC938:AC939"/>
    <mergeCell ref="AD938:AD939"/>
    <mergeCell ref="K949:K950"/>
    <mergeCell ref="L949:L950"/>
    <mergeCell ref="A949:A950"/>
    <mergeCell ref="C949:C950"/>
    <mergeCell ref="D949:D950"/>
    <mergeCell ref="E949:E950"/>
    <mergeCell ref="F949:F950"/>
    <mergeCell ref="P938:P939"/>
    <mergeCell ref="Q938:Q939"/>
    <mergeCell ref="J949:J950"/>
    <mergeCell ref="AH938:AH939"/>
    <mergeCell ref="AI938:AI939"/>
    <mergeCell ref="AJ938:AJ939"/>
    <mergeCell ref="AH949:AH950"/>
    <mergeCell ref="AI949:AI950"/>
    <mergeCell ref="AJ949:AJ950"/>
    <mergeCell ref="G938:G939"/>
    <mergeCell ref="G949:G950"/>
    <mergeCell ref="A938:A939"/>
    <mergeCell ref="C938:C939"/>
    <mergeCell ref="D938:D939"/>
    <mergeCell ref="AE949:AE950"/>
    <mergeCell ref="AF949:AF950"/>
    <mergeCell ref="AG949:AG950"/>
    <mergeCell ref="AF916:AF917"/>
    <mergeCell ref="AG916:AG917"/>
    <mergeCell ref="AA905:AA906"/>
    <mergeCell ref="AB905:AB906"/>
    <mergeCell ref="AC905:AC906"/>
    <mergeCell ref="AD905:AD906"/>
    <mergeCell ref="S905:S906"/>
    <mergeCell ref="T905:T906"/>
    <mergeCell ref="U905:U906"/>
    <mergeCell ref="V905:V906"/>
    <mergeCell ref="W905:W906"/>
    <mergeCell ref="X905:X906"/>
    <mergeCell ref="M905:M906"/>
    <mergeCell ref="N905:N906"/>
    <mergeCell ref="O905:O906"/>
    <mergeCell ref="P905:P906"/>
    <mergeCell ref="Q905:Q906"/>
    <mergeCell ref="R905:R906"/>
    <mergeCell ref="AB949:AB950"/>
    <mergeCell ref="AC949:AC950"/>
    <mergeCell ref="AD949:AD950"/>
    <mergeCell ref="S949:S950"/>
    <mergeCell ref="T949:T950"/>
    <mergeCell ref="U949:U950"/>
    <mergeCell ref="V949:V950"/>
    <mergeCell ref="W949:W950"/>
    <mergeCell ref="X949:X950"/>
    <mergeCell ref="M949:M950"/>
    <mergeCell ref="N949:N950"/>
    <mergeCell ref="O949:O950"/>
    <mergeCell ref="P949:P950"/>
    <mergeCell ref="Q949:Q950"/>
    <mergeCell ref="R949:R950"/>
    <mergeCell ref="R938:R939"/>
    <mergeCell ref="H938:H939"/>
    <mergeCell ref="I938:I939"/>
    <mergeCell ref="J938:J939"/>
    <mergeCell ref="K938:K939"/>
    <mergeCell ref="L938:L939"/>
    <mergeCell ref="H949:H950"/>
    <mergeCell ref="I949:I950"/>
    <mergeCell ref="U938:U939"/>
    <mergeCell ref="V938:V939"/>
    <mergeCell ref="W938:W939"/>
    <mergeCell ref="X938:X939"/>
    <mergeCell ref="M938:M939"/>
    <mergeCell ref="N938:N939"/>
    <mergeCell ref="O938:O939"/>
    <mergeCell ref="AO964:AO965"/>
    <mergeCell ref="AO967:AO968"/>
    <mergeCell ref="AO970:AO971"/>
    <mergeCell ref="AO973:AO974"/>
    <mergeCell ref="A503:A504"/>
    <mergeCell ref="C503:C504"/>
    <mergeCell ref="D503:D504"/>
    <mergeCell ref="E503:E504"/>
    <mergeCell ref="F503:F504"/>
    <mergeCell ref="AE961:AE962"/>
    <mergeCell ref="AF961:AF962"/>
    <mergeCell ref="AG961:AG962"/>
    <mergeCell ref="AN961:AN962"/>
    <mergeCell ref="A963:A974"/>
    <mergeCell ref="C963:C974"/>
    <mergeCell ref="D963:D974"/>
    <mergeCell ref="E963:E974"/>
    <mergeCell ref="Y961:Y962"/>
    <mergeCell ref="Z961:Z962"/>
    <mergeCell ref="AA961:AA962"/>
    <mergeCell ref="AB961:AB962"/>
    <mergeCell ref="AC961:AC962"/>
    <mergeCell ref="AD961:AD962"/>
    <mergeCell ref="S961:S962"/>
    <mergeCell ref="T961:T962"/>
    <mergeCell ref="U961:U962"/>
    <mergeCell ref="V961:V962"/>
    <mergeCell ref="W961:W962"/>
    <mergeCell ref="X961:X962"/>
    <mergeCell ref="M961:M962"/>
    <mergeCell ref="X503:X504"/>
    <mergeCell ref="M503:M504"/>
    <mergeCell ref="N503:N504"/>
    <mergeCell ref="O503:O504"/>
    <mergeCell ref="P503:P504"/>
    <mergeCell ref="Q503:Q504"/>
    <mergeCell ref="R503:R504"/>
    <mergeCell ref="G503:G504"/>
    <mergeCell ref="H503:H504"/>
    <mergeCell ref="I503:I504"/>
    <mergeCell ref="J503:J504"/>
    <mergeCell ref="K503:K504"/>
    <mergeCell ref="L503:L504"/>
    <mergeCell ref="P514:P515"/>
    <mergeCell ref="Q514:Q515"/>
    <mergeCell ref="R514:R515"/>
    <mergeCell ref="G514:G515"/>
    <mergeCell ref="H514:H515"/>
    <mergeCell ref="I514:I515"/>
    <mergeCell ref="J514:J515"/>
    <mergeCell ref="K514:K515"/>
    <mergeCell ref="L514:L515"/>
    <mergeCell ref="T503:T504"/>
    <mergeCell ref="U503:U504"/>
    <mergeCell ref="V503:V504"/>
    <mergeCell ref="L525:L526"/>
    <mergeCell ref="N536:N537"/>
    <mergeCell ref="O536:O537"/>
    <mergeCell ref="P536:P537"/>
    <mergeCell ref="Q536:Q537"/>
    <mergeCell ref="R536:R537"/>
    <mergeCell ref="AO459:AO460"/>
    <mergeCell ref="AE503:AE504"/>
    <mergeCell ref="AF503:AF504"/>
    <mergeCell ref="AG503:AG504"/>
    <mergeCell ref="AN503:AN504"/>
    <mergeCell ref="A505:A513"/>
    <mergeCell ref="C505:C513"/>
    <mergeCell ref="D505:D513"/>
    <mergeCell ref="E505:E513"/>
    <mergeCell ref="Y503:Y504"/>
    <mergeCell ref="Z503:Z504"/>
    <mergeCell ref="AA503:AA504"/>
    <mergeCell ref="AB503:AB504"/>
    <mergeCell ref="AC503:AC504"/>
    <mergeCell ref="AD503:AD504"/>
    <mergeCell ref="S503:S504"/>
    <mergeCell ref="AO503:AO504"/>
    <mergeCell ref="X492:X493"/>
    <mergeCell ref="M492:M493"/>
    <mergeCell ref="N492:N493"/>
    <mergeCell ref="O492:O493"/>
    <mergeCell ref="P492:P493"/>
    <mergeCell ref="Q492:Q493"/>
    <mergeCell ref="R492:R493"/>
    <mergeCell ref="G492:G493"/>
    <mergeCell ref="AE481:AE482"/>
    <mergeCell ref="AF481:AF482"/>
    <mergeCell ref="AG481:AG482"/>
    <mergeCell ref="AN481:AN482"/>
    <mergeCell ref="A483:A491"/>
    <mergeCell ref="C483:C491"/>
    <mergeCell ref="AF514:AF515"/>
    <mergeCell ref="AG514:AG515"/>
    <mergeCell ref="AN514:AN515"/>
    <mergeCell ref="AO514:AO515"/>
    <mergeCell ref="A516:A524"/>
    <mergeCell ref="C516:C524"/>
    <mergeCell ref="D516:D524"/>
    <mergeCell ref="E516:E524"/>
    <mergeCell ref="Y514:Y515"/>
    <mergeCell ref="Z514:Z515"/>
    <mergeCell ref="AA514:AA515"/>
    <mergeCell ref="AB514:AB515"/>
    <mergeCell ref="AC514:AC515"/>
    <mergeCell ref="AD514:AD515"/>
    <mergeCell ref="S514:S515"/>
    <mergeCell ref="T514:T515"/>
    <mergeCell ref="U514:U515"/>
    <mergeCell ref="V514:V515"/>
    <mergeCell ref="W514:W515"/>
    <mergeCell ref="X514:X515"/>
    <mergeCell ref="M514:M515"/>
    <mergeCell ref="N514:N515"/>
    <mergeCell ref="O514:O515"/>
    <mergeCell ref="A514:A515"/>
    <mergeCell ref="U525:U526"/>
    <mergeCell ref="V525:V526"/>
    <mergeCell ref="W525:W526"/>
    <mergeCell ref="C514:C515"/>
    <mergeCell ref="D514:D515"/>
    <mergeCell ref="E514:E515"/>
    <mergeCell ref="F514:F515"/>
    <mergeCell ref="O525:O526"/>
    <mergeCell ref="P525:P526"/>
    <mergeCell ref="Q525:Q526"/>
    <mergeCell ref="R525:R526"/>
    <mergeCell ref="G525:G526"/>
    <mergeCell ref="H525:H526"/>
    <mergeCell ref="I525:I526"/>
    <mergeCell ref="J525:J526"/>
    <mergeCell ref="K525:K526"/>
    <mergeCell ref="A525:A526"/>
    <mergeCell ref="C525:C526"/>
    <mergeCell ref="D525:D526"/>
    <mergeCell ref="E525:E526"/>
    <mergeCell ref="F525:F526"/>
    <mergeCell ref="M536:M537"/>
    <mergeCell ref="AG547:AG548"/>
    <mergeCell ref="AN547:AN548"/>
    <mergeCell ref="AE514:AE515"/>
    <mergeCell ref="AE525:AE526"/>
    <mergeCell ref="AO528:AO529"/>
    <mergeCell ref="AO531:AO532"/>
    <mergeCell ref="AO534:AO535"/>
    <mergeCell ref="A536:A537"/>
    <mergeCell ref="C536:C537"/>
    <mergeCell ref="D536:D537"/>
    <mergeCell ref="E536:E537"/>
    <mergeCell ref="F536:F537"/>
    <mergeCell ref="B536:B537"/>
    <mergeCell ref="AK536:AK537"/>
    <mergeCell ref="AL536:AL537"/>
    <mergeCell ref="AM536:AM537"/>
    <mergeCell ref="AF525:AF526"/>
    <mergeCell ref="AG525:AG526"/>
    <mergeCell ref="AN525:AN526"/>
    <mergeCell ref="A527:A535"/>
    <mergeCell ref="C527:C535"/>
    <mergeCell ref="D527:D535"/>
    <mergeCell ref="E527:E535"/>
    <mergeCell ref="Y525:Y526"/>
    <mergeCell ref="Z525:Z526"/>
    <mergeCell ref="AA525:AA526"/>
    <mergeCell ref="AB525:AB526"/>
    <mergeCell ref="AC525:AC526"/>
    <mergeCell ref="AD525:AD526"/>
    <mergeCell ref="S525:S526"/>
    <mergeCell ref="T525:T526"/>
    <mergeCell ref="AE558:AE559"/>
    <mergeCell ref="AF558:AF559"/>
    <mergeCell ref="I558:I559"/>
    <mergeCell ref="AO539:AO540"/>
    <mergeCell ref="AO542:AO543"/>
    <mergeCell ref="AO545:AO546"/>
    <mergeCell ref="A547:A548"/>
    <mergeCell ref="C547:C548"/>
    <mergeCell ref="D547:D548"/>
    <mergeCell ref="E547:E548"/>
    <mergeCell ref="F547:F548"/>
    <mergeCell ref="AE536:AE537"/>
    <mergeCell ref="AF536:AF537"/>
    <mergeCell ref="AG536:AG537"/>
    <mergeCell ref="AN536:AN537"/>
    <mergeCell ref="AO536:AO537"/>
    <mergeCell ref="A538:A546"/>
    <mergeCell ref="C538:C546"/>
    <mergeCell ref="D538:D546"/>
    <mergeCell ref="E538:E546"/>
    <mergeCell ref="Y536:Y537"/>
    <mergeCell ref="Z536:Z537"/>
    <mergeCell ref="AA536:AA537"/>
    <mergeCell ref="AB536:AB537"/>
    <mergeCell ref="AC536:AC537"/>
    <mergeCell ref="AD536:AD537"/>
    <mergeCell ref="S536:S537"/>
    <mergeCell ref="T536:T537"/>
    <mergeCell ref="U536:U537"/>
    <mergeCell ref="V536:V537"/>
    <mergeCell ref="W536:W537"/>
    <mergeCell ref="X536:X537"/>
    <mergeCell ref="AE547:AE548"/>
    <mergeCell ref="AF547:AF548"/>
    <mergeCell ref="T547:T548"/>
    <mergeCell ref="U547:U548"/>
    <mergeCell ref="V547:V548"/>
    <mergeCell ref="W547:W548"/>
    <mergeCell ref="X547:X548"/>
    <mergeCell ref="M547:M548"/>
    <mergeCell ref="N547:N548"/>
    <mergeCell ref="O547:O548"/>
    <mergeCell ref="P547:P548"/>
    <mergeCell ref="Q547:Q548"/>
    <mergeCell ref="R547:R548"/>
    <mergeCell ref="G547:G548"/>
    <mergeCell ref="H547:H548"/>
    <mergeCell ref="I547:I548"/>
    <mergeCell ref="J547:J548"/>
    <mergeCell ref="K547:K548"/>
    <mergeCell ref="L547:L548"/>
    <mergeCell ref="A549:A557"/>
    <mergeCell ref="C549:C557"/>
    <mergeCell ref="D549:D557"/>
    <mergeCell ref="E549:E557"/>
    <mergeCell ref="Y547:Y548"/>
    <mergeCell ref="Z547:Z548"/>
    <mergeCell ref="AA547:AA548"/>
    <mergeCell ref="AB547:AB548"/>
    <mergeCell ref="AC547:AC548"/>
    <mergeCell ref="AD547:AD548"/>
    <mergeCell ref="S547:S548"/>
    <mergeCell ref="L569:L570"/>
    <mergeCell ref="A569:A570"/>
    <mergeCell ref="C569:C570"/>
    <mergeCell ref="D569:D570"/>
    <mergeCell ref="E569:E570"/>
    <mergeCell ref="F569:F570"/>
    <mergeCell ref="J558:J559"/>
    <mergeCell ref="K558:K559"/>
    <mergeCell ref="L558:L559"/>
    <mergeCell ref="A558:A559"/>
    <mergeCell ref="C558:C559"/>
    <mergeCell ref="D558:D559"/>
    <mergeCell ref="E558:E559"/>
    <mergeCell ref="F558:F559"/>
    <mergeCell ref="Z569:Z570"/>
    <mergeCell ref="AA569:AA570"/>
    <mergeCell ref="AB569:AB570"/>
    <mergeCell ref="AC569:AC570"/>
    <mergeCell ref="AD569:AD570"/>
    <mergeCell ref="S569:S570"/>
    <mergeCell ref="T569:T570"/>
    <mergeCell ref="R580:R581"/>
    <mergeCell ref="AG558:AG559"/>
    <mergeCell ref="AN558:AN559"/>
    <mergeCell ref="AE569:AE570"/>
    <mergeCell ref="AF569:AF570"/>
    <mergeCell ref="AG569:AG570"/>
    <mergeCell ref="AN569:AN570"/>
    <mergeCell ref="P558:P559"/>
    <mergeCell ref="Q558:Q559"/>
    <mergeCell ref="R558:R559"/>
    <mergeCell ref="AO558:AO559"/>
    <mergeCell ref="A560:A568"/>
    <mergeCell ref="C560:C568"/>
    <mergeCell ref="D560:D568"/>
    <mergeCell ref="E560:E568"/>
    <mergeCell ref="Y558:Y559"/>
    <mergeCell ref="Z558:Z559"/>
    <mergeCell ref="AA558:AA559"/>
    <mergeCell ref="AB558:AB559"/>
    <mergeCell ref="AC558:AC559"/>
    <mergeCell ref="AD558:AD559"/>
    <mergeCell ref="S558:S559"/>
    <mergeCell ref="T558:T559"/>
    <mergeCell ref="U558:U559"/>
    <mergeCell ref="V558:V559"/>
    <mergeCell ref="W558:W559"/>
    <mergeCell ref="X558:X559"/>
    <mergeCell ref="M558:M559"/>
    <mergeCell ref="N558:N559"/>
    <mergeCell ref="O558:O559"/>
    <mergeCell ref="G558:G559"/>
    <mergeCell ref="H558:H559"/>
    <mergeCell ref="H580:H581"/>
    <mergeCell ref="I580:I581"/>
    <mergeCell ref="J580:J581"/>
    <mergeCell ref="K580:K581"/>
    <mergeCell ref="A571:A579"/>
    <mergeCell ref="C571:C579"/>
    <mergeCell ref="D571:D579"/>
    <mergeCell ref="E571:E579"/>
    <mergeCell ref="Y569:Y570"/>
    <mergeCell ref="G569:G570"/>
    <mergeCell ref="H569:H570"/>
    <mergeCell ref="I569:I570"/>
    <mergeCell ref="J569:J570"/>
    <mergeCell ref="K569:K570"/>
    <mergeCell ref="E591:E592"/>
    <mergeCell ref="F591:F592"/>
    <mergeCell ref="U569:U570"/>
    <mergeCell ref="V569:V570"/>
    <mergeCell ref="W569:W570"/>
    <mergeCell ref="X569:X570"/>
    <mergeCell ref="M569:M570"/>
    <mergeCell ref="N569:N570"/>
    <mergeCell ref="O569:O570"/>
    <mergeCell ref="P569:P570"/>
    <mergeCell ref="Q569:Q570"/>
    <mergeCell ref="R569:R570"/>
    <mergeCell ref="X580:X581"/>
    <mergeCell ref="M580:M581"/>
    <mergeCell ref="N580:N581"/>
    <mergeCell ref="O580:O581"/>
    <mergeCell ref="P580:P581"/>
    <mergeCell ref="Q580:Q581"/>
    <mergeCell ref="AE580:AE581"/>
    <mergeCell ref="L580:L581"/>
    <mergeCell ref="A580:A581"/>
    <mergeCell ref="C580:C581"/>
    <mergeCell ref="D580:D581"/>
    <mergeCell ref="E580:E581"/>
    <mergeCell ref="F580:F581"/>
    <mergeCell ref="AF580:AF581"/>
    <mergeCell ref="AE591:AE592"/>
    <mergeCell ref="AF591:AF592"/>
    <mergeCell ref="AG591:AG592"/>
    <mergeCell ref="AN591:AN592"/>
    <mergeCell ref="AG580:AG581"/>
    <mergeCell ref="AN580:AN581"/>
    <mergeCell ref="AO580:AO581"/>
    <mergeCell ref="A582:A590"/>
    <mergeCell ref="C582:C590"/>
    <mergeCell ref="D582:D590"/>
    <mergeCell ref="E582:E590"/>
    <mergeCell ref="Y580:Y581"/>
    <mergeCell ref="Z580:Z581"/>
    <mergeCell ref="AA580:AA581"/>
    <mergeCell ref="AB580:AB581"/>
    <mergeCell ref="AC580:AC581"/>
    <mergeCell ref="AD580:AD581"/>
    <mergeCell ref="S580:S581"/>
    <mergeCell ref="T580:T581"/>
    <mergeCell ref="U580:U581"/>
    <mergeCell ref="V580:V581"/>
    <mergeCell ref="W580:W581"/>
    <mergeCell ref="AO591:AO592"/>
    <mergeCell ref="G580:G581"/>
    <mergeCell ref="A593:A601"/>
    <mergeCell ref="C593:C601"/>
    <mergeCell ref="D593:D601"/>
    <mergeCell ref="E593:E601"/>
    <mergeCell ref="Y591:Y592"/>
    <mergeCell ref="Z591:Z592"/>
    <mergeCell ref="AA591:AA592"/>
    <mergeCell ref="AB591:AB592"/>
    <mergeCell ref="AC591:AC592"/>
    <mergeCell ref="AD591:AD592"/>
    <mergeCell ref="S591:S592"/>
    <mergeCell ref="T591:T592"/>
    <mergeCell ref="U591:U592"/>
    <mergeCell ref="V591:V592"/>
    <mergeCell ref="W591:W592"/>
    <mergeCell ref="X591:X592"/>
    <mergeCell ref="M591:M592"/>
    <mergeCell ref="N591:N592"/>
    <mergeCell ref="O591:O592"/>
    <mergeCell ref="P591:P592"/>
    <mergeCell ref="Q591:Q592"/>
    <mergeCell ref="R591:R592"/>
    <mergeCell ref="G591:G592"/>
    <mergeCell ref="H591:H592"/>
    <mergeCell ref="I591:I592"/>
    <mergeCell ref="J591:J592"/>
    <mergeCell ref="K591:K592"/>
    <mergeCell ref="L591:L592"/>
    <mergeCell ref="A591:A592"/>
    <mergeCell ref="C591:C592"/>
    <mergeCell ref="D591:D592"/>
    <mergeCell ref="F756:F757"/>
    <mergeCell ref="AO961:AO962"/>
    <mergeCell ref="AO905:AO906"/>
    <mergeCell ref="N961:N962"/>
    <mergeCell ref="O961:O962"/>
    <mergeCell ref="P961:P962"/>
    <mergeCell ref="Q961:Q962"/>
    <mergeCell ref="R961:R962"/>
    <mergeCell ref="G961:G962"/>
    <mergeCell ref="H961:H962"/>
    <mergeCell ref="I961:I962"/>
    <mergeCell ref="J961:J962"/>
    <mergeCell ref="K961:K962"/>
    <mergeCell ref="L961:L962"/>
    <mergeCell ref="A961:A962"/>
    <mergeCell ref="C961:C962"/>
    <mergeCell ref="D961:D962"/>
    <mergeCell ref="E961:E962"/>
    <mergeCell ref="F961:F962"/>
    <mergeCell ref="AO949:AO950"/>
    <mergeCell ref="A951:A960"/>
    <mergeCell ref="C951:C960"/>
    <mergeCell ref="D951:D960"/>
    <mergeCell ref="E951:E960"/>
    <mergeCell ref="Y949:Y950"/>
    <mergeCell ref="AF756:AF757"/>
    <mergeCell ref="AG756:AG757"/>
    <mergeCell ref="AN756:AN757"/>
    <mergeCell ref="H916:H917"/>
    <mergeCell ref="I916:I917"/>
    <mergeCell ref="Z949:Z950"/>
    <mergeCell ref="AA949:AA950"/>
    <mergeCell ref="A758:A767"/>
    <mergeCell ref="C758:C767"/>
    <mergeCell ref="D758:D767"/>
    <mergeCell ref="E758:E767"/>
    <mergeCell ref="Y756:Y757"/>
    <mergeCell ref="Z756:Z757"/>
    <mergeCell ref="AA756:AA757"/>
    <mergeCell ref="AB756:AB757"/>
    <mergeCell ref="AC756:AC757"/>
    <mergeCell ref="AD756:AD757"/>
    <mergeCell ref="S756:S757"/>
    <mergeCell ref="T756:T757"/>
    <mergeCell ref="U756:U757"/>
    <mergeCell ref="V756:V757"/>
    <mergeCell ref="W756:W757"/>
    <mergeCell ref="X756:X757"/>
    <mergeCell ref="M756:M757"/>
    <mergeCell ref="N756:N757"/>
    <mergeCell ref="O756:O757"/>
    <mergeCell ref="P756:P757"/>
    <mergeCell ref="Q756:Q757"/>
    <mergeCell ref="R756:R757"/>
    <mergeCell ref="G756:G757"/>
    <mergeCell ref="H756:H757"/>
    <mergeCell ref="I756:I757"/>
    <mergeCell ref="J756:J757"/>
    <mergeCell ref="K756:K757"/>
    <mergeCell ref="L756:L757"/>
    <mergeCell ref="A756:A757"/>
    <mergeCell ref="C756:C757"/>
    <mergeCell ref="D756:D757"/>
    <mergeCell ref="E756:E757"/>
    <mergeCell ref="AG768:AG769"/>
    <mergeCell ref="AN768:AN769"/>
    <mergeCell ref="AO768:AO769"/>
    <mergeCell ref="A770:A778"/>
    <mergeCell ref="C770:C778"/>
    <mergeCell ref="D770:D778"/>
    <mergeCell ref="E770:E778"/>
    <mergeCell ref="Y768:Y769"/>
    <mergeCell ref="Z768:Z769"/>
    <mergeCell ref="AA768:AA769"/>
    <mergeCell ref="AB768:AB769"/>
    <mergeCell ref="AC768:AC769"/>
    <mergeCell ref="AD768:AD769"/>
    <mergeCell ref="S768:S769"/>
    <mergeCell ref="T768:T769"/>
    <mergeCell ref="U768:U769"/>
    <mergeCell ref="V768:V769"/>
    <mergeCell ref="W768:W769"/>
    <mergeCell ref="X768:X769"/>
    <mergeCell ref="M768:M769"/>
    <mergeCell ref="N768:N769"/>
    <mergeCell ref="O768:O769"/>
    <mergeCell ref="A768:A769"/>
    <mergeCell ref="C768:C769"/>
    <mergeCell ref="D768:D769"/>
    <mergeCell ref="E768:E769"/>
    <mergeCell ref="F768:F769"/>
    <mergeCell ref="AK768:AK769"/>
    <mergeCell ref="AL768:AL769"/>
    <mergeCell ref="AE768:AE769"/>
    <mergeCell ref="AM768:AM769"/>
    <mergeCell ref="P768:P769"/>
    <mergeCell ref="AO978:AO979"/>
    <mergeCell ref="AO981:AO982"/>
    <mergeCell ref="AO984:AO985"/>
    <mergeCell ref="AO987:AO988"/>
    <mergeCell ref="A50:A51"/>
    <mergeCell ref="C50:C51"/>
    <mergeCell ref="D50:D51"/>
    <mergeCell ref="E50:E51"/>
    <mergeCell ref="F50:F51"/>
    <mergeCell ref="AO525:AO526"/>
    <mergeCell ref="AE975:AE976"/>
    <mergeCell ref="AF975:AF976"/>
    <mergeCell ref="AG975:AG976"/>
    <mergeCell ref="AN975:AN976"/>
    <mergeCell ref="AO975:AO976"/>
    <mergeCell ref="A977:A988"/>
    <mergeCell ref="C977:C988"/>
    <mergeCell ref="D977:D988"/>
    <mergeCell ref="E977:E988"/>
    <mergeCell ref="Y975:Y976"/>
    <mergeCell ref="Z975:Z976"/>
    <mergeCell ref="AA975:AA976"/>
    <mergeCell ref="AB975:AB976"/>
    <mergeCell ref="AC975:AC976"/>
    <mergeCell ref="AD975:AD976"/>
    <mergeCell ref="S975:S976"/>
    <mergeCell ref="T975:T976"/>
    <mergeCell ref="U975:U976"/>
    <mergeCell ref="V975:V976"/>
    <mergeCell ref="W975:W976"/>
    <mergeCell ref="D975:D976"/>
    <mergeCell ref="E975:E976"/>
    <mergeCell ref="Q768:Q769"/>
    <mergeCell ref="R768:R769"/>
    <mergeCell ref="G768:G769"/>
    <mergeCell ref="H768:H769"/>
    <mergeCell ref="I768:I769"/>
    <mergeCell ref="A975:A976"/>
    <mergeCell ref="C975:C976"/>
    <mergeCell ref="AF50:AF51"/>
    <mergeCell ref="AG50:AG51"/>
    <mergeCell ref="AN50:AN51"/>
    <mergeCell ref="A52:A60"/>
    <mergeCell ref="C52:C60"/>
    <mergeCell ref="D52:D60"/>
    <mergeCell ref="E52:E60"/>
    <mergeCell ref="Y50:Y51"/>
    <mergeCell ref="Z50:Z51"/>
    <mergeCell ref="AA50:AA51"/>
    <mergeCell ref="AB50:AB51"/>
    <mergeCell ref="AC50:AC51"/>
    <mergeCell ref="AD50:AD51"/>
    <mergeCell ref="S50:S51"/>
    <mergeCell ref="T50:T51"/>
    <mergeCell ref="U50:U51"/>
    <mergeCell ref="V50:V51"/>
    <mergeCell ref="W50:W51"/>
    <mergeCell ref="AE50:AE51"/>
    <mergeCell ref="I975:I976"/>
    <mergeCell ref="J975:J976"/>
    <mergeCell ref="K975:K976"/>
    <mergeCell ref="L975:L976"/>
    <mergeCell ref="AF768:AF769"/>
    <mergeCell ref="K50:K51"/>
    <mergeCell ref="L50:L51"/>
    <mergeCell ref="X50:X51"/>
    <mergeCell ref="M50:M51"/>
    <mergeCell ref="N50:N51"/>
    <mergeCell ref="O50:O51"/>
    <mergeCell ref="P50:P51"/>
    <mergeCell ref="Q50:Q51"/>
    <mergeCell ref="R50:R51"/>
    <mergeCell ref="G50:G51"/>
    <mergeCell ref="H50:H51"/>
    <mergeCell ref="I50:I51"/>
    <mergeCell ref="J50:J51"/>
    <mergeCell ref="J768:J769"/>
    <mergeCell ref="K768:K769"/>
    <mergeCell ref="L768:L769"/>
    <mergeCell ref="K779:K780"/>
    <mergeCell ref="L779:L780"/>
    <mergeCell ref="P84:P85"/>
    <mergeCell ref="G536:G537"/>
    <mergeCell ref="H536:H537"/>
    <mergeCell ref="I536:I537"/>
    <mergeCell ref="J536:J537"/>
    <mergeCell ref="K536:K537"/>
    <mergeCell ref="L536:L537"/>
    <mergeCell ref="X525:X526"/>
    <mergeCell ref="M525:M526"/>
    <mergeCell ref="N525:N526"/>
    <mergeCell ref="H492:H493"/>
    <mergeCell ref="I492:I493"/>
    <mergeCell ref="J492:J493"/>
    <mergeCell ref="K492:K493"/>
    <mergeCell ref="H61:H62"/>
    <mergeCell ref="AE756:AE757"/>
    <mergeCell ref="AO547:AO548"/>
    <mergeCell ref="AE989:AE990"/>
    <mergeCell ref="AF989:AF990"/>
    <mergeCell ref="AG989:AG990"/>
    <mergeCell ref="AN989:AN990"/>
    <mergeCell ref="AO989:AO990"/>
    <mergeCell ref="A991:A999"/>
    <mergeCell ref="C991:C999"/>
    <mergeCell ref="D991:D999"/>
    <mergeCell ref="E991:E999"/>
    <mergeCell ref="Y989:Y990"/>
    <mergeCell ref="Z989:Z990"/>
    <mergeCell ref="AA989:AA990"/>
    <mergeCell ref="AB989:AB990"/>
    <mergeCell ref="AC989:AC990"/>
    <mergeCell ref="AD989:AD990"/>
    <mergeCell ref="S989:S990"/>
    <mergeCell ref="T989:T990"/>
    <mergeCell ref="U989:U990"/>
    <mergeCell ref="V989:V990"/>
    <mergeCell ref="W989:W990"/>
    <mergeCell ref="X989:X990"/>
    <mergeCell ref="M989:M990"/>
    <mergeCell ref="N989:N990"/>
    <mergeCell ref="O989:O990"/>
    <mergeCell ref="P989:P990"/>
    <mergeCell ref="Q989:Q990"/>
    <mergeCell ref="R989:R990"/>
    <mergeCell ref="G989:G990"/>
    <mergeCell ref="AO569:AO570"/>
    <mergeCell ref="H989:H990"/>
    <mergeCell ref="AF1000:AF1001"/>
    <mergeCell ref="AG1000:AG1001"/>
    <mergeCell ref="AN1000:AN1001"/>
    <mergeCell ref="A1002:A1010"/>
    <mergeCell ref="C1002:C1010"/>
    <mergeCell ref="D1002:D1010"/>
    <mergeCell ref="E1002:E1010"/>
    <mergeCell ref="Y1000:Y1001"/>
    <mergeCell ref="Z1000:Z1001"/>
    <mergeCell ref="AA1000:AA1001"/>
    <mergeCell ref="AB1000:AB1001"/>
    <mergeCell ref="AC1000:AC1001"/>
    <mergeCell ref="AD1000:AD1001"/>
    <mergeCell ref="S1000:S1001"/>
    <mergeCell ref="T1000:T1001"/>
    <mergeCell ref="U1000:U1001"/>
    <mergeCell ref="V1000:V1001"/>
    <mergeCell ref="W1000:W1001"/>
    <mergeCell ref="X1000:X1001"/>
    <mergeCell ref="M1000:M1001"/>
    <mergeCell ref="N1000:N1001"/>
    <mergeCell ref="O1000:O1001"/>
    <mergeCell ref="P1000:P1001"/>
    <mergeCell ref="Q1000:Q1001"/>
    <mergeCell ref="R1000:R1001"/>
    <mergeCell ref="G1000:G1001"/>
    <mergeCell ref="H1000:H1001"/>
    <mergeCell ref="I1000:I1001"/>
    <mergeCell ref="J1000:J1001"/>
    <mergeCell ref="AK1000:AK1001"/>
    <mergeCell ref="AL1000:AL1001"/>
    <mergeCell ref="AM1000:AM1001"/>
    <mergeCell ref="AE1011:AE1012"/>
    <mergeCell ref="AF1011:AF1012"/>
    <mergeCell ref="AG1011:AG1012"/>
    <mergeCell ref="AN1011:AN1012"/>
    <mergeCell ref="AO1011:AO1012"/>
    <mergeCell ref="A1013:A1021"/>
    <mergeCell ref="C1013:C1021"/>
    <mergeCell ref="D1013:D1021"/>
    <mergeCell ref="E1013:E1021"/>
    <mergeCell ref="Y1011:Y1012"/>
    <mergeCell ref="Z1011:Z1012"/>
    <mergeCell ref="AA1011:AA1012"/>
    <mergeCell ref="AB1011:AB1012"/>
    <mergeCell ref="AC1011:AC1012"/>
    <mergeCell ref="AD1011:AD1012"/>
    <mergeCell ref="S1011:S1012"/>
    <mergeCell ref="T1011:T1012"/>
    <mergeCell ref="U1011:U1012"/>
    <mergeCell ref="V1011:V1012"/>
    <mergeCell ref="W1011:W1012"/>
    <mergeCell ref="X1011:X1012"/>
    <mergeCell ref="M1011:M1012"/>
    <mergeCell ref="N1011:N1012"/>
    <mergeCell ref="O1011:O1012"/>
    <mergeCell ref="P1011:P1012"/>
    <mergeCell ref="Q1011:Q1012"/>
    <mergeCell ref="R1011:R1012"/>
    <mergeCell ref="G1011:G1012"/>
    <mergeCell ref="AK1011:AK1012"/>
    <mergeCell ref="AL1011:AL1012"/>
    <mergeCell ref="AM1011:AM1012"/>
    <mergeCell ref="AF779:AF780"/>
    <mergeCell ref="AG779:AG780"/>
    <mergeCell ref="AN779:AN780"/>
    <mergeCell ref="A781:A789"/>
    <mergeCell ref="C781:C789"/>
    <mergeCell ref="D781:D789"/>
    <mergeCell ref="E781:E789"/>
    <mergeCell ref="Y779:Y780"/>
    <mergeCell ref="Z779:Z780"/>
    <mergeCell ref="AA779:AA780"/>
    <mergeCell ref="AB779:AB780"/>
    <mergeCell ref="AC779:AC780"/>
    <mergeCell ref="AD779:AD780"/>
    <mergeCell ref="S779:S780"/>
    <mergeCell ref="T779:T780"/>
    <mergeCell ref="U779:U780"/>
    <mergeCell ref="V779:V780"/>
    <mergeCell ref="W779:W780"/>
    <mergeCell ref="X779:X780"/>
    <mergeCell ref="M779:M780"/>
    <mergeCell ref="N779:N780"/>
    <mergeCell ref="O779:O780"/>
    <mergeCell ref="P779:P780"/>
    <mergeCell ref="Q779:Q780"/>
    <mergeCell ref="R779:R780"/>
    <mergeCell ref="G779:G780"/>
    <mergeCell ref="H779:H780"/>
    <mergeCell ref="I779:I780"/>
    <mergeCell ref="J779:J780"/>
    <mergeCell ref="AH779:AH780"/>
    <mergeCell ref="AI779:AI780"/>
    <mergeCell ref="AJ779:AJ780"/>
    <mergeCell ref="AO756:AO757"/>
    <mergeCell ref="AE779:AE780"/>
    <mergeCell ref="A779:A780"/>
    <mergeCell ref="C779:C780"/>
    <mergeCell ref="D779:D780"/>
    <mergeCell ref="E779:E780"/>
    <mergeCell ref="F779:F780"/>
    <mergeCell ref="J1011:J1012"/>
    <mergeCell ref="K1011:K1012"/>
    <mergeCell ref="L1011:L1012"/>
    <mergeCell ref="A1011:A1012"/>
    <mergeCell ref="C1011:C1012"/>
    <mergeCell ref="D1011:D1012"/>
    <mergeCell ref="E1011:E1012"/>
    <mergeCell ref="F1011:F1012"/>
    <mergeCell ref="AE1000:AE1001"/>
    <mergeCell ref="A1000:A1001"/>
    <mergeCell ref="C1000:C1001"/>
    <mergeCell ref="D1000:D1001"/>
    <mergeCell ref="E1000:E1001"/>
    <mergeCell ref="F1000:F1001"/>
    <mergeCell ref="J989:J990"/>
    <mergeCell ref="K989:K990"/>
    <mergeCell ref="L989:L990"/>
    <mergeCell ref="A989:A990"/>
    <mergeCell ref="C989:C990"/>
    <mergeCell ref="D989:D990"/>
    <mergeCell ref="E989:E990"/>
    <mergeCell ref="L790:L791"/>
    <mergeCell ref="A790:A791"/>
    <mergeCell ref="C790:C791"/>
    <mergeCell ref="D790:D791"/>
    <mergeCell ref="AE1022:AE1023"/>
    <mergeCell ref="AF1022:AF1023"/>
    <mergeCell ref="AG1022:AG1023"/>
    <mergeCell ref="AN1022:AN1023"/>
    <mergeCell ref="AO1022:AO1023"/>
    <mergeCell ref="A1024:A1032"/>
    <mergeCell ref="C1024:C1032"/>
    <mergeCell ref="D1024:D1032"/>
    <mergeCell ref="E1024:E1032"/>
    <mergeCell ref="Y1022:Y1023"/>
    <mergeCell ref="Z1022:Z1023"/>
    <mergeCell ref="AA1022:AA1023"/>
    <mergeCell ref="AB1022:AB1023"/>
    <mergeCell ref="AC1022:AC1023"/>
    <mergeCell ref="AD1022:AD1023"/>
    <mergeCell ref="S1022:S1023"/>
    <mergeCell ref="T1022:T1023"/>
    <mergeCell ref="U1022:U1023"/>
    <mergeCell ref="V1022:V1023"/>
    <mergeCell ref="W1022:W1023"/>
    <mergeCell ref="X1022:X1023"/>
    <mergeCell ref="M1022:M1023"/>
    <mergeCell ref="N1022:N1023"/>
    <mergeCell ref="A1022:A1023"/>
    <mergeCell ref="B1022:B1023"/>
    <mergeCell ref="B1024:B1032"/>
    <mergeCell ref="AK1022:AK1023"/>
    <mergeCell ref="AL1022:AL1023"/>
    <mergeCell ref="AM1022:AM1023"/>
    <mergeCell ref="AA84:AA85"/>
    <mergeCell ref="AB84:AB85"/>
    <mergeCell ref="AC84:AC85"/>
    <mergeCell ref="AD84:AD85"/>
    <mergeCell ref="S84:S85"/>
    <mergeCell ref="T84:T85"/>
    <mergeCell ref="U84:U85"/>
    <mergeCell ref="V84:V85"/>
    <mergeCell ref="W84:W85"/>
    <mergeCell ref="X84:X85"/>
    <mergeCell ref="M84:M85"/>
    <mergeCell ref="N84:N85"/>
    <mergeCell ref="I84:I85"/>
    <mergeCell ref="AE84:AE85"/>
    <mergeCell ref="AF84:AF85"/>
    <mergeCell ref="A84:A85"/>
    <mergeCell ref="C84:C85"/>
    <mergeCell ref="D84:D85"/>
    <mergeCell ref="E84:E85"/>
    <mergeCell ref="F84:F85"/>
    <mergeCell ref="O84:O85"/>
    <mergeCell ref="B84:B85"/>
    <mergeCell ref="Q84:Q85"/>
    <mergeCell ref="R84:R85"/>
    <mergeCell ref="G84:G85"/>
    <mergeCell ref="H84:H85"/>
    <mergeCell ref="J84:J85"/>
    <mergeCell ref="K84:K85"/>
    <mergeCell ref="L84:L85"/>
    <mergeCell ref="Y84:Y85"/>
    <mergeCell ref="Z84:Z85"/>
    <mergeCell ref="AG1067:AG1068"/>
    <mergeCell ref="C1067:C1068"/>
    <mergeCell ref="D1067:D1068"/>
    <mergeCell ref="E1067:E1068"/>
    <mergeCell ref="F1067:F1068"/>
    <mergeCell ref="B1067:B1068"/>
    <mergeCell ref="B1069:B1077"/>
    <mergeCell ref="B1078:B1079"/>
    <mergeCell ref="AN1067:AN1068"/>
    <mergeCell ref="AO1067:AO1068"/>
    <mergeCell ref="A1069:A1077"/>
    <mergeCell ref="C1069:C1077"/>
    <mergeCell ref="D1069:D1077"/>
    <mergeCell ref="E1069:E1077"/>
    <mergeCell ref="Y1067:Y1068"/>
    <mergeCell ref="Z1067:Z1068"/>
    <mergeCell ref="AA1067:AA1068"/>
    <mergeCell ref="AB1067:AB1068"/>
    <mergeCell ref="AC1067:AC1068"/>
    <mergeCell ref="AD1067:AD1068"/>
    <mergeCell ref="S1067:S1068"/>
    <mergeCell ref="T1067:T1068"/>
    <mergeCell ref="U1067:U1068"/>
    <mergeCell ref="V1067:V1068"/>
    <mergeCell ref="W1067:W1068"/>
    <mergeCell ref="X1067:X1068"/>
    <mergeCell ref="M1067:M1068"/>
    <mergeCell ref="N1067:N1068"/>
    <mergeCell ref="O1067:O1068"/>
    <mergeCell ref="P1067:P1068"/>
    <mergeCell ref="D1078:D1079"/>
    <mergeCell ref="E1078:E1079"/>
    <mergeCell ref="AG1078:AG1079"/>
    <mergeCell ref="AN1078:AN1079"/>
    <mergeCell ref="A1089:A1097"/>
    <mergeCell ref="C1089:C1097"/>
    <mergeCell ref="D1089:D1097"/>
    <mergeCell ref="E1089:E1097"/>
    <mergeCell ref="Y1078:Y1079"/>
    <mergeCell ref="Z1078:Z1079"/>
    <mergeCell ref="AA1078:AA1079"/>
    <mergeCell ref="AB1078:AB1079"/>
    <mergeCell ref="AC1078:AC1079"/>
    <mergeCell ref="AD1078:AD1079"/>
    <mergeCell ref="S1078:S1079"/>
    <mergeCell ref="T1078:T1079"/>
    <mergeCell ref="U1078:U1079"/>
    <mergeCell ref="V1078:V1079"/>
    <mergeCell ref="W1078:W1079"/>
    <mergeCell ref="X1078:X1079"/>
    <mergeCell ref="K1078:K1079"/>
    <mergeCell ref="A1078:A1079"/>
    <mergeCell ref="C1078:C1079"/>
    <mergeCell ref="A1098:A1099"/>
    <mergeCell ref="C1098:C1099"/>
    <mergeCell ref="D1098:D1099"/>
    <mergeCell ref="E1098:E1099"/>
    <mergeCell ref="F1098:F1099"/>
    <mergeCell ref="F1078:F1079"/>
    <mergeCell ref="AE1067:AE1068"/>
    <mergeCell ref="AF1067:AF1068"/>
    <mergeCell ref="Q1067:Q1068"/>
    <mergeCell ref="R1067:R1068"/>
    <mergeCell ref="G1067:G1068"/>
    <mergeCell ref="H1067:H1068"/>
    <mergeCell ref="I1067:I1068"/>
    <mergeCell ref="J1067:J1068"/>
    <mergeCell ref="K1067:K1068"/>
    <mergeCell ref="L1067:L1068"/>
    <mergeCell ref="A1067:A1068"/>
    <mergeCell ref="AE1078:AE1079"/>
    <mergeCell ref="AF1078:AF1079"/>
    <mergeCell ref="E1080:E1088"/>
    <mergeCell ref="D1080:D1088"/>
    <mergeCell ref="C1080:C1088"/>
    <mergeCell ref="B1080:B1088"/>
    <mergeCell ref="A1080:A1088"/>
    <mergeCell ref="AO50:AO51"/>
    <mergeCell ref="AE1098:AE1099"/>
    <mergeCell ref="AF1098:AF1099"/>
    <mergeCell ref="AG1098:AG1099"/>
    <mergeCell ref="AN1098:AN1099"/>
    <mergeCell ref="A1100:A1111"/>
    <mergeCell ref="C1100:C1111"/>
    <mergeCell ref="D1100:D1111"/>
    <mergeCell ref="E1100:E1111"/>
    <mergeCell ref="Y1098:Y1099"/>
    <mergeCell ref="Z1098:Z1099"/>
    <mergeCell ref="AA1098:AA1099"/>
    <mergeCell ref="AB1098:AB1099"/>
    <mergeCell ref="AC1098:AC1099"/>
    <mergeCell ref="AD1098:AD1099"/>
    <mergeCell ref="S1098:S1099"/>
    <mergeCell ref="AD197:AD198"/>
    <mergeCell ref="S197:S198"/>
    <mergeCell ref="T197:T198"/>
    <mergeCell ref="U197:U198"/>
    <mergeCell ref="V197:V198"/>
    <mergeCell ref="W197:W198"/>
    <mergeCell ref="X197:X198"/>
    <mergeCell ref="M197:M198"/>
    <mergeCell ref="N197:N198"/>
    <mergeCell ref="O197:O198"/>
    <mergeCell ref="P197:P198"/>
    <mergeCell ref="Q197:Q198"/>
    <mergeCell ref="R197:R198"/>
    <mergeCell ref="G197:G198"/>
    <mergeCell ref="H197:H198"/>
    <mergeCell ref="I197:I198"/>
    <mergeCell ref="Z1112:Z1113"/>
    <mergeCell ref="AA1112:AA1113"/>
    <mergeCell ref="AB1112:AB1113"/>
    <mergeCell ref="AC1112:AC1113"/>
    <mergeCell ref="AD1112:AD1113"/>
    <mergeCell ref="S1112:S1113"/>
    <mergeCell ref="A197:A198"/>
    <mergeCell ref="C197:C198"/>
    <mergeCell ref="D197:D198"/>
    <mergeCell ref="E197:E198"/>
    <mergeCell ref="F197:F198"/>
    <mergeCell ref="J790:J791"/>
    <mergeCell ref="L1078:L1079"/>
    <mergeCell ref="AO1101:AO1102"/>
    <mergeCell ref="AO1104:AO1105"/>
    <mergeCell ref="AO1107:AO1108"/>
    <mergeCell ref="AO1110:AO1111"/>
    <mergeCell ref="A1112:A1113"/>
    <mergeCell ref="C1112:C1113"/>
    <mergeCell ref="D1112:D1113"/>
    <mergeCell ref="E1112:E1113"/>
    <mergeCell ref="F1112:F1113"/>
    <mergeCell ref="J197:J198"/>
    <mergeCell ref="K197:K198"/>
    <mergeCell ref="M1078:M1079"/>
    <mergeCell ref="N1078:N1079"/>
    <mergeCell ref="O1078:O1079"/>
    <mergeCell ref="P1078:P1079"/>
    <mergeCell ref="Q1078:Q1079"/>
    <mergeCell ref="R1078:R1079"/>
    <mergeCell ref="G1078:G1079"/>
    <mergeCell ref="H1078:H1079"/>
    <mergeCell ref="W1126:W1127"/>
    <mergeCell ref="X1126:X1127"/>
    <mergeCell ref="O1126:O1127"/>
    <mergeCell ref="P1126:P1127"/>
    <mergeCell ref="Q1126:Q1127"/>
    <mergeCell ref="R1126:R1127"/>
    <mergeCell ref="T1098:T1099"/>
    <mergeCell ref="U1098:U1099"/>
    <mergeCell ref="V1098:V1099"/>
    <mergeCell ref="W1098:W1099"/>
    <mergeCell ref="X1098:X1099"/>
    <mergeCell ref="AO1115:AO1116"/>
    <mergeCell ref="AO1118:AO1119"/>
    <mergeCell ref="AO1121:AO1122"/>
    <mergeCell ref="AO1124:AO1125"/>
    <mergeCell ref="A1126:A1127"/>
    <mergeCell ref="C1126:C1127"/>
    <mergeCell ref="D1126:D1127"/>
    <mergeCell ref="E1126:E1127"/>
    <mergeCell ref="F1126:F1127"/>
    <mergeCell ref="AO1126:AO1127"/>
    <mergeCell ref="B1126:B1127"/>
    <mergeCell ref="AE1112:AE1113"/>
    <mergeCell ref="AF1112:AF1113"/>
    <mergeCell ref="AG1112:AG1113"/>
    <mergeCell ref="AN1112:AN1113"/>
    <mergeCell ref="AO1112:AO1113"/>
    <mergeCell ref="A1114:A1125"/>
    <mergeCell ref="C1114:C1125"/>
    <mergeCell ref="D1114:D1125"/>
    <mergeCell ref="E1114:E1125"/>
    <mergeCell ref="Y1112:Y1113"/>
    <mergeCell ref="U1140:U1141"/>
    <mergeCell ref="E86:E94"/>
    <mergeCell ref="V1140:V1141"/>
    <mergeCell ref="W1140:W1141"/>
    <mergeCell ref="A1140:A1141"/>
    <mergeCell ref="AF61:AF62"/>
    <mergeCell ref="T1112:T1113"/>
    <mergeCell ref="U1112:U1113"/>
    <mergeCell ref="V1112:V1113"/>
    <mergeCell ref="C1140:C1141"/>
    <mergeCell ref="D1140:D1141"/>
    <mergeCell ref="E1140:E1141"/>
    <mergeCell ref="F1140:F1141"/>
    <mergeCell ref="AO1000:AO1001"/>
    <mergeCell ref="AE1126:AE1127"/>
    <mergeCell ref="AF1126:AF1127"/>
    <mergeCell ref="AG1126:AG1127"/>
    <mergeCell ref="AN1126:AN1127"/>
    <mergeCell ref="A1128:A1139"/>
    <mergeCell ref="C1128:C1139"/>
    <mergeCell ref="D1128:D1139"/>
    <mergeCell ref="E1128:E1139"/>
    <mergeCell ref="Y1126:Y1127"/>
    <mergeCell ref="Z1126:Z1127"/>
    <mergeCell ref="AA1126:AA1127"/>
    <mergeCell ref="AB1126:AB1127"/>
    <mergeCell ref="AC1126:AC1127"/>
    <mergeCell ref="AD1126:AD1127"/>
    <mergeCell ref="S1126:S1127"/>
    <mergeCell ref="T1126:T1127"/>
    <mergeCell ref="U1126:U1127"/>
    <mergeCell ref="V1126:V1127"/>
    <mergeCell ref="C75:C83"/>
    <mergeCell ref="D75:D83"/>
    <mergeCell ref="I61:I62"/>
    <mergeCell ref="J61:J62"/>
    <mergeCell ref="K61:K62"/>
    <mergeCell ref="L1126:L1127"/>
    <mergeCell ref="L61:L62"/>
    <mergeCell ref="AO1143:AO1144"/>
    <mergeCell ref="AO1146:AO1147"/>
    <mergeCell ref="AO1149:AO1150"/>
    <mergeCell ref="AO1152:AO1153"/>
    <mergeCell ref="A61:A62"/>
    <mergeCell ref="C61:C62"/>
    <mergeCell ref="D61:D62"/>
    <mergeCell ref="E61:E62"/>
    <mergeCell ref="F61:F62"/>
    <mergeCell ref="AE1140:AE1141"/>
    <mergeCell ref="AF1140:AF1141"/>
    <mergeCell ref="AG1140:AG1141"/>
    <mergeCell ref="AN1140:AN1141"/>
    <mergeCell ref="A1142:A1153"/>
    <mergeCell ref="C1142:C1153"/>
    <mergeCell ref="D1142:D1153"/>
    <mergeCell ref="E1142:E1153"/>
    <mergeCell ref="Y1140:Y1141"/>
    <mergeCell ref="Z1140:Z1141"/>
    <mergeCell ref="AA1140:AA1141"/>
    <mergeCell ref="AB1140:AB1141"/>
    <mergeCell ref="AC1140:AC1141"/>
    <mergeCell ref="AD1140:AD1141"/>
    <mergeCell ref="S1140:S1141"/>
    <mergeCell ref="T1140:T1141"/>
    <mergeCell ref="AG61:AG62"/>
    <mergeCell ref="AN61:AN62"/>
    <mergeCell ref="AO61:AO62"/>
    <mergeCell ref="A63:A72"/>
    <mergeCell ref="C63:C72"/>
    <mergeCell ref="D63:D72"/>
    <mergeCell ref="E63:E72"/>
    <mergeCell ref="Y61:Y62"/>
    <mergeCell ref="Z61:Z62"/>
    <mergeCell ref="AA61:AA62"/>
    <mergeCell ref="AB61:AB62"/>
    <mergeCell ref="AC61:AC62"/>
    <mergeCell ref="AD61:AD62"/>
    <mergeCell ref="S61:S62"/>
    <mergeCell ref="T61:T62"/>
    <mergeCell ref="U61:U62"/>
    <mergeCell ref="V61:V62"/>
    <mergeCell ref="W61:W62"/>
    <mergeCell ref="X61:X62"/>
    <mergeCell ref="M61:M62"/>
    <mergeCell ref="N61:N62"/>
    <mergeCell ref="O61:O62"/>
    <mergeCell ref="P61:P62"/>
    <mergeCell ref="Q61:Q62"/>
    <mergeCell ref="R61:R62"/>
    <mergeCell ref="G61:G62"/>
    <mergeCell ref="AE790:AE791"/>
    <mergeCell ref="AF790:AF791"/>
    <mergeCell ref="AG790:AG791"/>
    <mergeCell ref="AN790:AN791"/>
    <mergeCell ref="AO790:AO791"/>
    <mergeCell ref="A221:A229"/>
    <mergeCell ref="A73:A74"/>
    <mergeCell ref="C73:C74"/>
    <mergeCell ref="D73:D74"/>
    <mergeCell ref="E73:E74"/>
    <mergeCell ref="F73:F74"/>
    <mergeCell ref="AO779:AO780"/>
    <mergeCell ref="AE197:AE198"/>
    <mergeCell ref="AF197:AF198"/>
    <mergeCell ref="AG197:AG198"/>
    <mergeCell ref="AN197:AN198"/>
    <mergeCell ref="AO197:AO198"/>
    <mergeCell ref="A199:A207"/>
    <mergeCell ref="C199:C207"/>
    <mergeCell ref="D199:D207"/>
    <mergeCell ref="E199:E207"/>
    <mergeCell ref="Y197:Y198"/>
    <mergeCell ref="Z197:Z198"/>
    <mergeCell ref="AA197:AA198"/>
    <mergeCell ref="AB197:AB198"/>
    <mergeCell ref="AC197:AC198"/>
    <mergeCell ref="L197:L198"/>
    <mergeCell ref="AG84:AG85"/>
    <mergeCell ref="AN84:AN85"/>
    <mergeCell ref="A86:A94"/>
    <mergeCell ref="C86:C94"/>
    <mergeCell ref="D86:D94"/>
    <mergeCell ref="Y73:Y74"/>
    <mergeCell ref="Z73:Z74"/>
    <mergeCell ref="AA73:AA74"/>
    <mergeCell ref="AB73:AB74"/>
    <mergeCell ref="AC73:AC74"/>
    <mergeCell ref="AD73:AD74"/>
    <mergeCell ref="S73:S74"/>
    <mergeCell ref="T73:T74"/>
    <mergeCell ref="U73:U74"/>
    <mergeCell ref="V73:V74"/>
    <mergeCell ref="W73:W74"/>
    <mergeCell ref="X73:X74"/>
    <mergeCell ref="M73:M74"/>
    <mergeCell ref="O73:O74"/>
    <mergeCell ref="A792:A801"/>
    <mergeCell ref="C792:C801"/>
    <mergeCell ref="D792:D801"/>
    <mergeCell ref="E792:E801"/>
    <mergeCell ref="Y790:Y791"/>
    <mergeCell ref="Z790:Z791"/>
    <mergeCell ref="AA790:AA791"/>
    <mergeCell ref="AB790:AB791"/>
    <mergeCell ref="AC790:AC791"/>
    <mergeCell ref="AD790:AD791"/>
    <mergeCell ref="S790:S791"/>
    <mergeCell ref="T790:T791"/>
    <mergeCell ref="U790:U791"/>
    <mergeCell ref="V790:V791"/>
    <mergeCell ref="W790:W791"/>
    <mergeCell ref="X790:X791"/>
    <mergeCell ref="M790:M791"/>
    <mergeCell ref="C221:C229"/>
    <mergeCell ref="N790:N791"/>
    <mergeCell ref="O790:O791"/>
    <mergeCell ref="P790:P791"/>
    <mergeCell ref="Q790:Q791"/>
    <mergeCell ref="R790:R791"/>
    <mergeCell ref="G790:G791"/>
    <mergeCell ref="H790:H791"/>
    <mergeCell ref="I790:I791"/>
    <mergeCell ref="K790:K791"/>
    <mergeCell ref="E790:E791"/>
    <mergeCell ref="F790:F791"/>
    <mergeCell ref="K376:K377"/>
    <mergeCell ref="L376:L377"/>
    <mergeCell ref="A343:A344"/>
    <mergeCell ref="C343:C344"/>
    <mergeCell ref="Y219:Y220"/>
    <mergeCell ref="Z219:Z220"/>
    <mergeCell ref="R354:R355"/>
    <mergeCell ref="G354:G355"/>
    <mergeCell ref="H354:H355"/>
    <mergeCell ref="I354:I355"/>
    <mergeCell ref="J354:J355"/>
    <mergeCell ref="K354:K355"/>
    <mergeCell ref="L354:L355"/>
    <mergeCell ref="S343:S344"/>
    <mergeCell ref="T343:T344"/>
    <mergeCell ref="U343:U344"/>
    <mergeCell ref="V343:V344"/>
    <mergeCell ref="P343:P344"/>
    <mergeCell ref="Q343:Q344"/>
    <mergeCell ref="R343:R344"/>
    <mergeCell ref="G343:G344"/>
    <mergeCell ref="AA219:AA220"/>
    <mergeCell ref="AB219:AB220"/>
    <mergeCell ref="AC219:AC220"/>
    <mergeCell ref="AD219:AD220"/>
    <mergeCell ref="S219:S220"/>
    <mergeCell ref="T219:T220"/>
    <mergeCell ref="U219:U220"/>
    <mergeCell ref="V219:V220"/>
    <mergeCell ref="W219:W220"/>
    <mergeCell ref="X219:X220"/>
    <mergeCell ref="M219:M220"/>
    <mergeCell ref="N219:N220"/>
    <mergeCell ref="O219:O220"/>
    <mergeCell ref="P219:P220"/>
    <mergeCell ref="A219:A220"/>
    <mergeCell ref="K321:K322"/>
    <mergeCell ref="L321:L322"/>
    <mergeCell ref="A321:A322"/>
    <mergeCell ref="D310:D311"/>
    <mergeCell ref="G219:G220"/>
    <mergeCell ref="H219:H220"/>
    <mergeCell ref="I219:I220"/>
    <mergeCell ref="J219:J220"/>
    <mergeCell ref="K219:K220"/>
    <mergeCell ref="L219:L220"/>
    <mergeCell ref="C219:C220"/>
    <mergeCell ref="D219:D220"/>
    <mergeCell ref="E219:E220"/>
    <mergeCell ref="F219:F220"/>
    <mergeCell ref="E310:E311"/>
    <mergeCell ref="F310:F311"/>
    <mergeCell ref="C257:C265"/>
    <mergeCell ref="L492:L493"/>
    <mergeCell ref="A492:A493"/>
    <mergeCell ref="C492:C493"/>
    <mergeCell ref="D492:D493"/>
    <mergeCell ref="E492:E493"/>
    <mergeCell ref="F492:F493"/>
    <mergeCell ref="I5:I6"/>
    <mergeCell ref="J5:J6"/>
    <mergeCell ref="K5:K6"/>
    <mergeCell ref="L5:L6"/>
    <mergeCell ref="A5:A6"/>
    <mergeCell ref="C5:C6"/>
    <mergeCell ref="D5:D6"/>
    <mergeCell ref="E5:E6"/>
    <mergeCell ref="F5:F6"/>
    <mergeCell ref="F376:F377"/>
    <mergeCell ref="K28:K29"/>
    <mergeCell ref="L28:L29"/>
    <mergeCell ref="A28:A29"/>
    <mergeCell ref="C28:C29"/>
    <mergeCell ref="D28:D29"/>
    <mergeCell ref="E28:E29"/>
    <mergeCell ref="F28:F29"/>
    <mergeCell ref="C376:C377"/>
    <mergeCell ref="G376:G377"/>
    <mergeCell ref="H376:H377"/>
    <mergeCell ref="I376:I377"/>
    <mergeCell ref="J376:J377"/>
    <mergeCell ref="E75:E83"/>
    <mergeCell ref="D221:D229"/>
    <mergeCell ref="E221:E229"/>
    <mergeCell ref="A75:A83"/>
    <mergeCell ref="AO1078:AO1079"/>
    <mergeCell ref="AE492:AE493"/>
    <mergeCell ref="AF492:AF493"/>
    <mergeCell ref="AG492:AG493"/>
    <mergeCell ref="AN492:AN493"/>
    <mergeCell ref="AO492:AO493"/>
    <mergeCell ref="A494:A502"/>
    <mergeCell ref="C494:C502"/>
    <mergeCell ref="D494:D502"/>
    <mergeCell ref="E494:E502"/>
    <mergeCell ref="Y492:Y493"/>
    <mergeCell ref="Z492:Z493"/>
    <mergeCell ref="AA492:AA493"/>
    <mergeCell ref="AB492:AB493"/>
    <mergeCell ref="AC492:AC493"/>
    <mergeCell ref="AD492:AD493"/>
    <mergeCell ref="S492:S493"/>
    <mergeCell ref="T492:T493"/>
    <mergeCell ref="U492:U493"/>
    <mergeCell ref="V492:V493"/>
    <mergeCell ref="W492:W493"/>
    <mergeCell ref="AE847:AE848"/>
    <mergeCell ref="AF847:AF848"/>
    <mergeCell ref="AO1033:AO1034"/>
    <mergeCell ref="C1022:C1023"/>
    <mergeCell ref="D1022:D1023"/>
    <mergeCell ref="E1022:E1023"/>
    <mergeCell ref="AG847:AG848"/>
    <mergeCell ref="AN847:AN848"/>
    <mergeCell ref="AO847:AO848"/>
    <mergeCell ref="A849:A857"/>
    <mergeCell ref="AN1033:AN1034"/>
    <mergeCell ref="AE5:AE6"/>
    <mergeCell ref="AF5:AF6"/>
    <mergeCell ref="AG5:AG6"/>
    <mergeCell ref="AN5:AN6"/>
    <mergeCell ref="AO5:AO6"/>
    <mergeCell ref="A7:A16"/>
    <mergeCell ref="C7:C16"/>
    <mergeCell ref="D7:D16"/>
    <mergeCell ref="E7:E16"/>
    <mergeCell ref="Y5:Y6"/>
    <mergeCell ref="Z5:Z6"/>
    <mergeCell ref="AA5:AA6"/>
    <mergeCell ref="AB5:AB6"/>
    <mergeCell ref="AC5:AC6"/>
    <mergeCell ref="AD5:AD6"/>
    <mergeCell ref="S5:S6"/>
    <mergeCell ref="T5:T6"/>
    <mergeCell ref="U5:U6"/>
    <mergeCell ref="V5:V6"/>
    <mergeCell ref="W5:W6"/>
    <mergeCell ref="X5:X6"/>
    <mergeCell ref="M5:M6"/>
    <mergeCell ref="N5:N6"/>
    <mergeCell ref="O5:O6"/>
    <mergeCell ref="P5:P6"/>
    <mergeCell ref="B5:B6"/>
    <mergeCell ref="B7:B16"/>
    <mergeCell ref="Q5:Q6"/>
    <mergeCell ref="R5:R6"/>
    <mergeCell ref="G5:G6"/>
    <mergeCell ref="H5:H6"/>
    <mergeCell ref="H332:H333"/>
    <mergeCell ref="I332:I333"/>
    <mergeCell ref="J332:J333"/>
    <mergeCell ref="K332:K333"/>
    <mergeCell ref="L332:L333"/>
    <mergeCell ref="Y343:Y344"/>
    <mergeCell ref="Z343:Z344"/>
    <mergeCell ref="AA343:AA344"/>
    <mergeCell ref="D343:D344"/>
    <mergeCell ref="E343:E344"/>
    <mergeCell ref="F343:F344"/>
    <mergeCell ref="AO1098:AO1099"/>
    <mergeCell ref="AE376:AE377"/>
    <mergeCell ref="AF376:AF377"/>
    <mergeCell ref="AG376:AG377"/>
    <mergeCell ref="AN376:AN377"/>
    <mergeCell ref="AO376:AO377"/>
    <mergeCell ref="AD332:AD333"/>
    <mergeCell ref="S332:S333"/>
    <mergeCell ref="T332:T333"/>
    <mergeCell ref="U332:U333"/>
    <mergeCell ref="V332:V333"/>
    <mergeCell ref="W332:W333"/>
    <mergeCell ref="X332:X333"/>
    <mergeCell ref="M332:M333"/>
    <mergeCell ref="N332:N333"/>
    <mergeCell ref="O332:O333"/>
    <mergeCell ref="P332:P333"/>
    <mergeCell ref="Q332:Q333"/>
    <mergeCell ref="R332:R333"/>
    <mergeCell ref="G332:G333"/>
    <mergeCell ref="AD1033:AD1034"/>
    <mergeCell ref="A378:A386"/>
    <mergeCell ref="C378:C386"/>
    <mergeCell ref="D378:D386"/>
    <mergeCell ref="E378:E386"/>
    <mergeCell ref="Y376:Y377"/>
    <mergeCell ref="Z376:Z377"/>
    <mergeCell ref="AA376:AA377"/>
    <mergeCell ref="AB376:AB377"/>
    <mergeCell ref="AC376:AC377"/>
    <mergeCell ref="AE343:AE344"/>
    <mergeCell ref="AF343:AF344"/>
    <mergeCell ref="AG343:AG344"/>
    <mergeCell ref="AN343:AN344"/>
    <mergeCell ref="AO343:AO344"/>
    <mergeCell ref="A345:A353"/>
    <mergeCell ref="C345:C353"/>
    <mergeCell ref="D345:D353"/>
    <mergeCell ref="E345:E353"/>
    <mergeCell ref="W343:W344"/>
    <mergeCell ref="X343:X344"/>
    <mergeCell ref="M343:M344"/>
    <mergeCell ref="N343:N344"/>
    <mergeCell ref="O343:O344"/>
    <mergeCell ref="AN365:AN366"/>
    <mergeCell ref="AO365:AO366"/>
    <mergeCell ref="A367:A375"/>
    <mergeCell ref="C367:C375"/>
    <mergeCell ref="D367:D375"/>
    <mergeCell ref="E367:E375"/>
    <mergeCell ref="AD365:AD366"/>
    <mergeCell ref="S365:S366"/>
    <mergeCell ref="T365:T366"/>
    <mergeCell ref="E257:E265"/>
    <mergeCell ref="Y255:Y256"/>
    <mergeCell ref="Z255:Z256"/>
    <mergeCell ref="AA255:AA256"/>
    <mergeCell ref="N73:N74"/>
    <mergeCell ref="Y332:Y333"/>
    <mergeCell ref="Z332:Z333"/>
    <mergeCell ref="AA332:AA333"/>
    <mergeCell ref="AB332:AB333"/>
    <mergeCell ref="AC332:AC333"/>
    <mergeCell ref="AE28:AE29"/>
    <mergeCell ref="AF28:AF29"/>
    <mergeCell ref="AG28:AG29"/>
    <mergeCell ref="AN28:AN29"/>
    <mergeCell ref="AO28:AO29"/>
    <mergeCell ref="AE219:AE220"/>
    <mergeCell ref="AF219:AF220"/>
    <mergeCell ref="AG219:AG220"/>
    <mergeCell ref="AN219:AN220"/>
    <mergeCell ref="AO219:AO220"/>
    <mergeCell ref="P73:P74"/>
    <mergeCell ref="Q73:Q74"/>
    <mergeCell ref="R73:R74"/>
    <mergeCell ref="AE332:AE333"/>
    <mergeCell ref="AF332:AF333"/>
    <mergeCell ref="AG332:AG333"/>
    <mergeCell ref="AN332:AN333"/>
    <mergeCell ref="Q219:Q220"/>
    <mergeCell ref="R219:R220"/>
    <mergeCell ref="AO332:AO333"/>
    <mergeCell ref="AE73:AE74"/>
    <mergeCell ref="AF73:AF74"/>
    <mergeCell ref="AG73:AG74"/>
    <mergeCell ref="AN73:AN74"/>
    <mergeCell ref="AO73:AO74"/>
    <mergeCell ref="AO84:AO85"/>
    <mergeCell ref="G73:G74"/>
    <mergeCell ref="H73:H74"/>
    <mergeCell ref="I73:I74"/>
    <mergeCell ref="J73:J74"/>
    <mergeCell ref="K73:K74"/>
    <mergeCell ref="L73:L74"/>
    <mergeCell ref="AE61:AE62"/>
    <mergeCell ref="A30:A38"/>
    <mergeCell ref="C30:C38"/>
    <mergeCell ref="D30:D38"/>
    <mergeCell ref="E30:E38"/>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E1167:F1167"/>
    <mergeCell ref="E1168:F1168"/>
    <mergeCell ref="E1158:F1158"/>
    <mergeCell ref="E1160:F1160"/>
    <mergeCell ref="E1161:F1161"/>
    <mergeCell ref="E1157:F1157"/>
    <mergeCell ref="G1157:I1157"/>
    <mergeCell ref="J1157:L1157"/>
    <mergeCell ref="M1157:O1157"/>
    <mergeCell ref="P1157:R1157"/>
    <mergeCell ref="S1157:U1157"/>
    <mergeCell ref="S1033:S1034"/>
    <mergeCell ref="T1033:T1034"/>
    <mergeCell ref="U1033:U1034"/>
    <mergeCell ref="S1162:U1162"/>
    <mergeCell ref="E1166:F1166"/>
    <mergeCell ref="I1126:I1127"/>
    <mergeCell ref="J1126:J1127"/>
    <mergeCell ref="K1126:K1127"/>
    <mergeCell ref="M1140:M1141"/>
    <mergeCell ref="N1140:N1141"/>
    <mergeCell ref="O1140:O1141"/>
    <mergeCell ref="P1140:P1141"/>
    <mergeCell ref="Q1140:Q1141"/>
    <mergeCell ref="R1140:R1141"/>
    <mergeCell ref="G1140:G1141"/>
    <mergeCell ref="H1140:H1141"/>
    <mergeCell ref="M1033:M1034"/>
    <mergeCell ref="N1033:N1034"/>
    <mergeCell ref="O1033:O1034"/>
    <mergeCell ref="P1033:P1034"/>
    <mergeCell ref="Q1033:Q1034"/>
    <mergeCell ref="R1033:R1034"/>
    <mergeCell ref="G1033:G1034"/>
    <mergeCell ref="H1033:H1034"/>
    <mergeCell ref="I1033:I1034"/>
    <mergeCell ref="J1033:J1034"/>
    <mergeCell ref="K1033:K1034"/>
    <mergeCell ref="L1033:L1034"/>
    <mergeCell ref="W1112:W1113"/>
    <mergeCell ref="X1112:X1113"/>
    <mergeCell ref="O1112:O1113"/>
    <mergeCell ref="P1112:P1113"/>
    <mergeCell ref="Q1112:Q1113"/>
    <mergeCell ref="R1112:R1113"/>
    <mergeCell ref="G1112:G1113"/>
    <mergeCell ref="H1112:H1113"/>
    <mergeCell ref="I1112:I1113"/>
    <mergeCell ref="J1112:J1113"/>
    <mergeCell ref="K1112:K1113"/>
    <mergeCell ref="L1112:L1113"/>
    <mergeCell ref="M1098:M1099"/>
    <mergeCell ref="N1098:N1099"/>
    <mergeCell ref="O1098:O1099"/>
    <mergeCell ref="I1078:I1079"/>
    <mergeCell ref="J1078:J1079"/>
    <mergeCell ref="V1162:X1162"/>
    <mergeCell ref="Y1162:AA1162"/>
    <mergeCell ref="AB1162:AD1162"/>
    <mergeCell ref="AE1162:AG1162"/>
    <mergeCell ref="AD847:AD848"/>
    <mergeCell ref="Y847:Y848"/>
    <mergeCell ref="Z847:Z848"/>
    <mergeCell ref="AA847:AA848"/>
    <mergeCell ref="AB847:AB848"/>
    <mergeCell ref="AC847:AC848"/>
    <mergeCell ref="Y1033:Y1034"/>
    <mergeCell ref="E1163:F1163"/>
    <mergeCell ref="E1159:F1159"/>
    <mergeCell ref="E1164:F1164"/>
    <mergeCell ref="E1165:F1165"/>
    <mergeCell ref="AD1055:AD1056"/>
    <mergeCell ref="AE1055:AE1056"/>
    <mergeCell ref="AF1055:AF1056"/>
    <mergeCell ref="AE1033:AE1034"/>
    <mergeCell ref="X1140:X1141"/>
    <mergeCell ref="N1126:N1127"/>
    <mergeCell ref="P1098:P1099"/>
    <mergeCell ref="Q1098:Q1099"/>
    <mergeCell ref="R1098:R1099"/>
    <mergeCell ref="G1098:G1099"/>
    <mergeCell ref="H1098:H1099"/>
    <mergeCell ref="I1098:I1099"/>
    <mergeCell ref="J1098:J1099"/>
    <mergeCell ref="K1098:K1099"/>
    <mergeCell ref="L1098:L1099"/>
    <mergeCell ref="M1112:M1113"/>
    <mergeCell ref="N1112:N1113"/>
    <mergeCell ref="I1140:I1141"/>
    <mergeCell ref="J1140:J1141"/>
    <mergeCell ref="K1140:K1141"/>
    <mergeCell ref="L1140:L1141"/>
    <mergeCell ref="M1126:M1127"/>
    <mergeCell ref="B1055:B1056"/>
    <mergeCell ref="A1035:A1043"/>
    <mergeCell ref="C1035:C1043"/>
    <mergeCell ref="D1035:D1043"/>
    <mergeCell ref="E1035:E1043"/>
    <mergeCell ref="B885:B893"/>
    <mergeCell ref="B989:B990"/>
    <mergeCell ref="B991:B999"/>
    <mergeCell ref="AN1162:AO1162"/>
    <mergeCell ref="V1157:X1157"/>
    <mergeCell ref="Y1157:AA1157"/>
    <mergeCell ref="AB1157:AD1157"/>
    <mergeCell ref="AE1157:AG1157"/>
    <mergeCell ref="AN1157:AO1157"/>
    <mergeCell ref="E1162:F1162"/>
    <mergeCell ref="G1162:I1162"/>
    <mergeCell ref="J1162:L1162"/>
    <mergeCell ref="M1162:O1162"/>
    <mergeCell ref="P1162:R1162"/>
    <mergeCell ref="AF1033:AF1034"/>
    <mergeCell ref="AG1033:AG1034"/>
    <mergeCell ref="AO1140:AO1141"/>
    <mergeCell ref="AO1129:AO1130"/>
    <mergeCell ref="AO1132:AO1133"/>
    <mergeCell ref="AO1135:AO1136"/>
    <mergeCell ref="AO1138:AO1139"/>
    <mergeCell ref="G1126:G1127"/>
    <mergeCell ref="H1126:H1127"/>
    <mergeCell ref="C1055:C1056"/>
    <mergeCell ref="D1055:D1056"/>
    <mergeCell ref="E1055:E1056"/>
    <mergeCell ref="F1055:F1056"/>
    <mergeCell ref="R847:R848"/>
    <mergeCell ref="S847:S848"/>
    <mergeCell ref="T847:T848"/>
    <mergeCell ref="U847:U848"/>
    <mergeCell ref="V847:V848"/>
    <mergeCell ref="W847:W848"/>
    <mergeCell ref="X847:X848"/>
    <mergeCell ref="H1022:H1023"/>
    <mergeCell ref="I1022:I1023"/>
    <mergeCell ref="J1022:J1023"/>
    <mergeCell ref="K1022:K1023"/>
    <mergeCell ref="L1022:L1023"/>
    <mergeCell ref="F989:F990"/>
    <mergeCell ref="H1011:H1012"/>
    <mergeCell ref="I1011:I1012"/>
    <mergeCell ref="K1000:K1001"/>
    <mergeCell ref="L1000:L1001"/>
    <mergeCell ref="X975:X976"/>
    <mergeCell ref="M975:M976"/>
    <mergeCell ref="N975:N976"/>
    <mergeCell ref="O975:O976"/>
    <mergeCell ref="P975:P976"/>
    <mergeCell ref="Q975:Q976"/>
    <mergeCell ref="R975:R976"/>
    <mergeCell ref="G975:G976"/>
    <mergeCell ref="H975:H976"/>
    <mergeCell ref="L927:L928"/>
    <mergeCell ref="L905:L906"/>
    <mergeCell ref="R883:R884"/>
    <mergeCell ref="A376:A377"/>
    <mergeCell ref="AG1055:AG1056"/>
    <mergeCell ref="AN1055:AN1056"/>
    <mergeCell ref="AO1055:AO1056"/>
    <mergeCell ref="G1055:G1056"/>
    <mergeCell ref="H1055:H1056"/>
    <mergeCell ref="I1055:I1056"/>
    <mergeCell ref="J1055:J1056"/>
    <mergeCell ref="K1055:K1056"/>
    <mergeCell ref="L1055:L1056"/>
    <mergeCell ref="M1055:M1056"/>
    <mergeCell ref="N1055:N1056"/>
    <mergeCell ref="O1055:O1056"/>
    <mergeCell ref="P1055:P1056"/>
    <mergeCell ref="Q1055:Q1056"/>
    <mergeCell ref="R1055:R1056"/>
    <mergeCell ref="V1055:V1056"/>
    <mergeCell ref="W1055:W1056"/>
    <mergeCell ref="AK1055:AK1056"/>
    <mergeCell ref="AL1055:AL1056"/>
    <mergeCell ref="AM1055:AM1056"/>
    <mergeCell ref="AH1055:AH1056"/>
    <mergeCell ref="AI1055:AI1056"/>
    <mergeCell ref="AJ1055:AJ1056"/>
    <mergeCell ref="X1055:X1056"/>
    <mergeCell ref="Y1055:Y1056"/>
    <mergeCell ref="V1033:V1034"/>
    <mergeCell ref="W1033:W1034"/>
    <mergeCell ref="Z1055:Z1056"/>
    <mergeCell ref="X1033:X1034"/>
    <mergeCell ref="AA1055:AA1056"/>
    <mergeCell ref="AB1055:AB1056"/>
    <mergeCell ref="AC1055:AC1056"/>
    <mergeCell ref="A1055:A1056"/>
    <mergeCell ref="P847:P848"/>
    <mergeCell ref="Z1033:Z1034"/>
    <mergeCell ref="AA1033:AA1034"/>
    <mergeCell ref="AB1033:AB1034"/>
    <mergeCell ref="AC1033:AC1034"/>
    <mergeCell ref="A1033:A1034"/>
    <mergeCell ref="C1033:C1034"/>
    <mergeCell ref="D1033:D1034"/>
    <mergeCell ref="F1022:F1023"/>
    <mergeCell ref="K1044:K1045"/>
    <mergeCell ref="L1044:L1045"/>
    <mergeCell ref="B279:B287"/>
    <mergeCell ref="Q847:Q848"/>
    <mergeCell ref="B816:B824"/>
    <mergeCell ref="B365:B366"/>
    <mergeCell ref="B367:B375"/>
    <mergeCell ref="B376:B377"/>
    <mergeCell ref="B378:B386"/>
    <mergeCell ref="B916:B917"/>
    <mergeCell ref="B918:B926"/>
    <mergeCell ref="B927:B928"/>
    <mergeCell ref="B929:B937"/>
    <mergeCell ref="B858:B859"/>
    <mergeCell ref="B860:B871"/>
    <mergeCell ref="B883:B884"/>
    <mergeCell ref="K448:K449"/>
    <mergeCell ref="L448:L449"/>
    <mergeCell ref="M448:M449"/>
    <mergeCell ref="A1057:A1066"/>
    <mergeCell ref="C1057:C1066"/>
    <mergeCell ref="D1057:D1066"/>
    <mergeCell ref="E1057:E1066"/>
    <mergeCell ref="S1055:S1056"/>
    <mergeCell ref="T1055:T1056"/>
    <mergeCell ref="U1055:U1056"/>
    <mergeCell ref="A334:A342"/>
    <mergeCell ref="C334:C342"/>
    <mergeCell ref="D334:D342"/>
    <mergeCell ref="E334:E342"/>
    <mergeCell ref="A332:A333"/>
    <mergeCell ref="C332:C333"/>
    <mergeCell ref="D332:D333"/>
    <mergeCell ref="E332:E333"/>
    <mergeCell ref="B527:B535"/>
    <mergeCell ref="B492:B493"/>
    <mergeCell ref="B439:B447"/>
    <mergeCell ref="B894:B895"/>
    <mergeCell ref="B896:B904"/>
    <mergeCell ref="B977:B988"/>
    <mergeCell ref="E376:E377"/>
    <mergeCell ref="E1033:E1034"/>
    <mergeCell ref="F1033:F1034"/>
    <mergeCell ref="O1022:O1023"/>
    <mergeCell ref="P1022:P1023"/>
    <mergeCell ref="Q1022:Q1023"/>
    <mergeCell ref="R1022:R1023"/>
    <mergeCell ref="G1022:G1023"/>
    <mergeCell ref="B872:B873"/>
    <mergeCell ref="B874:B882"/>
    <mergeCell ref="F332:F333"/>
    <mergeCell ref="B117:B118"/>
    <mergeCell ref="B119:B127"/>
    <mergeCell ref="B61:B62"/>
    <mergeCell ref="B95:B96"/>
    <mergeCell ref="B97:B105"/>
    <mergeCell ref="B28:B29"/>
    <mergeCell ref="B17:B18"/>
    <mergeCell ref="B19:B27"/>
    <mergeCell ref="B241:B242"/>
    <mergeCell ref="B243:B254"/>
    <mergeCell ref="B255:B256"/>
    <mergeCell ref="B257:B265"/>
    <mergeCell ref="B802:B803"/>
    <mergeCell ref="B804:B813"/>
    <mergeCell ref="B152:B160"/>
    <mergeCell ref="B425:B436"/>
    <mergeCell ref="B163:B171"/>
    <mergeCell ref="B437:B438"/>
    <mergeCell ref="B30:B38"/>
    <mergeCell ref="B39:B40"/>
    <mergeCell ref="B505:B513"/>
    <mergeCell ref="B128:B129"/>
    <mergeCell ref="B266:B267"/>
    <mergeCell ref="B86:B94"/>
    <mergeCell ref="B130:B138"/>
    <mergeCell ref="B139:B140"/>
    <mergeCell ref="B141:B149"/>
    <mergeCell ref="B150:B151"/>
    <mergeCell ref="B790:B791"/>
    <mergeCell ref="B792:B801"/>
    <mergeCell ref="B354:B355"/>
    <mergeCell ref="B356:B364"/>
    <mergeCell ref="B108:B116"/>
    <mergeCell ref="B814:B815"/>
    <mergeCell ref="B208:B209"/>
    <mergeCell ref="B210:B218"/>
    <mergeCell ref="B219:B220"/>
    <mergeCell ref="B221:B229"/>
    <mergeCell ref="B230:B231"/>
    <mergeCell ref="B232:B240"/>
    <mergeCell ref="B525:B526"/>
    <mergeCell ref="B50:B51"/>
    <mergeCell ref="B52:B60"/>
    <mergeCell ref="B345:B353"/>
    <mergeCell ref="B343:B344"/>
    <mergeCell ref="B63:B72"/>
    <mergeCell ref="B73:B74"/>
    <mergeCell ref="B75:B83"/>
    <mergeCell ref="B185:B196"/>
    <mergeCell ref="B602:B603"/>
    <mergeCell ref="B604:B612"/>
    <mergeCell ref="B321:B322"/>
    <mergeCell ref="B323:B331"/>
    <mergeCell ref="B398:B399"/>
    <mergeCell ref="B400:B408"/>
    <mergeCell ref="B288:B289"/>
    <mergeCell ref="B290:B298"/>
    <mergeCell ref="B299:B300"/>
    <mergeCell ref="B301:B309"/>
    <mergeCell ref="B310:B311"/>
    <mergeCell ref="B312:B320"/>
    <mergeCell ref="B332:B333"/>
    <mergeCell ref="B334:B342"/>
    <mergeCell ref="B197:B198"/>
    <mergeCell ref="B1128:B1139"/>
    <mergeCell ref="B1140:B1141"/>
    <mergeCell ref="B1142:B1153"/>
    <mergeCell ref="B1033:B1034"/>
    <mergeCell ref="B1035:B1043"/>
    <mergeCell ref="B768:B769"/>
    <mergeCell ref="B770:B778"/>
    <mergeCell ref="B938:B939"/>
    <mergeCell ref="B940:B948"/>
    <mergeCell ref="B905:B906"/>
    <mergeCell ref="B907:B915"/>
    <mergeCell ref="B949:B950"/>
    <mergeCell ref="B951:B960"/>
    <mergeCell ref="B961:B962"/>
    <mergeCell ref="B963:B974"/>
    <mergeCell ref="G448:G449"/>
    <mergeCell ref="H448:H449"/>
    <mergeCell ref="B1000:B1001"/>
    <mergeCell ref="B1002:B1010"/>
    <mergeCell ref="B1011:B1012"/>
    <mergeCell ref="B1013:B1021"/>
    <mergeCell ref="B779:B780"/>
    <mergeCell ref="B781:B789"/>
    <mergeCell ref="B549:B557"/>
    <mergeCell ref="B558:B559"/>
    <mergeCell ref="B560:B568"/>
    <mergeCell ref="B569:B570"/>
    <mergeCell ref="B571:B579"/>
    <mergeCell ref="B580:B581"/>
    <mergeCell ref="B582:B590"/>
    <mergeCell ref="B1089:B1097"/>
    <mergeCell ref="B538:B546"/>
    <mergeCell ref="N448:N449"/>
    <mergeCell ref="O448:O449"/>
    <mergeCell ref="P448:P449"/>
    <mergeCell ref="B199:B207"/>
    <mergeCell ref="B1098:B1099"/>
    <mergeCell ref="B1100:B1111"/>
    <mergeCell ref="B1112:B1113"/>
    <mergeCell ref="B1114:B1125"/>
    <mergeCell ref="B591:B592"/>
    <mergeCell ref="B593:B601"/>
    <mergeCell ref="B756:B757"/>
    <mergeCell ref="B758:B767"/>
    <mergeCell ref="B459:B460"/>
    <mergeCell ref="B461:B469"/>
    <mergeCell ref="B470:B471"/>
    <mergeCell ref="B472:B480"/>
    <mergeCell ref="B481:B482"/>
    <mergeCell ref="B483:B491"/>
    <mergeCell ref="B494:B502"/>
    <mergeCell ref="B503:B504"/>
    <mergeCell ref="B514:B515"/>
    <mergeCell ref="B516:B524"/>
    <mergeCell ref="B975:B976"/>
    <mergeCell ref="B838:B846"/>
    <mergeCell ref="B847:B848"/>
    <mergeCell ref="B547:B548"/>
    <mergeCell ref="B849:B857"/>
    <mergeCell ref="B1057:B1066"/>
    <mergeCell ref="D376:D377"/>
    <mergeCell ref="I989:I990"/>
    <mergeCell ref="F975:F976"/>
    <mergeCell ref="K905:K906"/>
    <mergeCell ref="AN448:AN449"/>
    <mergeCell ref="AO448:AO449"/>
    <mergeCell ref="A450:A458"/>
    <mergeCell ref="B450:B458"/>
    <mergeCell ref="C450:C458"/>
    <mergeCell ref="D450:D458"/>
    <mergeCell ref="E450:E458"/>
    <mergeCell ref="Q448:Q449"/>
    <mergeCell ref="R448:R449"/>
    <mergeCell ref="S448:S449"/>
    <mergeCell ref="T448:T449"/>
    <mergeCell ref="U448:U449"/>
    <mergeCell ref="V448:V449"/>
    <mergeCell ref="W448:W449"/>
    <mergeCell ref="X448:X449"/>
    <mergeCell ref="Y448:Y449"/>
    <mergeCell ref="Z448:Z449"/>
    <mergeCell ref="AA448:AA449"/>
    <mergeCell ref="AB448:AB449"/>
    <mergeCell ref="AC448:AC449"/>
    <mergeCell ref="AD448:AD449"/>
    <mergeCell ref="AE448:AE449"/>
    <mergeCell ref="AF448:AF449"/>
    <mergeCell ref="AG448:AG449"/>
    <mergeCell ref="A448:A449"/>
    <mergeCell ref="B448:B449"/>
    <mergeCell ref="C448:C449"/>
    <mergeCell ref="D448:D449"/>
    <mergeCell ref="E448:E449"/>
    <mergeCell ref="F448:F449"/>
    <mergeCell ref="I448:I449"/>
    <mergeCell ref="J448:J449"/>
  </mergeCells>
  <pageMargins left="0.25" right="0.25" top="0.75" bottom="0.75" header="0.3" footer="0.3"/>
  <pageSetup paperSize="3" scale="27" fitToHeight="0" orientation="landscape" r:id="rId1"/>
  <headerFooter>
    <oddFooter>&amp;C&amp;P</oddFooter>
  </headerFooter>
  <rowBreaks count="7" manualBreakCount="7">
    <brk id="287" max="70" man="1"/>
    <brk id="127" max="70" man="1"/>
    <brk id="386" max="70" man="1"/>
    <brk id="948" max="70" man="1"/>
    <brk id="590" max="70" man="1"/>
    <brk id="778" max="70" man="1"/>
    <brk id="72" max="7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99E5-1CA6-4542-91F0-87E67DDB495B}">
  <sheetPr>
    <tabColor theme="5"/>
    <pageSetUpPr fitToPage="1"/>
  </sheetPr>
  <dimension ref="A1:AO241"/>
  <sheetViews>
    <sheetView view="pageBreakPreview" zoomScaleNormal="60" zoomScaleSheetLayoutView="100" workbookViewId="0">
      <pane xSplit="6" ySplit="26" topLeftCell="H172" activePane="bottomRight" state="frozen"/>
      <selection pane="bottomRight" activeCell="A29" sqref="A29:A37"/>
      <selection pane="bottomLeft" activeCell="A27" sqref="A27"/>
      <selection pane="topRight" activeCell="H1" sqref="H1"/>
    </sheetView>
  </sheetViews>
  <sheetFormatPr defaultColWidth="9.140625" defaultRowHeight="15"/>
  <cols>
    <col min="1" max="1" width="15" style="1" customWidth="1"/>
    <col min="2" max="2" width="27.42578125" customWidth="1"/>
    <col min="3" max="3" width="11.7109375" customWidth="1"/>
    <col min="4" max="4" width="12.140625" customWidth="1"/>
    <col min="5" max="5" width="49.42578125" customWidth="1"/>
    <col min="6" max="6" width="16.140625" customWidth="1"/>
    <col min="7" max="7" width="19.7109375" customWidth="1"/>
    <col min="8" max="8" width="18.5703125" customWidth="1"/>
    <col min="9" max="9" width="18.85546875" customWidth="1"/>
    <col min="10" max="10" width="19.7109375" customWidth="1"/>
    <col min="11" max="11" width="18.5703125" customWidth="1"/>
    <col min="12" max="12" width="18.85546875" customWidth="1"/>
    <col min="13" max="13" width="19.7109375" customWidth="1"/>
    <col min="14" max="14" width="18.5703125" customWidth="1"/>
    <col min="15" max="15" width="18.85546875" customWidth="1"/>
    <col min="16" max="16" width="19.7109375" customWidth="1"/>
    <col min="17" max="17" width="18.5703125" customWidth="1"/>
    <col min="18" max="18" width="18.85546875" customWidth="1"/>
    <col min="19" max="19" width="19.7109375" customWidth="1"/>
    <col min="20" max="20" width="18.5703125" customWidth="1"/>
    <col min="21" max="21" width="18.85546875" customWidth="1"/>
    <col min="22" max="22" width="19.7109375" customWidth="1"/>
    <col min="23" max="23" width="18.5703125" customWidth="1"/>
    <col min="24" max="24" width="18.85546875" customWidth="1"/>
    <col min="25" max="25" width="19.7109375" customWidth="1"/>
    <col min="26" max="26" width="18.5703125" customWidth="1"/>
    <col min="27" max="27" width="18.85546875" customWidth="1"/>
    <col min="28" max="28" width="19.7109375" customWidth="1"/>
    <col min="29" max="29" width="18.5703125" customWidth="1"/>
    <col min="30" max="30" width="18.85546875" customWidth="1"/>
    <col min="31" max="31" width="19.7109375" customWidth="1"/>
    <col min="32" max="32" width="18.5703125" customWidth="1"/>
    <col min="33" max="33" width="18.85546875" customWidth="1"/>
    <col min="34" max="34" width="19.7109375" customWidth="1"/>
    <col min="35" max="35" width="18.5703125" customWidth="1"/>
    <col min="36" max="36" width="18.85546875" customWidth="1"/>
    <col min="37" max="37" width="19.7109375" customWidth="1"/>
    <col min="38" max="38" width="18.5703125" customWidth="1"/>
    <col min="39" max="39" width="18.85546875" customWidth="1"/>
    <col min="40" max="40" width="19.7109375" bestFit="1" customWidth="1"/>
    <col min="41" max="41" width="15.42578125" bestFit="1" customWidth="1"/>
  </cols>
  <sheetData>
    <row r="1" spans="1:41" ht="12.75" customHeight="1">
      <c r="A1" s="531" t="s">
        <v>443</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row>
    <row r="2" spans="1:41" ht="30" customHeight="1">
      <c r="A2" s="53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row>
    <row r="3" spans="1:41" s="48" customFormat="1" ht="22.5" customHeight="1">
      <c r="A3" s="503" t="s">
        <v>444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row>
    <row r="4" spans="1:41" ht="13.5" customHeight="1">
      <c r="A4" s="532" t="s">
        <v>2</v>
      </c>
      <c r="B4" s="533"/>
      <c r="C4" s="533"/>
      <c r="D4" s="533"/>
      <c r="E4" s="533"/>
      <c r="F4" s="534"/>
      <c r="G4" s="762" t="s">
        <v>3</v>
      </c>
      <c r="H4" s="763"/>
      <c r="I4" s="764"/>
      <c r="J4" s="535" t="s">
        <v>4</v>
      </c>
      <c r="K4" s="536"/>
      <c r="L4" s="537"/>
      <c r="M4" s="535" t="s">
        <v>5</v>
      </c>
      <c r="N4" s="536"/>
      <c r="O4" s="537"/>
      <c r="P4" s="535" t="s">
        <v>6</v>
      </c>
      <c r="Q4" s="536"/>
      <c r="R4" s="537"/>
      <c r="S4" s="535" t="s">
        <v>7</v>
      </c>
      <c r="T4" s="536"/>
      <c r="U4" s="537"/>
      <c r="V4" s="535" t="s">
        <v>8</v>
      </c>
      <c r="W4" s="536"/>
      <c r="X4" s="537"/>
      <c r="Y4" s="535" t="s">
        <v>9</v>
      </c>
      <c r="Z4" s="536"/>
      <c r="AA4" s="537"/>
      <c r="AB4" s="535" t="s">
        <v>10</v>
      </c>
      <c r="AC4" s="536"/>
      <c r="AD4" s="537"/>
      <c r="AE4" s="535" t="s">
        <v>11</v>
      </c>
      <c r="AF4" s="536"/>
      <c r="AG4" s="537"/>
      <c r="AH4" s="535" t="s">
        <v>12</v>
      </c>
      <c r="AI4" s="536"/>
      <c r="AJ4" s="537"/>
      <c r="AK4" s="535" t="s">
        <v>13</v>
      </c>
      <c r="AL4" s="536"/>
      <c r="AM4" s="537"/>
      <c r="AN4" s="49" t="s">
        <v>16</v>
      </c>
      <c r="AO4" s="52"/>
    </row>
    <row r="5" spans="1:41" ht="15.75" hidden="1" customHeight="1">
      <c r="A5" s="745" t="s">
        <v>21</v>
      </c>
      <c r="B5" s="696" t="s">
        <v>17</v>
      </c>
      <c r="C5" s="484" t="s">
        <v>18</v>
      </c>
      <c r="D5" s="484" t="s">
        <v>139</v>
      </c>
      <c r="E5" s="756" t="s">
        <v>20</v>
      </c>
      <c r="F5" s="556" t="s">
        <v>22</v>
      </c>
      <c r="G5" s="511" t="s">
        <v>23</v>
      </c>
      <c r="H5" s="440" t="s">
        <v>24</v>
      </c>
      <c r="I5" s="444" t="s">
        <v>25</v>
      </c>
      <c r="J5" s="511" t="s">
        <v>23</v>
      </c>
      <c r="K5" s="440" t="s">
        <v>24</v>
      </c>
      <c r="L5" s="444" t="s">
        <v>25</v>
      </c>
      <c r="M5" s="511" t="s">
        <v>23</v>
      </c>
      <c r="N5" s="440" t="s">
        <v>24</v>
      </c>
      <c r="O5" s="444" t="s">
        <v>25</v>
      </c>
      <c r="P5" s="511" t="s">
        <v>23</v>
      </c>
      <c r="Q5" s="440" t="s">
        <v>24</v>
      </c>
      <c r="R5" s="444" t="s">
        <v>25</v>
      </c>
      <c r="S5" s="511" t="s">
        <v>23</v>
      </c>
      <c r="T5" s="440" t="s">
        <v>24</v>
      </c>
      <c r="U5" s="444" t="s">
        <v>25</v>
      </c>
      <c r="V5" s="511" t="s">
        <v>23</v>
      </c>
      <c r="W5" s="440" t="s">
        <v>24</v>
      </c>
      <c r="X5" s="444" t="s">
        <v>25</v>
      </c>
      <c r="Y5" s="511" t="s">
        <v>23</v>
      </c>
      <c r="Z5" s="440" t="s">
        <v>24</v>
      </c>
      <c r="AA5" s="444" t="s">
        <v>25</v>
      </c>
      <c r="AB5" s="511" t="s">
        <v>23</v>
      </c>
      <c r="AC5" s="440" t="s">
        <v>24</v>
      </c>
      <c r="AD5" s="444" t="s">
        <v>25</v>
      </c>
      <c r="AE5" s="511" t="s">
        <v>23</v>
      </c>
      <c r="AF5" s="440" t="s">
        <v>24</v>
      </c>
      <c r="AG5" s="444" t="s">
        <v>25</v>
      </c>
      <c r="AH5" s="511" t="s">
        <v>23</v>
      </c>
      <c r="AI5" s="440" t="s">
        <v>24</v>
      </c>
      <c r="AJ5" s="444" t="s">
        <v>25</v>
      </c>
      <c r="AK5" s="511" t="s">
        <v>23</v>
      </c>
      <c r="AL5" s="440" t="s">
        <v>24</v>
      </c>
      <c r="AM5" s="444" t="s">
        <v>25</v>
      </c>
      <c r="AN5" s="751" t="s">
        <v>23</v>
      </c>
      <c r="AO5" s="453" t="s">
        <v>26</v>
      </c>
    </row>
    <row r="6" spans="1:41" ht="15.75" hidden="1" customHeight="1">
      <c r="A6" s="746"/>
      <c r="B6" s="686"/>
      <c r="C6" s="450"/>
      <c r="D6" s="450"/>
      <c r="E6" s="757"/>
      <c r="F6" s="557"/>
      <c r="G6" s="541"/>
      <c r="H6" s="542"/>
      <c r="I6" s="538"/>
      <c r="J6" s="541"/>
      <c r="K6" s="542"/>
      <c r="L6" s="538"/>
      <c r="M6" s="541"/>
      <c r="N6" s="542"/>
      <c r="O6" s="538"/>
      <c r="P6" s="541"/>
      <c r="Q6" s="542"/>
      <c r="R6" s="538"/>
      <c r="S6" s="541"/>
      <c r="T6" s="542"/>
      <c r="U6" s="538"/>
      <c r="V6" s="541"/>
      <c r="W6" s="542"/>
      <c r="X6" s="538"/>
      <c r="Y6" s="541"/>
      <c r="Z6" s="542"/>
      <c r="AA6" s="538"/>
      <c r="AB6" s="541"/>
      <c r="AC6" s="542"/>
      <c r="AD6" s="538"/>
      <c r="AE6" s="541"/>
      <c r="AF6" s="542"/>
      <c r="AG6" s="538"/>
      <c r="AH6" s="541"/>
      <c r="AI6" s="542"/>
      <c r="AJ6" s="538"/>
      <c r="AK6" s="541"/>
      <c r="AL6" s="542"/>
      <c r="AM6" s="538"/>
      <c r="AN6" s="752"/>
      <c r="AO6" s="540"/>
    </row>
    <row r="7" spans="1:41" ht="15" hidden="1" customHeight="1">
      <c r="A7" s="591" t="s">
        <v>144</v>
      </c>
      <c r="B7" s="594" t="s">
        <v>287</v>
      </c>
      <c r="C7" s="597">
        <v>2230</v>
      </c>
      <c r="D7" s="600"/>
      <c r="E7" s="513" t="s">
        <v>445</v>
      </c>
      <c r="F7" s="70" t="s">
        <v>30</v>
      </c>
      <c r="G7" s="13"/>
      <c r="H7" s="9">
        <f t="shared" ref="H7:H15" si="0">G7-I7</f>
        <v>0</v>
      </c>
      <c r="I7" s="10"/>
      <c r="J7" s="13"/>
      <c r="K7" s="9">
        <f t="shared" ref="K7:K15" si="1">J7-L7</f>
        <v>0</v>
      </c>
      <c r="L7" s="10"/>
      <c r="M7" s="13"/>
      <c r="N7" s="9">
        <f t="shared" ref="N7:N15" si="2">M7-O7</f>
        <v>0</v>
      </c>
      <c r="O7" s="10"/>
      <c r="P7" s="13"/>
      <c r="Q7" s="9">
        <f t="shared" ref="Q7:Q15" si="3">P7-R7</f>
        <v>0</v>
      </c>
      <c r="R7" s="10"/>
      <c r="S7" s="13"/>
      <c r="T7" s="9">
        <f t="shared" ref="T7:T15" si="4">S7-U7</f>
        <v>0</v>
      </c>
      <c r="U7" s="10"/>
      <c r="V7" s="13"/>
      <c r="W7" s="9">
        <f t="shared" ref="W7:W15" si="5">V7-X7</f>
        <v>0</v>
      </c>
      <c r="X7" s="10"/>
      <c r="Y7" s="13"/>
      <c r="Z7" s="9">
        <f t="shared" ref="Z7:Z15" si="6">Y7-AA7</f>
        <v>0</v>
      </c>
      <c r="AA7" s="10"/>
      <c r="AB7" s="13"/>
      <c r="AC7" s="9">
        <f t="shared" ref="AC7:AC15" si="7">AB7-AD7</f>
        <v>0</v>
      </c>
      <c r="AD7" s="10"/>
      <c r="AE7" s="13"/>
      <c r="AF7" s="9">
        <f t="shared" ref="AF7:AF15" si="8">AE7-AG7</f>
        <v>0</v>
      </c>
      <c r="AG7" s="10"/>
      <c r="AH7" s="13"/>
      <c r="AI7" s="9">
        <f t="shared" ref="AI7:AI15" si="9">AH7-AJ7</f>
        <v>0</v>
      </c>
      <c r="AJ7" s="10"/>
      <c r="AK7" s="13"/>
      <c r="AL7" s="9">
        <f t="shared" ref="AL7:AL15" si="10">AK7-AM7</f>
        <v>0</v>
      </c>
      <c r="AM7" s="10"/>
      <c r="AN7" s="14"/>
      <c r="AO7" s="4" t="s">
        <v>31</v>
      </c>
    </row>
    <row r="8" spans="1:41" ht="15.75" hidden="1" customHeight="1">
      <c r="A8" s="592"/>
      <c r="B8" s="595"/>
      <c r="C8" s="598"/>
      <c r="D8" s="601"/>
      <c r="E8" s="603"/>
      <c r="F8" s="72" t="s">
        <v>32</v>
      </c>
      <c r="G8" s="13"/>
      <c r="H8" s="11">
        <f t="shared" si="0"/>
        <v>0</v>
      </c>
      <c r="I8" s="12"/>
      <c r="J8" s="13"/>
      <c r="K8" s="11">
        <f t="shared" si="1"/>
        <v>0</v>
      </c>
      <c r="L8" s="12"/>
      <c r="M8" s="13"/>
      <c r="N8" s="11">
        <f t="shared" si="2"/>
        <v>0</v>
      </c>
      <c r="O8" s="12"/>
      <c r="P8" s="13"/>
      <c r="Q8" s="11">
        <f t="shared" si="3"/>
        <v>0</v>
      </c>
      <c r="R8" s="12"/>
      <c r="S8" s="13"/>
      <c r="T8" s="11">
        <f t="shared" si="4"/>
        <v>0</v>
      </c>
      <c r="U8" s="12"/>
      <c r="V8" s="13"/>
      <c r="W8" s="11">
        <f t="shared" si="5"/>
        <v>0</v>
      </c>
      <c r="X8" s="12"/>
      <c r="Y8" s="13"/>
      <c r="Z8" s="11">
        <f t="shared" si="6"/>
        <v>0</v>
      </c>
      <c r="AA8" s="12"/>
      <c r="AB8" s="13"/>
      <c r="AC8" s="11">
        <f t="shared" si="7"/>
        <v>0</v>
      </c>
      <c r="AD8" s="12"/>
      <c r="AE8" s="13"/>
      <c r="AF8" s="11">
        <f t="shared" si="8"/>
        <v>0</v>
      </c>
      <c r="AG8" s="12"/>
      <c r="AH8" s="13"/>
      <c r="AI8" s="11">
        <f t="shared" si="9"/>
        <v>0</v>
      </c>
      <c r="AJ8" s="12"/>
      <c r="AK8" s="13"/>
      <c r="AL8" s="11">
        <f t="shared" si="10"/>
        <v>0</v>
      </c>
      <c r="AM8" s="12"/>
      <c r="AN8" s="14"/>
      <c r="AO8" s="117">
        <f>SUM(G7:G15,J7:J15,M7:M15,P7:P15,S7:S15,V7:V15,Y7:Y15,AB7:AB15,AE7:AE15)</f>
        <v>679950</v>
      </c>
    </row>
    <row r="9" spans="1:41" ht="15.75" hidden="1" customHeight="1">
      <c r="A9" s="592"/>
      <c r="B9" s="595"/>
      <c r="C9" s="598"/>
      <c r="D9" s="601"/>
      <c r="E9" s="603"/>
      <c r="F9" s="72" t="s">
        <v>33</v>
      </c>
      <c r="G9" s="13"/>
      <c r="H9" s="11">
        <f t="shared" si="0"/>
        <v>0</v>
      </c>
      <c r="I9" s="12"/>
      <c r="J9" s="13"/>
      <c r="K9" s="11">
        <f t="shared" si="1"/>
        <v>0</v>
      </c>
      <c r="L9" s="12"/>
      <c r="M9" s="13"/>
      <c r="N9" s="11">
        <f t="shared" si="2"/>
        <v>0</v>
      </c>
      <c r="O9" s="12"/>
      <c r="P9" s="13"/>
      <c r="Q9" s="11">
        <f t="shared" si="3"/>
        <v>0</v>
      </c>
      <c r="R9" s="12"/>
      <c r="S9" s="13"/>
      <c r="T9" s="11">
        <f t="shared" si="4"/>
        <v>0</v>
      </c>
      <c r="U9" s="12"/>
      <c r="V9" s="13"/>
      <c r="W9" s="11">
        <f t="shared" si="5"/>
        <v>0</v>
      </c>
      <c r="X9" s="12"/>
      <c r="Y9" s="13"/>
      <c r="Z9" s="11">
        <f t="shared" si="6"/>
        <v>0</v>
      </c>
      <c r="AA9" s="12"/>
      <c r="AB9" s="13"/>
      <c r="AC9" s="11">
        <f t="shared" si="7"/>
        <v>0</v>
      </c>
      <c r="AD9" s="12"/>
      <c r="AE9" s="13"/>
      <c r="AF9" s="11">
        <f t="shared" si="8"/>
        <v>0</v>
      </c>
      <c r="AG9" s="12"/>
      <c r="AH9" s="13"/>
      <c r="AI9" s="11">
        <f t="shared" si="9"/>
        <v>0</v>
      </c>
      <c r="AJ9" s="12"/>
      <c r="AK9" s="13"/>
      <c r="AL9" s="11">
        <f t="shared" si="10"/>
        <v>0</v>
      </c>
      <c r="AM9" s="12"/>
      <c r="AN9" s="14"/>
      <c r="AO9" s="7" t="s">
        <v>34</v>
      </c>
    </row>
    <row r="10" spans="1:41" ht="15.75" hidden="1" customHeight="1">
      <c r="A10" s="592"/>
      <c r="B10" s="595"/>
      <c r="C10" s="598"/>
      <c r="D10" s="601"/>
      <c r="E10" s="603"/>
      <c r="F10" s="72" t="s">
        <v>35</v>
      </c>
      <c r="G10" s="13"/>
      <c r="H10" s="11">
        <f t="shared" si="0"/>
        <v>0</v>
      </c>
      <c r="I10" s="12"/>
      <c r="J10" s="13"/>
      <c r="K10" s="11">
        <f t="shared" si="1"/>
        <v>0</v>
      </c>
      <c r="L10" s="12"/>
      <c r="M10" s="13"/>
      <c r="N10" s="11">
        <f t="shared" si="2"/>
        <v>0</v>
      </c>
      <c r="O10" s="12"/>
      <c r="P10" s="13"/>
      <c r="Q10" s="11">
        <f t="shared" si="3"/>
        <v>0</v>
      </c>
      <c r="R10" s="12"/>
      <c r="S10" s="13"/>
      <c r="T10" s="11">
        <f t="shared" si="4"/>
        <v>0</v>
      </c>
      <c r="U10" s="12"/>
      <c r="V10" s="13"/>
      <c r="W10" s="11">
        <f t="shared" si="5"/>
        <v>0</v>
      </c>
      <c r="X10" s="12"/>
      <c r="Y10" s="13"/>
      <c r="Z10" s="11">
        <f t="shared" si="6"/>
        <v>0</v>
      </c>
      <c r="AA10" s="12"/>
      <c r="AB10" s="13"/>
      <c r="AC10" s="11">
        <f t="shared" si="7"/>
        <v>0</v>
      </c>
      <c r="AD10" s="12"/>
      <c r="AE10" s="13"/>
      <c r="AF10" s="11">
        <f t="shared" si="8"/>
        <v>0</v>
      </c>
      <c r="AG10" s="12"/>
      <c r="AH10" s="13"/>
      <c r="AI10" s="11">
        <f t="shared" si="9"/>
        <v>0</v>
      </c>
      <c r="AJ10" s="12"/>
      <c r="AK10" s="13"/>
      <c r="AL10" s="11">
        <f t="shared" si="10"/>
        <v>0</v>
      </c>
      <c r="AM10" s="12"/>
      <c r="AN10" s="14"/>
      <c r="AO10" s="117">
        <f>SUM(H7:H15,K7:K15,N7:N15,Q7:Q15,T7:T15,W7:W15,Z7:Z15,AC7:AC15,Z7:Z15,AF7:AF15)</f>
        <v>550</v>
      </c>
    </row>
    <row r="11" spans="1:41" ht="15.75" hidden="1" customHeight="1">
      <c r="A11" s="592"/>
      <c r="B11" s="595"/>
      <c r="C11" s="598"/>
      <c r="D11" s="601"/>
      <c r="E11" s="603"/>
      <c r="F11" s="72" t="s">
        <v>36</v>
      </c>
      <c r="G11" s="13"/>
      <c r="H11" s="11">
        <f t="shared" si="0"/>
        <v>0</v>
      </c>
      <c r="I11" s="12"/>
      <c r="J11" s="13"/>
      <c r="K11" s="11">
        <f t="shared" si="1"/>
        <v>0</v>
      </c>
      <c r="L11" s="12"/>
      <c r="M11" s="13"/>
      <c r="N11" s="11">
        <f t="shared" si="2"/>
        <v>0</v>
      </c>
      <c r="O11" s="12"/>
      <c r="P11" s="13"/>
      <c r="Q11" s="11">
        <f t="shared" si="3"/>
        <v>0</v>
      </c>
      <c r="R11" s="12"/>
      <c r="S11" s="13"/>
      <c r="T11" s="11">
        <f t="shared" si="4"/>
        <v>0</v>
      </c>
      <c r="U11" s="12"/>
      <c r="V11" s="13"/>
      <c r="W11" s="11">
        <f t="shared" si="5"/>
        <v>0</v>
      </c>
      <c r="X11" s="12"/>
      <c r="Y11" s="13"/>
      <c r="Z11" s="11">
        <f t="shared" si="6"/>
        <v>0</v>
      </c>
      <c r="AA11" s="12"/>
      <c r="AB11" s="13"/>
      <c r="AC11" s="11">
        <f t="shared" si="7"/>
        <v>0</v>
      </c>
      <c r="AD11" s="12"/>
      <c r="AE11" s="13"/>
      <c r="AF11" s="11">
        <f t="shared" si="8"/>
        <v>0</v>
      </c>
      <c r="AG11" s="12"/>
      <c r="AH11" s="13"/>
      <c r="AI11" s="11">
        <f t="shared" si="9"/>
        <v>0</v>
      </c>
      <c r="AJ11" s="12"/>
      <c r="AK11" s="13"/>
      <c r="AL11" s="11">
        <f t="shared" si="10"/>
        <v>0</v>
      </c>
      <c r="AM11" s="12"/>
      <c r="AN11" s="14"/>
      <c r="AO11" s="7" t="s">
        <v>37</v>
      </c>
    </row>
    <row r="12" spans="1:41" ht="15.75" hidden="1" customHeight="1">
      <c r="A12" s="592"/>
      <c r="B12" s="595"/>
      <c r="C12" s="598"/>
      <c r="D12" s="601"/>
      <c r="E12" s="603"/>
      <c r="F12" s="72" t="s">
        <v>38</v>
      </c>
      <c r="G12" s="13"/>
      <c r="H12" s="11">
        <f t="shared" si="0"/>
        <v>0</v>
      </c>
      <c r="I12" s="12"/>
      <c r="J12" s="13"/>
      <c r="K12" s="11">
        <f t="shared" si="1"/>
        <v>0</v>
      </c>
      <c r="L12" s="12"/>
      <c r="M12" s="13">
        <v>679950</v>
      </c>
      <c r="N12" s="11">
        <f t="shared" si="2"/>
        <v>550</v>
      </c>
      <c r="O12" s="12">
        <v>679400</v>
      </c>
      <c r="P12" s="13"/>
      <c r="Q12" s="11">
        <f t="shared" si="3"/>
        <v>0</v>
      </c>
      <c r="R12" s="12"/>
      <c r="S12" s="13"/>
      <c r="T12" s="11">
        <f t="shared" si="4"/>
        <v>0</v>
      </c>
      <c r="U12" s="12"/>
      <c r="V12" s="13"/>
      <c r="W12" s="11">
        <f t="shared" si="5"/>
        <v>0</v>
      </c>
      <c r="X12" s="12"/>
      <c r="Y12" s="13"/>
      <c r="Z12" s="11">
        <f t="shared" si="6"/>
        <v>0</v>
      </c>
      <c r="AA12" s="12"/>
      <c r="AB12" s="13"/>
      <c r="AC12" s="11">
        <f t="shared" si="7"/>
        <v>0</v>
      </c>
      <c r="AD12" s="12"/>
      <c r="AE12" s="13"/>
      <c r="AF12" s="11">
        <f t="shared" si="8"/>
        <v>0</v>
      </c>
      <c r="AG12" s="12"/>
      <c r="AH12" s="13"/>
      <c r="AI12" s="11">
        <f t="shared" si="9"/>
        <v>0</v>
      </c>
      <c r="AJ12" s="12"/>
      <c r="AK12" s="13"/>
      <c r="AL12" s="11">
        <f t="shared" si="10"/>
        <v>0</v>
      </c>
      <c r="AM12" s="12"/>
      <c r="AN12" s="14"/>
      <c r="AO12" s="117">
        <f>SUM(I7:I15,L7:L15,O7:O15,R7:R15,U7:U15,X7:X15,AA7:AA15,AD7:AD15,AG7:AG15)</f>
        <v>679400</v>
      </c>
    </row>
    <row r="13" spans="1:41" ht="15.75" hidden="1" customHeight="1">
      <c r="A13" s="592"/>
      <c r="B13" s="595"/>
      <c r="C13" s="598"/>
      <c r="D13" s="601"/>
      <c r="E13" s="603"/>
      <c r="F13" s="72" t="s">
        <v>39</v>
      </c>
      <c r="G13" s="13"/>
      <c r="H13" s="11">
        <f t="shared" si="0"/>
        <v>0</v>
      </c>
      <c r="I13" s="12"/>
      <c r="J13" s="13"/>
      <c r="K13" s="11">
        <f t="shared" si="1"/>
        <v>0</v>
      </c>
      <c r="L13" s="12"/>
      <c r="M13" s="13"/>
      <c r="N13" s="11">
        <f t="shared" si="2"/>
        <v>0</v>
      </c>
      <c r="O13" s="12"/>
      <c r="P13" s="13"/>
      <c r="Q13" s="11">
        <f t="shared" si="3"/>
        <v>0</v>
      </c>
      <c r="R13" s="12"/>
      <c r="S13" s="13"/>
      <c r="T13" s="11">
        <f t="shared" si="4"/>
        <v>0</v>
      </c>
      <c r="U13" s="12"/>
      <c r="V13" s="13"/>
      <c r="W13" s="11">
        <f t="shared" si="5"/>
        <v>0</v>
      </c>
      <c r="X13" s="12"/>
      <c r="Y13" s="13"/>
      <c r="Z13" s="11">
        <f t="shared" si="6"/>
        <v>0</v>
      </c>
      <c r="AA13" s="12"/>
      <c r="AB13" s="13"/>
      <c r="AC13" s="11">
        <f t="shared" si="7"/>
        <v>0</v>
      </c>
      <c r="AD13" s="12"/>
      <c r="AE13" s="13"/>
      <c r="AF13" s="11">
        <f t="shared" si="8"/>
        <v>0</v>
      </c>
      <c r="AG13" s="12"/>
      <c r="AH13" s="13"/>
      <c r="AI13" s="11">
        <f t="shared" si="9"/>
        <v>0</v>
      </c>
      <c r="AJ13" s="12"/>
      <c r="AK13" s="13"/>
      <c r="AL13" s="11">
        <f t="shared" si="10"/>
        <v>0</v>
      </c>
      <c r="AM13" s="12"/>
      <c r="AN13" s="14"/>
      <c r="AO13" s="7" t="s">
        <v>40</v>
      </c>
    </row>
    <row r="14" spans="1:41" ht="15.75" hidden="1" customHeight="1">
      <c r="A14" s="592"/>
      <c r="B14" s="595"/>
      <c r="C14" s="598"/>
      <c r="D14" s="601"/>
      <c r="E14" s="603"/>
      <c r="F14" s="72" t="s">
        <v>41</v>
      </c>
      <c r="G14" s="13"/>
      <c r="H14" s="11">
        <f t="shared" si="0"/>
        <v>0</v>
      </c>
      <c r="I14" s="12"/>
      <c r="J14" s="13"/>
      <c r="K14" s="11">
        <f t="shared" si="1"/>
        <v>0</v>
      </c>
      <c r="L14" s="12"/>
      <c r="M14" s="13"/>
      <c r="N14" s="11">
        <f t="shared" si="2"/>
        <v>0</v>
      </c>
      <c r="O14" s="12"/>
      <c r="P14" s="13"/>
      <c r="Q14" s="11">
        <f t="shared" si="3"/>
        <v>0</v>
      </c>
      <c r="R14" s="12"/>
      <c r="S14" s="13"/>
      <c r="T14" s="11">
        <f t="shared" si="4"/>
        <v>0</v>
      </c>
      <c r="U14" s="12"/>
      <c r="V14" s="13"/>
      <c r="W14" s="11">
        <f t="shared" si="5"/>
        <v>0</v>
      </c>
      <c r="X14" s="12"/>
      <c r="Y14" s="13"/>
      <c r="Z14" s="11">
        <f t="shared" si="6"/>
        <v>0</v>
      </c>
      <c r="AA14" s="12"/>
      <c r="AB14" s="13"/>
      <c r="AC14" s="11">
        <f t="shared" si="7"/>
        <v>0</v>
      </c>
      <c r="AD14" s="12"/>
      <c r="AE14" s="13"/>
      <c r="AF14" s="11">
        <f t="shared" si="8"/>
        <v>0</v>
      </c>
      <c r="AG14" s="12"/>
      <c r="AH14" s="13"/>
      <c r="AI14" s="11">
        <f t="shared" si="9"/>
        <v>0</v>
      </c>
      <c r="AJ14" s="12"/>
      <c r="AK14" s="13"/>
      <c r="AL14" s="11">
        <f t="shared" si="10"/>
        <v>0</v>
      </c>
      <c r="AM14" s="12"/>
      <c r="AN14" s="14"/>
      <c r="AO14" s="118">
        <f>AO12/AO8</f>
        <v>0.99919111699389662</v>
      </c>
    </row>
    <row r="15" spans="1:41" ht="15.75" hidden="1" customHeight="1">
      <c r="A15" s="606"/>
      <c r="B15" s="607"/>
      <c r="C15" s="608"/>
      <c r="D15" s="609"/>
      <c r="E15" s="610"/>
      <c r="F15" s="73" t="s">
        <v>42</v>
      </c>
      <c r="G15" s="15"/>
      <c r="H15" s="16">
        <f t="shared" si="0"/>
        <v>0</v>
      </c>
      <c r="I15" s="17"/>
      <c r="J15" s="15"/>
      <c r="K15" s="16">
        <f t="shared" si="1"/>
        <v>0</v>
      </c>
      <c r="L15" s="17"/>
      <c r="M15" s="15"/>
      <c r="N15" s="16">
        <f t="shared" si="2"/>
        <v>0</v>
      </c>
      <c r="O15" s="17"/>
      <c r="P15" s="15"/>
      <c r="Q15" s="16">
        <f t="shared" si="3"/>
        <v>0</v>
      </c>
      <c r="R15" s="17"/>
      <c r="S15" s="15"/>
      <c r="T15" s="16">
        <f t="shared" si="4"/>
        <v>0</v>
      </c>
      <c r="U15" s="17"/>
      <c r="V15" s="15"/>
      <c r="W15" s="16">
        <f t="shared" si="5"/>
        <v>0</v>
      </c>
      <c r="X15" s="17"/>
      <c r="Y15" s="15"/>
      <c r="Z15" s="16">
        <f t="shared" si="6"/>
        <v>0</v>
      </c>
      <c r="AA15" s="17"/>
      <c r="AB15" s="15"/>
      <c r="AC15" s="16">
        <f t="shared" si="7"/>
        <v>0</v>
      </c>
      <c r="AD15" s="17"/>
      <c r="AE15" s="15"/>
      <c r="AF15" s="16">
        <f t="shared" si="8"/>
        <v>0</v>
      </c>
      <c r="AG15" s="17"/>
      <c r="AH15" s="15"/>
      <c r="AI15" s="16">
        <f t="shared" si="9"/>
        <v>0</v>
      </c>
      <c r="AJ15" s="17"/>
      <c r="AK15" s="15"/>
      <c r="AL15" s="16">
        <f t="shared" si="10"/>
        <v>0</v>
      </c>
      <c r="AM15" s="17"/>
      <c r="AN15" s="18"/>
      <c r="AO15" s="127"/>
    </row>
    <row r="16" spans="1:41" ht="15.75" hidden="1" customHeight="1">
      <c r="A16" s="558" t="s">
        <v>21</v>
      </c>
      <c r="B16" s="560" t="s">
        <v>17</v>
      </c>
      <c r="C16" s="451" t="s">
        <v>18</v>
      </c>
      <c r="D16" s="451" t="s">
        <v>139</v>
      </c>
      <c r="E16" s="563" t="s">
        <v>20</v>
      </c>
      <c r="F16" s="556" t="s">
        <v>22</v>
      </c>
      <c r="G16" s="511" t="s">
        <v>23</v>
      </c>
      <c r="H16" s="440" t="s">
        <v>24</v>
      </c>
      <c r="I16" s="444" t="s">
        <v>25</v>
      </c>
      <c r="J16" s="511" t="s">
        <v>23</v>
      </c>
      <c r="K16" s="440" t="s">
        <v>24</v>
      </c>
      <c r="L16" s="444" t="s">
        <v>25</v>
      </c>
      <c r="M16" s="511" t="s">
        <v>23</v>
      </c>
      <c r="N16" s="440" t="s">
        <v>24</v>
      </c>
      <c r="O16" s="444" t="s">
        <v>25</v>
      </c>
      <c r="P16" s="511" t="s">
        <v>23</v>
      </c>
      <c r="Q16" s="440" t="s">
        <v>24</v>
      </c>
      <c r="R16" s="444" t="s">
        <v>25</v>
      </c>
      <c r="S16" s="511" t="s">
        <v>23</v>
      </c>
      <c r="T16" s="440" t="s">
        <v>24</v>
      </c>
      <c r="U16" s="444" t="s">
        <v>25</v>
      </c>
      <c r="V16" s="511" t="s">
        <v>23</v>
      </c>
      <c r="W16" s="440" t="s">
        <v>24</v>
      </c>
      <c r="X16" s="444" t="s">
        <v>25</v>
      </c>
      <c r="Y16" s="511" t="s">
        <v>23</v>
      </c>
      <c r="Z16" s="440" t="s">
        <v>24</v>
      </c>
      <c r="AA16" s="444" t="s">
        <v>25</v>
      </c>
      <c r="AB16" s="511" t="s">
        <v>23</v>
      </c>
      <c r="AC16" s="440" t="s">
        <v>24</v>
      </c>
      <c r="AD16" s="444" t="s">
        <v>25</v>
      </c>
      <c r="AE16" s="511" t="s">
        <v>23</v>
      </c>
      <c r="AF16" s="440" t="s">
        <v>24</v>
      </c>
      <c r="AG16" s="444" t="s">
        <v>25</v>
      </c>
      <c r="AH16" s="511" t="s">
        <v>23</v>
      </c>
      <c r="AI16" s="440" t="s">
        <v>24</v>
      </c>
      <c r="AJ16" s="444" t="s">
        <v>25</v>
      </c>
      <c r="AK16" s="511" t="s">
        <v>23</v>
      </c>
      <c r="AL16" s="440" t="s">
        <v>24</v>
      </c>
      <c r="AM16" s="444" t="s">
        <v>25</v>
      </c>
      <c r="AN16" s="510" t="s">
        <v>23</v>
      </c>
      <c r="AO16" s="453" t="s">
        <v>26</v>
      </c>
    </row>
    <row r="17" spans="1:41" ht="15.75" hidden="1" customHeight="1">
      <c r="A17" s="559"/>
      <c r="B17" s="561"/>
      <c r="C17" s="562"/>
      <c r="D17" s="562"/>
      <c r="E17" s="564"/>
      <c r="F17" s="557"/>
      <c r="G17" s="541"/>
      <c r="H17" s="542"/>
      <c r="I17" s="538"/>
      <c r="J17" s="541"/>
      <c r="K17" s="542"/>
      <c r="L17" s="538"/>
      <c r="M17" s="541"/>
      <c r="N17" s="542"/>
      <c r="O17" s="538"/>
      <c r="P17" s="541"/>
      <c r="Q17" s="542"/>
      <c r="R17" s="538"/>
      <c r="S17" s="541"/>
      <c r="T17" s="542"/>
      <c r="U17" s="538"/>
      <c r="V17" s="541"/>
      <c r="W17" s="542"/>
      <c r="X17" s="538"/>
      <c r="Y17" s="541"/>
      <c r="Z17" s="542"/>
      <c r="AA17" s="538"/>
      <c r="AB17" s="541"/>
      <c r="AC17" s="542"/>
      <c r="AD17" s="538"/>
      <c r="AE17" s="541"/>
      <c r="AF17" s="542"/>
      <c r="AG17" s="538"/>
      <c r="AH17" s="541"/>
      <c r="AI17" s="542"/>
      <c r="AJ17" s="538"/>
      <c r="AK17" s="541"/>
      <c r="AL17" s="542"/>
      <c r="AM17" s="538"/>
      <c r="AN17" s="539"/>
      <c r="AO17" s="540"/>
    </row>
    <row r="18" spans="1:41" ht="15" hidden="1" customHeight="1">
      <c r="A18" s="591" t="s">
        <v>144</v>
      </c>
      <c r="B18" s="594" t="s">
        <v>446</v>
      </c>
      <c r="C18" s="597">
        <v>2212</v>
      </c>
      <c r="D18" s="600"/>
      <c r="E18" s="513" t="s">
        <v>447</v>
      </c>
      <c r="F18" s="70" t="s">
        <v>30</v>
      </c>
      <c r="G18" s="13"/>
      <c r="H18" s="9">
        <f t="shared" ref="H18:H26" si="11">G18-I18</f>
        <v>0</v>
      </c>
      <c r="I18" s="10"/>
      <c r="J18" s="13"/>
      <c r="K18" s="9">
        <f t="shared" ref="K18:K26" si="12">J18-L18</f>
        <v>0</v>
      </c>
      <c r="L18" s="10"/>
      <c r="M18" s="13"/>
      <c r="N18" s="9">
        <f t="shared" ref="N18:N26" si="13">M18-O18</f>
        <v>0</v>
      </c>
      <c r="O18" s="10"/>
      <c r="P18" s="13"/>
      <c r="Q18" s="9">
        <f t="shared" ref="Q18:Q26" si="14">P18-R18</f>
        <v>0</v>
      </c>
      <c r="R18" s="10"/>
      <c r="S18" s="13"/>
      <c r="T18" s="9">
        <f t="shared" ref="T18:T26" si="15">S18-U18</f>
        <v>0</v>
      </c>
      <c r="U18" s="10"/>
      <c r="V18" s="13"/>
      <c r="W18" s="9">
        <f t="shared" ref="W18:W26" si="16">V18-X18</f>
        <v>0</v>
      </c>
      <c r="X18" s="10"/>
      <c r="Y18" s="13"/>
      <c r="Z18" s="9">
        <f t="shared" ref="Z18:Z26" si="17">Y18-AA18</f>
        <v>0</v>
      </c>
      <c r="AA18" s="10"/>
      <c r="AB18" s="13"/>
      <c r="AC18" s="9">
        <f t="shared" ref="AC18:AC26" si="18">AB18-AD18</f>
        <v>0</v>
      </c>
      <c r="AD18" s="10"/>
      <c r="AE18" s="13"/>
      <c r="AF18" s="9">
        <f t="shared" ref="AF18:AF26" si="19">AE18-AG18</f>
        <v>0</v>
      </c>
      <c r="AG18" s="10"/>
      <c r="AH18" s="13"/>
      <c r="AI18" s="9">
        <f t="shared" ref="AI18:AI26" si="20">AH18-AJ18</f>
        <v>0</v>
      </c>
      <c r="AJ18" s="10"/>
      <c r="AK18" s="13"/>
      <c r="AL18" s="9">
        <f t="shared" ref="AL18:AL26" si="21">AK18-AM18</f>
        <v>0</v>
      </c>
      <c r="AM18" s="10"/>
      <c r="AN18" s="14"/>
      <c r="AO18" s="4" t="s">
        <v>31</v>
      </c>
    </row>
    <row r="19" spans="1:41" ht="15.75" hidden="1" customHeight="1">
      <c r="A19" s="592"/>
      <c r="B19" s="595"/>
      <c r="C19" s="598"/>
      <c r="D19" s="601"/>
      <c r="E19" s="603"/>
      <c r="F19" s="72" t="s">
        <v>32</v>
      </c>
      <c r="G19" s="13"/>
      <c r="H19" s="11">
        <f t="shared" si="11"/>
        <v>0</v>
      </c>
      <c r="I19" s="12"/>
      <c r="J19" s="13"/>
      <c r="K19" s="11">
        <f t="shared" si="12"/>
        <v>0</v>
      </c>
      <c r="L19" s="12"/>
      <c r="M19" s="13"/>
      <c r="N19" s="11">
        <f t="shared" si="13"/>
        <v>0</v>
      </c>
      <c r="O19" s="12"/>
      <c r="P19" s="13"/>
      <c r="Q19" s="11">
        <f t="shared" si="14"/>
        <v>0</v>
      </c>
      <c r="R19" s="12"/>
      <c r="S19" s="13"/>
      <c r="T19" s="11">
        <f t="shared" si="15"/>
        <v>0</v>
      </c>
      <c r="U19" s="12"/>
      <c r="V19" s="13"/>
      <c r="W19" s="11">
        <f t="shared" si="16"/>
        <v>0</v>
      </c>
      <c r="X19" s="12"/>
      <c r="Y19" s="13"/>
      <c r="Z19" s="11">
        <f t="shared" si="17"/>
        <v>0</v>
      </c>
      <c r="AA19" s="12"/>
      <c r="AB19" s="13"/>
      <c r="AC19" s="11">
        <f t="shared" si="18"/>
        <v>0</v>
      </c>
      <c r="AD19" s="12"/>
      <c r="AE19" s="13"/>
      <c r="AF19" s="11">
        <f t="shared" si="19"/>
        <v>0</v>
      </c>
      <c r="AG19" s="12"/>
      <c r="AH19" s="13"/>
      <c r="AI19" s="11">
        <f t="shared" si="20"/>
        <v>0</v>
      </c>
      <c r="AJ19" s="12"/>
      <c r="AK19" s="13"/>
      <c r="AL19" s="11">
        <f t="shared" si="21"/>
        <v>0</v>
      </c>
      <c r="AM19" s="12"/>
      <c r="AN19" s="14"/>
      <c r="AO19" s="117">
        <f>SUM(G18:G26,J18:J26,M18:M26,P18:P26,S18:S26,V18:V26,Y18:Y26,AB18:AB26,AE18:AE26)</f>
        <v>299978</v>
      </c>
    </row>
    <row r="20" spans="1:41" ht="15.75" hidden="1" customHeight="1">
      <c r="A20" s="592"/>
      <c r="B20" s="595"/>
      <c r="C20" s="598"/>
      <c r="D20" s="601"/>
      <c r="E20" s="603"/>
      <c r="F20" s="72" t="s">
        <v>33</v>
      </c>
      <c r="G20" s="13"/>
      <c r="H20" s="11">
        <f t="shared" si="11"/>
        <v>0</v>
      </c>
      <c r="I20" s="12"/>
      <c r="J20" s="13"/>
      <c r="K20" s="11">
        <f t="shared" si="12"/>
        <v>0</v>
      </c>
      <c r="L20" s="12"/>
      <c r="M20" s="13"/>
      <c r="N20" s="11">
        <f t="shared" si="13"/>
        <v>0</v>
      </c>
      <c r="O20" s="12"/>
      <c r="P20" s="13"/>
      <c r="Q20" s="11">
        <f t="shared" si="14"/>
        <v>0</v>
      </c>
      <c r="R20" s="12"/>
      <c r="S20" s="13"/>
      <c r="T20" s="11">
        <f t="shared" si="15"/>
        <v>0</v>
      </c>
      <c r="U20" s="12"/>
      <c r="V20" s="13"/>
      <c r="W20" s="11">
        <f t="shared" si="16"/>
        <v>0</v>
      </c>
      <c r="X20" s="12"/>
      <c r="Y20" s="13"/>
      <c r="Z20" s="11">
        <f t="shared" si="17"/>
        <v>0</v>
      </c>
      <c r="AA20" s="12"/>
      <c r="AB20" s="13"/>
      <c r="AC20" s="11">
        <f t="shared" si="18"/>
        <v>0</v>
      </c>
      <c r="AD20" s="12"/>
      <c r="AE20" s="13"/>
      <c r="AF20" s="11">
        <f t="shared" si="19"/>
        <v>0</v>
      </c>
      <c r="AG20" s="12"/>
      <c r="AH20" s="13"/>
      <c r="AI20" s="11">
        <f t="shared" si="20"/>
        <v>0</v>
      </c>
      <c r="AJ20" s="12"/>
      <c r="AK20" s="13"/>
      <c r="AL20" s="11">
        <f t="shared" si="21"/>
        <v>0</v>
      </c>
      <c r="AM20" s="12"/>
      <c r="AN20" s="14"/>
      <c r="AO20" s="7" t="s">
        <v>34</v>
      </c>
    </row>
    <row r="21" spans="1:41" ht="15.75" hidden="1" customHeight="1">
      <c r="A21" s="592"/>
      <c r="B21" s="595"/>
      <c r="C21" s="598"/>
      <c r="D21" s="601"/>
      <c r="E21" s="603"/>
      <c r="F21" s="72" t="s">
        <v>35</v>
      </c>
      <c r="G21" s="13"/>
      <c r="H21" s="11">
        <f t="shared" si="11"/>
        <v>0</v>
      </c>
      <c r="I21" s="12"/>
      <c r="J21" s="13"/>
      <c r="K21" s="11">
        <f t="shared" si="12"/>
        <v>0</v>
      </c>
      <c r="L21" s="12"/>
      <c r="M21" s="13"/>
      <c r="N21" s="11">
        <f t="shared" si="13"/>
        <v>0</v>
      </c>
      <c r="O21" s="12"/>
      <c r="P21" s="13"/>
      <c r="Q21" s="11">
        <f t="shared" si="14"/>
        <v>0</v>
      </c>
      <c r="R21" s="12"/>
      <c r="S21" s="13"/>
      <c r="T21" s="11">
        <f t="shared" si="15"/>
        <v>0</v>
      </c>
      <c r="U21" s="12"/>
      <c r="V21" s="13"/>
      <c r="W21" s="11">
        <f t="shared" si="16"/>
        <v>0</v>
      </c>
      <c r="X21" s="12"/>
      <c r="Y21" s="13"/>
      <c r="Z21" s="11">
        <f t="shared" si="17"/>
        <v>0</v>
      </c>
      <c r="AA21" s="12"/>
      <c r="AB21" s="13"/>
      <c r="AC21" s="11">
        <f t="shared" si="18"/>
        <v>0</v>
      </c>
      <c r="AD21" s="12"/>
      <c r="AE21" s="13"/>
      <c r="AF21" s="11">
        <f t="shared" si="19"/>
        <v>0</v>
      </c>
      <c r="AG21" s="12"/>
      <c r="AH21" s="13"/>
      <c r="AI21" s="11">
        <f t="shared" si="20"/>
        <v>0</v>
      </c>
      <c r="AJ21" s="12"/>
      <c r="AK21" s="13"/>
      <c r="AL21" s="11">
        <f t="shared" si="21"/>
        <v>0</v>
      </c>
      <c r="AM21" s="12"/>
      <c r="AN21" s="14"/>
      <c r="AO21" s="117">
        <f>SUM(H18:H26,K18:K26,N18:N26,Q18:Q26,T18:T26,W18:W26,Z18:Z26,AC18:AC26,Z18:Z26,AF18:AF26)</f>
        <v>0</v>
      </c>
    </row>
    <row r="22" spans="1:41" ht="15.75" hidden="1" customHeight="1">
      <c r="A22" s="592"/>
      <c r="B22" s="595"/>
      <c r="C22" s="598"/>
      <c r="D22" s="601"/>
      <c r="E22" s="603"/>
      <c r="F22" s="72" t="s">
        <v>36</v>
      </c>
      <c r="G22" s="13"/>
      <c r="H22" s="11">
        <f t="shared" si="11"/>
        <v>0</v>
      </c>
      <c r="I22" s="12"/>
      <c r="J22" s="13"/>
      <c r="K22" s="11">
        <f t="shared" si="12"/>
        <v>0</v>
      </c>
      <c r="L22" s="12"/>
      <c r="M22" s="13"/>
      <c r="N22" s="11">
        <f t="shared" si="13"/>
        <v>0</v>
      </c>
      <c r="O22" s="12"/>
      <c r="P22" s="13"/>
      <c r="Q22" s="11">
        <f t="shared" si="14"/>
        <v>0</v>
      </c>
      <c r="R22" s="12"/>
      <c r="S22" s="13"/>
      <c r="T22" s="11">
        <f t="shared" si="15"/>
        <v>0</v>
      </c>
      <c r="U22" s="12"/>
      <c r="V22" s="13"/>
      <c r="W22" s="11">
        <f t="shared" si="16"/>
        <v>0</v>
      </c>
      <c r="X22" s="12"/>
      <c r="Y22" s="13"/>
      <c r="Z22" s="11">
        <f t="shared" si="17"/>
        <v>0</v>
      </c>
      <c r="AA22" s="12"/>
      <c r="AB22" s="13"/>
      <c r="AC22" s="11">
        <f t="shared" si="18"/>
        <v>0</v>
      </c>
      <c r="AD22" s="12"/>
      <c r="AE22" s="13"/>
      <c r="AF22" s="11">
        <f t="shared" si="19"/>
        <v>0</v>
      </c>
      <c r="AG22" s="12"/>
      <c r="AH22" s="13"/>
      <c r="AI22" s="11">
        <f t="shared" si="20"/>
        <v>0</v>
      </c>
      <c r="AJ22" s="12"/>
      <c r="AK22" s="13"/>
      <c r="AL22" s="11">
        <f t="shared" si="21"/>
        <v>0</v>
      </c>
      <c r="AM22" s="12"/>
      <c r="AN22" s="14"/>
      <c r="AO22" s="7" t="s">
        <v>37</v>
      </c>
    </row>
    <row r="23" spans="1:41" ht="15.75" hidden="1" customHeight="1">
      <c r="A23" s="592"/>
      <c r="B23" s="595"/>
      <c r="C23" s="598"/>
      <c r="D23" s="601"/>
      <c r="E23" s="603"/>
      <c r="F23" s="72" t="s">
        <v>38</v>
      </c>
      <c r="G23" s="13"/>
      <c r="H23" s="11">
        <f t="shared" si="11"/>
        <v>0</v>
      </c>
      <c r="I23" s="12"/>
      <c r="J23" s="13"/>
      <c r="K23" s="11">
        <f t="shared" si="12"/>
        <v>0</v>
      </c>
      <c r="L23" s="12"/>
      <c r="M23" s="13">
        <v>299978</v>
      </c>
      <c r="N23" s="11">
        <f t="shared" si="13"/>
        <v>0</v>
      </c>
      <c r="O23" s="12">
        <v>299978</v>
      </c>
      <c r="P23" s="13"/>
      <c r="Q23" s="11">
        <f t="shared" si="14"/>
        <v>0</v>
      </c>
      <c r="R23" s="12"/>
      <c r="S23" s="13"/>
      <c r="T23" s="11">
        <f t="shared" si="15"/>
        <v>0</v>
      </c>
      <c r="U23" s="12"/>
      <c r="V23" s="13"/>
      <c r="W23" s="11">
        <f t="shared" si="16"/>
        <v>0</v>
      </c>
      <c r="X23" s="12"/>
      <c r="Y23" s="13"/>
      <c r="Z23" s="11">
        <f t="shared" si="17"/>
        <v>0</v>
      </c>
      <c r="AA23" s="12"/>
      <c r="AB23" s="13"/>
      <c r="AC23" s="11">
        <f t="shared" si="18"/>
        <v>0</v>
      </c>
      <c r="AD23" s="12"/>
      <c r="AE23" s="13"/>
      <c r="AF23" s="11">
        <f t="shared" si="19"/>
        <v>0</v>
      </c>
      <c r="AG23" s="12"/>
      <c r="AH23" s="13"/>
      <c r="AI23" s="11">
        <f t="shared" si="20"/>
        <v>0</v>
      </c>
      <c r="AJ23" s="12"/>
      <c r="AK23" s="13"/>
      <c r="AL23" s="11">
        <f t="shared" si="21"/>
        <v>0</v>
      </c>
      <c r="AM23" s="12"/>
      <c r="AN23" s="14"/>
      <c r="AO23" s="117">
        <f>SUM(I18:I26,L18:L26,O18:O26,R18:R26,U18:U26,X18:X26,AA18:AA26,AD18:AD26,AG18:AG26)</f>
        <v>299978</v>
      </c>
    </row>
    <row r="24" spans="1:41" ht="15.75" hidden="1" customHeight="1">
      <c r="A24" s="592"/>
      <c r="B24" s="595"/>
      <c r="C24" s="598"/>
      <c r="D24" s="601"/>
      <c r="E24" s="603"/>
      <c r="F24" s="72" t="s">
        <v>39</v>
      </c>
      <c r="G24" s="13"/>
      <c r="H24" s="11">
        <f t="shared" si="11"/>
        <v>0</v>
      </c>
      <c r="I24" s="12"/>
      <c r="J24" s="13"/>
      <c r="K24" s="11">
        <f t="shared" si="12"/>
        <v>0</v>
      </c>
      <c r="L24" s="12"/>
      <c r="M24" s="13"/>
      <c r="N24" s="11">
        <f t="shared" si="13"/>
        <v>0</v>
      </c>
      <c r="O24" s="12"/>
      <c r="P24" s="13"/>
      <c r="Q24" s="11">
        <f t="shared" si="14"/>
        <v>0</v>
      </c>
      <c r="R24" s="12"/>
      <c r="S24" s="13"/>
      <c r="T24" s="11">
        <f t="shared" si="15"/>
        <v>0</v>
      </c>
      <c r="U24" s="12"/>
      <c r="V24" s="13"/>
      <c r="W24" s="11">
        <f t="shared" si="16"/>
        <v>0</v>
      </c>
      <c r="X24" s="12"/>
      <c r="Y24" s="13"/>
      <c r="Z24" s="11">
        <f t="shared" si="17"/>
        <v>0</v>
      </c>
      <c r="AA24" s="12"/>
      <c r="AB24" s="13"/>
      <c r="AC24" s="11">
        <f t="shared" si="18"/>
        <v>0</v>
      </c>
      <c r="AD24" s="12"/>
      <c r="AE24" s="13"/>
      <c r="AF24" s="11">
        <f t="shared" si="19"/>
        <v>0</v>
      </c>
      <c r="AG24" s="12"/>
      <c r="AH24" s="13"/>
      <c r="AI24" s="11">
        <f t="shared" si="20"/>
        <v>0</v>
      </c>
      <c r="AJ24" s="12"/>
      <c r="AK24" s="13"/>
      <c r="AL24" s="11">
        <f t="shared" si="21"/>
        <v>0</v>
      </c>
      <c r="AM24" s="12"/>
      <c r="AN24" s="14"/>
      <c r="AO24" s="7" t="s">
        <v>40</v>
      </c>
    </row>
    <row r="25" spans="1:41" ht="15.75" hidden="1" customHeight="1">
      <c r="A25" s="592"/>
      <c r="B25" s="595"/>
      <c r="C25" s="598"/>
      <c r="D25" s="601"/>
      <c r="E25" s="603"/>
      <c r="F25" s="72" t="s">
        <v>41</v>
      </c>
      <c r="G25" s="13"/>
      <c r="H25" s="11">
        <f t="shared" si="11"/>
        <v>0</v>
      </c>
      <c r="I25" s="12"/>
      <c r="J25" s="13"/>
      <c r="K25" s="11">
        <f t="shared" si="12"/>
        <v>0</v>
      </c>
      <c r="L25" s="12"/>
      <c r="M25" s="13"/>
      <c r="N25" s="11">
        <f t="shared" si="13"/>
        <v>0</v>
      </c>
      <c r="O25" s="12"/>
      <c r="P25" s="13"/>
      <c r="Q25" s="11">
        <f t="shared" si="14"/>
        <v>0</v>
      </c>
      <c r="R25" s="12"/>
      <c r="S25" s="13"/>
      <c r="T25" s="11">
        <f t="shared" si="15"/>
        <v>0</v>
      </c>
      <c r="U25" s="12"/>
      <c r="V25" s="13"/>
      <c r="W25" s="11">
        <f t="shared" si="16"/>
        <v>0</v>
      </c>
      <c r="X25" s="12"/>
      <c r="Y25" s="13"/>
      <c r="Z25" s="11">
        <f t="shared" si="17"/>
        <v>0</v>
      </c>
      <c r="AA25" s="12"/>
      <c r="AB25" s="13"/>
      <c r="AC25" s="11">
        <f t="shared" si="18"/>
        <v>0</v>
      </c>
      <c r="AD25" s="12"/>
      <c r="AE25" s="13"/>
      <c r="AF25" s="11">
        <f t="shared" si="19"/>
        <v>0</v>
      </c>
      <c r="AG25" s="12"/>
      <c r="AH25" s="13"/>
      <c r="AI25" s="11">
        <f t="shared" si="20"/>
        <v>0</v>
      </c>
      <c r="AJ25" s="12"/>
      <c r="AK25" s="13"/>
      <c r="AL25" s="11">
        <f t="shared" si="21"/>
        <v>0</v>
      </c>
      <c r="AM25" s="12"/>
      <c r="AN25" s="14"/>
      <c r="AO25" s="118">
        <f>AO23/AO19</f>
        <v>1</v>
      </c>
    </row>
    <row r="26" spans="1:41" ht="15.75" hidden="1" customHeight="1">
      <c r="A26" s="606"/>
      <c r="B26" s="607"/>
      <c r="C26" s="608"/>
      <c r="D26" s="609"/>
      <c r="E26" s="610"/>
      <c r="F26" s="73" t="s">
        <v>42</v>
      </c>
      <c r="G26" s="15"/>
      <c r="H26" s="16">
        <f t="shared" si="11"/>
        <v>0</v>
      </c>
      <c r="I26" s="17"/>
      <c r="J26" s="15"/>
      <c r="K26" s="16">
        <f t="shared" si="12"/>
        <v>0</v>
      </c>
      <c r="L26" s="17"/>
      <c r="M26" s="15"/>
      <c r="N26" s="16">
        <f t="shared" si="13"/>
        <v>0</v>
      </c>
      <c r="O26" s="17"/>
      <c r="P26" s="15"/>
      <c r="Q26" s="16">
        <f t="shared" si="14"/>
        <v>0</v>
      </c>
      <c r="R26" s="17"/>
      <c r="S26" s="15"/>
      <c r="T26" s="16">
        <f t="shared" si="15"/>
        <v>0</v>
      </c>
      <c r="U26" s="17"/>
      <c r="V26" s="15"/>
      <c r="W26" s="16">
        <f t="shared" si="16"/>
        <v>0</v>
      </c>
      <c r="X26" s="17"/>
      <c r="Y26" s="15"/>
      <c r="Z26" s="16">
        <f t="shared" si="17"/>
        <v>0</v>
      </c>
      <c r="AA26" s="17"/>
      <c r="AB26" s="15"/>
      <c r="AC26" s="16">
        <f t="shared" si="18"/>
        <v>0</v>
      </c>
      <c r="AD26" s="17"/>
      <c r="AE26" s="15"/>
      <c r="AF26" s="16">
        <f t="shared" si="19"/>
        <v>0</v>
      </c>
      <c r="AG26" s="17"/>
      <c r="AH26" s="15"/>
      <c r="AI26" s="16">
        <f t="shared" si="20"/>
        <v>0</v>
      </c>
      <c r="AJ26" s="17"/>
      <c r="AK26" s="15"/>
      <c r="AL26" s="16">
        <f t="shared" si="21"/>
        <v>0</v>
      </c>
      <c r="AM26" s="17"/>
      <c r="AN26" s="18"/>
      <c r="AO26" s="127"/>
    </row>
    <row r="27" spans="1:41" ht="36" customHeight="1">
      <c r="A27" s="558" t="s">
        <v>21</v>
      </c>
      <c r="B27" s="560" t="s">
        <v>17</v>
      </c>
      <c r="C27" s="451" t="s">
        <v>18</v>
      </c>
      <c r="D27" s="451" t="s">
        <v>139</v>
      </c>
      <c r="E27" s="563" t="s">
        <v>20</v>
      </c>
      <c r="F27" s="556" t="s">
        <v>22</v>
      </c>
      <c r="G27" s="511" t="s">
        <v>23</v>
      </c>
      <c r="H27" s="440" t="s">
        <v>24</v>
      </c>
      <c r="I27" s="444" t="s">
        <v>25</v>
      </c>
      <c r="J27" s="511" t="s">
        <v>23</v>
      </c>
      <c r="K27" s="440" t="s">
        <v>24</v>
      </c>
      <c r="L27" s="444" t="s">
        <v>25</v>
      </c>
      <c r="M27" s="511" t="s">
        <v>23</v>
      </c>
      <c r="N27" s="440" t="s">
        <v>24</v>
      </c>
      <c r="O27" s="444" t="s">
        <v>25</v>
      </c>
      <c r="P27" s="511" t="s">
        <v>23</v>
      </c>
      <c r="Q27" s="440" t="s">
        <v>24</v>
      </c>
      <c r="R27" s="444" t="s">
        <v>25</v>
      </c>
      <c r="S27" s="511" t="s">
        <v>23</v>
      </c>
      <c r="T27" s="440" t="s">
        <v>24</v>
      </c>
      <c r="U27" s="444" t="s">
        <v>25</v>
      </c>
      <c r="V27" s="511" t="s">
        <v>23</v>
      </c>
      <c r="W27" s="440" t="s">
        <v>24</v>
      </c>
      <c r="X27" s="444" t="s">
        <v>25</v>
      </c>
      <c r="Y27" s="511" t="s">
        <v>23</v>
      </c>
      <c r="Z27" s="440" t="s">
        <v>24</v>
      </c>
      <c r="AA27" s="444" t="s">
        <v>25</v>
      </c>
      <c r="AB27" s="511" t="s">
        <v>23</v>
      </c>
      <c r="AC27" s="440" t="s">
        <v>24</v>
      </c>
      <c r="AD27" s="444" t="s">
        <v>25</v>
      </c>
      <c r="AE27" s="511" t="s">
        <v>23</v>
      </c>
      <c r="AF27" s="440" t="s">
        <v>24</v>
      </c>
      <c r="AG27" s="444" t="s">
        <v>25</v>
      </c>
      <c r="AH27" s="511" t="s">
        <v>23</v>
      </c>
      <c r="AI27" s="440" t="s">
        <v>24</v>
      </c>
      <c r="AJ27" s="444" t="s">
        <v>25</v>
      </c>
      <c r="AK27" s="511" t="s">
        <v>23</v>
      </c>
      <c r="AL27" s="440" t="s">
        <v>24</v>
      </c>
      <c r="AM27" s="444" t="s">
        <v>25</v>
      </c>
      <c r="AN27" s="510" t="s">
        <v>23</v>
      </c>
      <c r="AO27" s="453" t="s">
        <v>26</v>
      </c>
    </row>
    <row r="28" spans="1:41">
      <c r="A28" s="559"/>
      <c r="B28" s="561"/>
      <c r="C28" s="562"/>
      <c r="D28" s="562"/>
      <c r="E28" s="564"/>
      <c r="F28" s="557"/>
      <c r="G28" s="541"/>
      <c r="H28" s="542"/>
      <c r="I28" s="538"/>
      <c r="J28" s="541"/>
      <c r="K28" s="542"/>
      <c r="L28" s="538"/>
      <c r="M28" s="541"/>
      <c r="N28" s="542"/>
      <c r="O28" s="538"/>
      <c r="P28" s="541"/>
      <c r="Q28" s="542"/>
      <c r="R28" s="538"/>
      <c r="S28" s="541"/>
      <c r="T28" s="542"/>
      <c r="U28" s="538"/>
      <c r="V28" s="541"/>
      <c r="W28" s="542"/>
      <c r="X28" s="538"/>
      <c r="Y28" s="541"/>
      <c r="Z28" s="542"/>
      <c r="AA28" s="538"/>
      <c r="AB28" s="541"/>
      <c r="AC28" s="542"/>
      <c r="AD28" s="538"/>
      <c r="AE28" s="541"/>
      <c r="AF28" s="542"/>
      <c r="AG28" s="538"/>
      <c r="AH28" s="541"/>
      <c r="AI28" s="542"/>
      <c r="AJ28" s="538"/>
      <c r="AK28" s="541"/>
      <c r="AL28" s="542"/>
      <c r="AM28" s="538"/>
      <c r="AN28" s="539"/>
      <c r="AO28" s="540"/>
    </row>
    <row r="29" spans="1:41" ht="15" customHeight="1">
      <c r="A29" s="591" t="s">
        <v>144</v>
      </c>
      <c r="B29" s="594" t="s">
        <v>448</v>
      </c>
      <c r="C29" s="597">
        <v>2385</v>
      </c>
      <c r="D29" s="600"/>
      <c r="E29" s="513" t="s">
        <v>449</v>
      </c>
      <c r="F29" s="70" t="s">
        <v>30</v>
      </c>
      <c r="G29" s="13"/>
      <c r="H29" s="9">
        <f t="shared" ref="H29:H37" si="22">G29-I29</f>
        <v>0</v>
      </c>
      <c r="I29" s="10"/>
      <c r="J29" s="13"/>
      <c r="K29" s="9">
        <f t="shared" ref="K29:K37" si="23">J29-L29</f>
        <v>0</v>
      </c>
      <c r="L29" s="10"/>
      <c r="M29" s="13"/>
      <c r="N29" s="9">
        <f t="shared" ref="N29:N37" si="24">M29-O29</f>
        <v>0</v>
      </c>
      <c r="O29" s="10"/>
      <c r="P29" s="13"/>
      <c r="Q29" s="9">
        <f t="shared" ref="Q29:Q37" si="25">P29-R29</f>
        <v>0</v>
      </c>
      <c r="R29" s="10"/>
      <c r="S29" s="13"/>
      <c r="T29" s="9">
        <f t="shared" ref="T29:T37" si="26">S29-U29</f>
        <v>0</v>
      </c>
      <c r="U29" s="10"/>
      <c r="V29" s="13"/>
      <c r="W29" s="9">
        <f t="shared" ref="W29:W37" si="27">V29-X29</f>
        <v>0</v>
      </c>
      <c r="X29" s="10"/>
      <c r="Y29" s="13"/>
      <c r="Z29" s="9">
        <f t="shared" ref="Z29:Z37" si="28">Y29-AA29</f>
        <v>0</v>
      </c>
      <c r="AA29" s="10"/>
      <c r="AB29" s="13"/>
      <c r="AC29" s="9">
        <f t="shared" ref="AC29:AC37" si="29">AB29-AD29</f>
        <v>0</v>
      </c>
      <c r="AD29" s="10"/>
      <c r="AE29" s="13"/>
      <c r="AF29" s="9">
        <f t="shared" ref="AF29:AF37" si="30">AE29-AG29</f>
        <v>0</v>
      </c>
      <c r="AG29" s="10"/>
      <c r="AH29" s="13"/>
      <c r="AI29" s="9">
        <f t="shared" ref="AI29:AI37" si="31">AH29-AJ29</f>
        <v>0</v>
      </c>
      <c r="AJ29" s="10"/>
      <c r="AK29" s="13"/>
      <c r="AL29" s="9">
        <f t="shared" ref="AL29:AL37" si="32">AK29-AM29</f>
        <v>0</v>
      </c>
      <c r="AM29" s="10"/>
      <c r="AN29" s="14"/>
      <c r="AO29" s="4" t="s">
        <v>31</v>
      </c>
    </row>
    <row r="30" spans="1:41">
      <c r="A30" s="592"/>
      <c r="B30" s="595"/>
      <c r="C30" s="598"/>
      <c r="D30" s="601"/>
      <c r="E30" s="603"/>
      <c r="F30" s="72" t="s">
        <v>32</v>
      </c>
      <c r="G30" s="13"/>
      <c r="H30" s="11">
        <f t="shared" si="22"/>
        <v>0</v>
      </c>
      <c r="I30" s="12"/>
      <c r="J30" s="13"/>
      <c r="K30" s="11">
        <f t="shared" si="23"/>
        <v>0</v>
      </c>
      <c r="L30" s="12"/>
      <c r="M30" s="13"/>
      <c r="N30" s="11">
        <f t="shared" si="24"/>
        <v>0</v>
      </c>
      <c r="O30" s="12"/>
      <c r="P30" s="13"/>
      <c r="Q30" s="11">
        <f t="shared" si="25"/>
        <v>0</v>
      </c>
      <c r="R30" s="12"/>
      <c r="S30" s="13"/>
      <c r="T30" s="11">
        <f t="shared" si="26"/>
        <v>0</v>
      </c>
      <c r="U30" s="12"/>
      <c r="V30" s="13"/>
      <c r="W30" s="11">
        <f t="shared" si="27"/>
        <v>0</v>
      </c>
      <c r="X30" s="12"/>
      <c r="Y30" s="13"/>
      <c r="Z30" s="11">
        <f t="shared" si="28"/>
        <v>0</v>
      </c>
      <c r="AA30" s="12"/>
      <c r="AB30" s="13"/>
      <c r="AC30" s="11">
        <f t="shared" si="29"/>
        <v>0</v>
      </c>
      <c r="AD30" s="12"/>
      <c r="AE30" s="13"/>
      <c r="AF30" s="11">
        <f t="shared" si="30"/>
        <v>0</v>
      </c>
      <c r="AG30" s="12"/>
      <c r="AH30" s="13"/>
      <c r="AI30" s="11">
        <f t="shared" si="31"/>
        <v>0</v>
      </c>
      <c r="AJ30" s="12"/>
      <c r="AK30" s="13"/>
      <c r="AL30" s="11">
        <f t="shared" si="32"/>
        <v>0</v>
      </c>
      <c r="AM30" s="12"/>
      <c r="AN30" s="14"/>
      <c r="AO30" s="117">
        <f>SUM(G29:G37,J29:J37,M29:M37,P29:P37,S29:S37,V29:V37,Y29:Y37,AB29:AB37,AE29:AE37)</f>
        <v>744344</v>
      </c>
    </row>
    <row r="31" spans="1:41">
      <c r="A31" s="592"/>
      <c r="B31" s="595"/>
      <c r="C31" s="598"/>
      <c r="D31" s="601"/>
      <c r="E31" s="603"/>
      <c r="F31" s="72" t="s">
        <v>33</v>
      </c>
      <c r="G31" s="13"/>
      <c r="H31" s="11">
        <f t="shared" si="22"/>
        <v>0</v>
      </c>
      <c r="I31" s="12"/>
      <c r="J31" s="13"/>
      <c r="K31" s="11">
        <f t="shared" si="23"/>
        <v>0</v>
      </c>
      <c r="L31" s="12"/>
      <c r="M31" s="13"/>
      <c r="N31" s="11">
        <f t="shared" si="24"/>
        <v>0</v>
      </c>
      <c r="O31" s="12"/>
      <c r="P31" s="13"/>
      <c r="Q31" s="11">
        <f t="shared" si="25"/>
        <v>0</v>
      </c>
      <c r="R31" s="12"/>
      <c r="S31" s="13"/>
      <c r="T31" s="11">
        <f t="shared" si="26"/>
        <v>0</v>
      </c>
      <c r="U31" s="12"/>
      <c r="V31" s="13"/>
      <c r="W31" s="11">
        <f t="shared" si="27"/>
        <v>0</v>
      </c>
      <c r="X31" s="12"/>
      <c r="Y31" s="13"/>
      <c r="Z31" s="11">
        <f t="shared" si="28"/>
        <v>0</v>
      </c>
      <c r="AA31" s="12"/>
      <c r="AB31" s="13"/>
      <c r="AC31" s="11">
        <f t="shared" si="29"/>
        <v>0</v>
      </c>
      <c r="AD31" s="12"/>
      <c r="AE31" s="13"/>
      <c r="AF31" s="11">
        <f t="shared" si="30"/>
        <v>0</v>
      </c>
      <c r="AG31" s="12"/>
      <c r="AH31" s="13"/>
      <c r="AI31" s="11">
        <f t="shared" si="31"/>
        <v>0</v>
      </c>
      <c r="AJ31" s="12"/>
      <c r="AK31" s="13"/>
      <c r="AL31" s="11">
        <f t="shared" si="32"/>
        <v>0</v>
      </c>
      <c r="AM31" s="12"/>
      <c r="AN31" s="14"/>
      <c r="AO31" s="7" t="s">
        <v>34</v>
      </c>
    </row>
    <row r="32" spans="1:41">
      <c r="A32" s="592"/>
      <c r="B32" s="595"/>
      <c r="C32" s="598"/>
      <c r="D32" s="601"/>
      <c r="E32" s="603"/>
      <c r="F32" s="72" t="s">
        <v>35</v>
      </c>
      <c r="G32" s="13"/>
      <c r="H32" s="11">
        <f t="shared" si="22"/>
        <v>0</v>
      </c>
      <c r="I32" s="12"/>
      <c r="J32" s="13"/>
      <c r="K32" s="11">
        <f t="shared" si="23"/>
        <v>0</v>
      </c>
      <c r="L32" s="12"/>
      <c r="M32" s="13"/>
      <c r="N32" s="11">
        <f t="shared" si="24"/>
        <v>0</v>
      </c>
      <c r="O32" s="12"/>
      <c r="P32" s="13"/>
      <c r="Q32" s="11">
        <f t="shared" si="25"/>
        <v>0</v>
      </c>
      <c r="R32" s="12"/>
      <c r="S32" s="13"/>
      <c r="T32" s="11">
        <f t="shared" si="26"/>
        <v>0</v>
      </c>
      <c r="U32" s="12"/>
      <c r="V32" s="13"/>
      <c r="W32" s="11">
        <f t="shared" si="27"/>
        <v>0</v>
      </c>
      <c r="X32" s="12"/>
      <c r="Y32" s="13"/>
      <c r="Z32" s="11">
        <f t="shared" si="28"/>
        <v>0</v>
      </c>
      <c r="AA32" s="12"/>
      <c r="AB32" s="13"/>
      <c r="AC32" s="11">
        <f t="shared" si="29"/>
        <v>0</v>
      </c>
      <c r="AD32" s="12"/>
      <c r="AE32" s="13"/>
      <c r="AF32" s="11">
        <f t="shared" si="30"/>
        <v>0</v>
      </c>
      <c r="AG32" s="12"/>
      <c r="AH32" s="13"/>
      <c r="AI32" s="11">
        <f t="shared" si="31"/>
        <v>0</v>
      </c>
      <c r="AJ32" s="12"/>
      <c r="AK32" s="13"/>
      <c r="AL32" s="11">
        <f t="shared" si="32"/>
        <v>0</v>
      </c>
      <c r="AM32" s="12"/>
      <c r="AN32" s="14"/>
      <c r="AO32" s="117">
        <f>SUM(H29:H37,K29:K37,N29:N37,Q29:Q37,T29:T37,W29:W37,Z29:Z37,AC29:AC37,Z29:Z37,AF29:AF37)</f>
        <v>0</v>
      </c>
    </row>
    <row r="33" spans="1:41">
      <c r="A33" s="592"/>
      <c r="B33" s="595"/>
      <c r="C33" s="598"/>
      <c r="D33" s="601"/>
      <c r="E33" s="603"/>
      <c r="F33" s="72" t="s">
        <v>36</v>
      </c>
      <c r="G33" s="13"/>
      <c r="H33" s="11">
        <f t="shared" si="22"/>
        <v>0</v>
      </c>
      <c r="I33" s="12"/>
      <c r="J33" s="13"/>
      <c r="K33" s="11">
        <f t="shared" si="23"/>
        <v>0</v>
      </c>
      <c r="L33" s="12"/>
      <c r="M33" s="13"/>
      <c r="N33" s="11">
        <f t="shared" si="24"/>
        <v>0</v>
      </c>
      <c r="O33" s="12"/>
      <c r="P33" s="13"/>
      <c r="Q33" s="11">
        <f t="shared" si="25"/>
        <v>0</v>
      </c>
      <c r="R33" s="12"/>
      <c r="S33" s="13"/>
      <c r="T33" s="11">
        <f t="shared" si="26"/>
        <v>0</v>
      </c>
      <c r="U33" s="12"/>
      <c r="V33" s="13"/>
      <c r="W33" s="11">
        <f t="shared" si="27"/>
        <v>0</v>
      </c>
      <c r="X33" s="12"/>
      <c r="Y33" s="13"/>
      <c r="Z33" s="11">
        <f t="shared" si="28"/>
        <v>0</v>
      </c>
      <c r="AA33" s="12"/>
      <c r="AB33" s="13"/>
      <c r="AC33" s="11">
        <f t="shared" si="29"/>
        <v>0</v>
      </c>
      <c r="AD33" s="12"/>
      <c r="AE33" s="13"/>
      <c r="AF33" s="11">
        <f t="shared" si="30"/>
        <v>0</v>
      </c>
      <c r="AG33" s="12"/>
      <c r="AH33" s="13"/>
      <c r="AI33" s="11">
        <f t="shared" si="31"/>
        <v>0</v>
      </c>
      <c r="AJ33" s="12"/>
      <c r="AK33" s="13"/>
      <c r="AL33" s="11">
        <f t="shared" si="32"/>
        <v>0</v>
      </c>
      <c r="AM33" s="12"/>
      <c r="AN33" s="14"/>
      <c r="AO33" s="7" t="s">
        <v>37</v>
      </c>
    </row>
    <row r="34" spans="1:41">
      <c r="A34" s="592"/>
      <c r="B34" s="595"/>
      <c r="C34" s="598"/>
      <c r="D34" s="601"/>
      <c r="E34" s="603"/>
      <c r="F34" s="72" t="s">
        <v>38</v>
      </c>
      <c r="G34" s="13"/>
      <c r="H34" s="11">
        <f t="shared" si="22"/>
        <v>0</v>
      </c>
      <c r="I34" s="12"/>
      <c r="J34" s="13"/>
      <c r="K34" s="11">
        <f t="shared" si="23"/>
        <v>0</v>
      </c>
      <c r="L34" s="12"/>
      <c r="M34" s="13"/>
      <c r="N34" s="11">
        <f t="shared" si="24"/>
        <v>0</v>
      </c>
      <c r="O34" s="12"/>
      <c r="P34" s="13"/>
      <c r="Q34" s="11">
        <f t="shared" si="25"/>
        <v>0</v>
      </c>
      <c r="R34" s="12"/>
      <c r="S34" s="13"/>
      <c r="T34" s="11">
        <f t="shared" si="26"/>
        <v>0</v>
      </c>
      <c r="U34" s="12"/>
      <c r="V34" s="13"/>
      <c r="W34" s="11">
        <f t="shared" si="27"/>
        <v>0</v>
      </c>
      <c r="X34" s="12"/>
      <c r="Y34" s="13">
        <v>744344</v>
      </c>
      <c r="Z34" s="11">
        <f t="shared" si="28"/>
        <v>0</v>
      </c>
      <c r="AA34" s="12">
        <v>744344</v>
      </c>
      <c r="AB34" s="13"/>
      <c r="AC34" s="11">
        <f t="shared" si="29"/>
        <v>0</v>
      </c>
      <c r="AD34" s="12"/>
      <c r="AE34" s="13"/>
      <c r="AF34" s="11">
        <f t="shared" si="30"/>
        <v>0</v>
      </c>
      <c r="AG34" s="12"/>
      <c r="AH34" s="13"/>
      <c r="AI34" s="11">
        <f t="shared" si="31"/>
        <v>0</v>
      </c>
      <c r="AJ34" s="12"/>
      <c r="AK34" s="13"/>
      <c r="AL34" s="11">
        <f t="shared" si="32"/>
        <v>0</v>
      </c>
      <c r="AM34" s="12"/>
      <c r="AN34" s="14"/>
      <c r="AO34" s="117">
        <f>SUM(I29:I37,L29:L37,O29:O37,R29:R37,U29:U37,X29:X37,AA29:AA37,AD29:AD37,AG29:AG37)</f>
        <v>744344</v>
      </c>
    </row>
    <row r="35" spans="1:41">
      <c r="A35" s="592"/>
      <c r="B35" s="595"/>
      <c r="C35" s="598"/>
      <c r="D35" s="601"/>
      <c r="E35" s="603"/>
      <c r="F35" s="72" t="s">
        <v>39</v>
      </c>
      <c r="G35" s="13"/>
      <c r="H35" s="11">
        <f t="shared" si="22"/>
        <v>0</v>
      </c>
      <c r="I35" s="12"/>
      <c r="J35" s="13"/>
      <c r="K35" s="11">
        <f t="shared" si="23"/>
        <v>0</v>
      </c>
      <c r="L35" s="12"/>
      <c r="M35" s="13"/>
      <c r="N35" s="11">
        <f t="shared" si="24"/>
        <v>0</v>
      </c>
      <c r="O35" s="12"/>
      <c r="P35" s="13"/>
      <c r="Q35" s="11">
        <f t="shared" si="25"/>
        <v>0</v>
      </c>
      <c r="R35" s="12"/>
      <c r="S35" s="13"/>
      <c r="T35" s="11">
        <f t="shared" si="26"/>
        <v>0</v>
      </c>
      <c r="U35" s="12"/>
      <c r="V35" s="13"/>
      <c r="W35" s="11">
        <f t="shared" si="27"/>
        <v>0</v>
      </c>
      <c r="X35" s="12"/>
      <c r="Y35" s="13"/>
      <c r="Z35" s="11">
        <f t="shared" si="28"/>
        <v>0</v>
      </c>
      <c r="AA35" s="12"/>
      <c r="AB35" s="13"/>
      <c r="AC35" s="11">
        <f t="shared" si="29"/>
        <v>0</v>
      </c>
      <c r="AD35" s="12"/>
      <c r="AE35" s="13"/>
      <c r="AF35" s="11">
        <f t="shared" si="30"/>
        <v>0</v>
      </c>
      <c r="AG35" s="12"/>
      <c r="AH35" s="13"/>
      <c r="AI35" s="11">
        <f t="shared" si="31"/>
        <v>0</v>
      </c>
      <c r="AJ35" s="12"/>
      <c r="AK35" s="13"/>
      <c r="AL35" s="11">
        <f t="shared" si="32"/>
        <v>0</v>
      </c>
      <c r="AM35" s="12"/>
      <c r="AN35" s="14"/>
      <c r="AO35" s="7" t="s">
        <v>40</v>
      </c>
    </row>
    <row r="36" spans="1:41">
      <c r="A36" s="592"/>
      <c r="B36" s="595"/>
      <c r="C36" s="598"/>
      <c r="D36" s="601"/>
      <c r="E36" s="603"/>
      <c r="F36" s="72" t="s">
        <v>41</v>
      </c>
      <c r="G36" s="13"/>
      <c r="H36" s="11">
        <f t="shared" si="22"/>
        <v>0</v>
      </c>
      <c r="I36" s="12"/>
      <c r="J36" s="13"/>
      <c r="K36" s="11">
        <f t="shared" si="23"/>
        <v>0</v>
      </c>
      <c r="L36" s="12"/>
      <c r="M36" s="13"/>
      <c r="N36" s="11">
        <f t="shared" si="24"/>
        <v>0</v>
      </c>
      <c r="O36" s="12"/>
      <c r="P36" s="13"/>
      <c r="Q36" s="11">
        <f t="shared" si="25"/>
        <v>0</v>
      </c>
      <c r="R36" s="12"/>
      <c r="S36" s="13"/>
      <c r="T36" s="11">
        <f t="shared" si="26"/>
        <v>0</v>
      </c>
      <c r="U36" s="12"/>
      <c r="V36" s="13"/>
      <c r="W36" s="11">
        <f t="shared" si="27"/>
        <v>0</v>
      </c>
      <c r="X36" s="12"/>
      <c r="Y36" s="13"/>
      <c r="Z36" s="11">
        <f t="shared" si="28"/>
        <v>0</v>
      </c>
      <c r="AA36" s="12"/>
      <c r="AB36" s="13"/>
      <c r="AC36" s="11">
        <f t="shared" si="29"/>
        <v>0</v>
      </c>
      <c r="AD36" s="12"/>
      <c r="AE36" s="13"/>
      <c r="AF36" s="11">
        <f t="shared" si="30"/>
        <v>0</v>
      </c>
      <c r="AG36" s="12"/>
      <c r="AH36" s="13"/>
      <c r="AI36" s="11">
        <f t="shared" si="31"/>
        <v>0</v>
      </c>
      <c r="AJ36" s="12"/>
      <c r="AK36" s="13"/>
      <c r="AL36" s="11">
        <f t="shared" si="32"/>
        <v>0</v>
      </c>
      <c r="AM36" s="12"/>
      <c r="AN36" s="14"/>
      <c r="AO36" s="118">
        <f>AO34/AO30</f>
        <v>1</v>
      </c>
    </row>
    <row r="37" spans="1:41" ht="15.75" customHeight="1">
      <c r="A37" s="606"/>
      <c r="B37" s="607"/>
      <c r="C37" s="608"/>
      <c r="D37" s="609"/>
      <c r="E37" s="610"/>
      <c r="F37" s="73" t="s">
        <v>42</v>
      </c>
      <c r="G37" s="15"/>
      <c r="H37" s="16">
        <f t="shared" si="22"/>
        <v>0</v>
      </c>
      <c r="I37" s="17"/>
      <c r="J37" s="15"/>
      <c r="K37" s="16">
        <f t="shared" si="23"/>
        <v>0</v>
      </c>
      <c r="L37" s="17"/>
      <c r="M37" s="15"/>
      <c r="N37" s="16">
        <f t="shared" si="24"/>
        <v>0</v>
      </c>
      <c r="O37" s="17"/>
      <c r="P37" s="15"/>
      <c r="Q37" s="16">
        <f t="shared" si="25"/>
        <v>0</v>
      </c>
      <c r="R37" s="17"/>
      <c r="S37" s="15"/>
      <c r="T37" s="16">
        <f t="shared" si="26"/>
        <v>0</v>
      </c>
      <c r="U37" s="17"/>
      <c r="V37" s="15"/>
      <c r="W37" s="16">
        <f t="shared" si="27"/>
        <v>0</v>
      </c>
      <c r="X37" s="17"/>
      <c r="Y37" s="15"/>
      <c r="Z37" s="16">
        <f t="shared" si="28"/>
        <v>0</v>
      </c>
      <c r="AA37" s="17"/>
      <c r="AB37" s="15"/>
      <c r="AC37" s="16">
        <f t="shared" si="29"/>
        <v>0</v>
      </c>
      <c r="AD37" s="17"/>
      <c r="AE37" s="15"/>
      <c r="AF37" s="16">
        <f t="shared" si="30"/>
        <v>0</v>
      </c>
      <c r="AG37" s="17"/>
      <c r="AH37" s="15"/>
      <c r="AI37" s="16">
        <f t="shared" si="31"/>
        <v>0</v>
      </c>
      <c r="AJ37" s="17"/>
      <c r="AK37" s="15"/>
      <c r="AL37" s="16">
        <f t="shared" si="32"/>
        <v>0</v>
      </c>
      <c r="AM37" s="17"/>
      <c r="AN37" s="18"/>
      <c r="AO37" s="127"/>
    </row>
    <row r="38" spans="1:41">
      <c r="A38" s="460" t="s">
        <v>21</v>
      </c>
      <c r="B38" s="484" t="s">
        <v>17</v>
      </c>
      <c r="C38" s="484" t="s">
        <v>18</v>
      </c>
      <c r="D38" s="484" t="s">
        <v>139</v>
      </c>
      <c r="E38" s="484" t="s">
        <v>20</v>
      </c>
      <c r="F38" s="556" t="s">
        <v>22</v>
      </c>
      <c r="G38" s="477" t="s">
        <v>23</v>
      </c>
      <c r="H38" s="460" t="s">
        <v>24</v>
      </c>
      <c r="I38" s="476" t="s">
        <v>25</v>
      </c>
      <c r="J38" s="477" t="s">
        <v>23</v>
      </c>
      <c r="K38" s="460" t="s">
        <v>24</v>
      </c>
      <c r="L38" s="476" t="s">
        <v>25</v>
      </c>
      <c r="M38" s="477" t="s">
        <v>23</v>
      </c>
      <c r="N38" s="460" t="s">
        <v>24</v>
      </c>
      <c r="O38" s="476" t="s">
        <v>25</v>
      </c>
      <c r="P38" s="477" t="s">
        <v>23</v>
      </c>
      <c r="Q38" s="460" t="s">
        <v>24</v>
      </c>
      <c r="R38" s="476" t="s">
        <v>25</v>
      </c>
      <c r="S38" s="477" t="s">
        <v>23</v>
      </c>
      <c r="T38" s="460" t="s">
        <v>24</v>
      </c>
      <c r="U38" s="476" t="s">
        <v>25</v>
      </c>
      <c r="V38" s="477" t="s">
        <v>23</v>
      </c>
      <c r="W38" s="460" t="s">
        <v>24</v>
      </c>
      <c r="X38" s="476" t="s">
        <v>25</v>
      </c>
      <c r="Y38" s="477" t="s">
        <v>23</v>
      </c>
      <c r="Z38" s="460" t="s">
        <v>24</v>
      </c>
      <c r="AA38" s="476" t="s">
        <v>25</v>
      </c>
      <c r="AB38" s="477" t="s">
        <v>23</v>
      </c>
      <c r="AC38" s="460" t="s">
        <v>24</v>
      </c>
      <c r="AD38" s="476" t="s">
        <v>25</v>
      </c>
      <c r="AE38" s="477" t="s">
        <v>23</v>
      </c>
      <c r="AF38" s="460" t="s">
        <v>24</v>
      </c>
      <c r="AG38" s="476" t="s">
        <v>25</v>
      </c>
      <c r="AH38" s="477" t="s">
        <v>23</v>
      </c>
      <c r="AI38" s="460" t="s">
        <v>24</v>
      </c>
      <c r="AJ38" s="476" t="s">
        <v>25</v>
      </c>
      <c r="AK38" s="477" t="s">
        <v>23</v>
      </c>
      <c r="AL38" s="460" t="s">
        <v>24</v>
      </c>
      <c r="AM38" s="765" t="s">
        <v>25</v>
      </c>
      <c r="AN38" s="758" t="s">
        <v>23</v>
      </c>
      <c r="AO38" s="760" t="s">
        <v>26</v>
      </c>
    </row>
    <row r="39" spans="1:41">
      <c r="A39" s="452"/>
      <c r="B39" s="450"/>
      <c r="C39" s="450"/>
      <c r="D39" s="450"/>
      <c r="E39" s="450"/>
      <c r="F39" s="557"/>
      <c r="G39" s="576"/>
      <c r="H39" s="452"/>
      <c r="I39" s="577"/>
      <c r="J39" s="576"/>
      <c r="K39" s="452"/>
      <c r="L39" s="577"/>
      <c r="M39" s="576"/>
      <c r="N39" s="452"/>
      <c r="O39" s="577"/>
      <c r="P39" s="576"/>
      <c r="Q39" s="452"/>
      <c r="R39" s="577"/>
      <c r="S39" s="576"/>
      <c r="T39" s="452"/>
      <c r="U39" s="577"/>
      <c r="V39" s="576"/>
      <c r="W39" s="452"/>
      <c r="X39" s="577"/>
      <c r="Y39" s="576"/>
      <c r="Z39" s="452"/>
      <c r="AA39" s="577"/>
      <c r="AB39" s="576"/>
      <c r="AC39" s="452"/>
      <c r="AD39" s="577"/>
      <c r="AE39" s="576"/>
      <c r="AF39" s="452"/>
      <c r="AG39" s="577"/>
      <c r="AH39" s="576"/>
      <c r="AI39" s="452"/>
      <c r="AJ39" s="577"/>
      <c r="AK39" s="576"/>
      <c r="AL39" s="452"/>
      <c r="AM39" s="766"/>
      <c r="AN39" s="759"/>
      <c r="AO39" s="761"/>
    </row>
    <row r="40" spans="1:41" ht="15" customHeight="1">
      <c r="A40" s="578" t="s">
        <v>140</v>
      </c>
      <c r="B40" s="566" t="s">
        <v>450</v>
      </c>
      <c r="C40" s="567">
        <v>2092</v>
      </c>
      <c r="D40" s="568"/>
      <c r="E40" s="588"/>
      <c r="F40" s="2" t="s">
        <v>30</v>
      </c>
      <c r="G40" s="13"/>
      <c r="H40" s="9">
        <f t="shared" ref="H40:H48" si="33">G40-I40</f>
        <v>0</v>
      </c>
      <c r="I40" s="10"/>
      <c r="J40" s="13"/>
      <c r="K40" s="9">
        <f t="shared" ref="K40:K48" si="34">J40-L40</f>
        <v>0</v>
      </c>
      <c r="L40" s="10"/>
      <c r="M40" s="13"/>
      <c r="N40" s="9">
        <f t="shared" ref="N40:N48" si="35">M40-O40</f>
        <v>0</v>
      </c>
      <c r="O40" s="10"/>
      <c r="P40" s="13"/>
      <c r="Q40" s="9">
        <f t="shared" ref="Q40:Q48" si="36">P40-R40</f>
        <v>0</v>
      </c>
      <c r="R40" s="10"/>
      <c r="S40" s="13"/>
      <c r="T40" s="9">
        <f t="shared" ref="T40:T48" si="37">S40-U40</f>
        <v>0</v>
      </c>
      <c r="U40" s="10"/>
      <c r="V40" s="13"/>
      <c r="W40" s="9">
        <f t="shared" ref="W40:W48" si="38">V40-X40</f>
        <v>0</v>
      </c>
      <c r="X40" s="10"/>
      <c r="Y40" s="177"/>
      <c r="Z40" s="149">
        <f t="shared" ref="Z40:Z48" si="39">Y40-AA40</f>
        <v>0</v>
      </c>
      <c r="AA40" s="178"/>
      <c r="AB40" s="177"/>
      <c r="AC40" s="149">
        <f t="shared" ref="AC40:AC48" si="40">AB40-AD40</f>
        <v>0</v>
      </c>
      <c r="AD40" s="178"/>
      <c r="AE40" s="177"/>
      <c r="AF40" s="149">
        <f t="shared" ref="AF40:AF48" si="41">AE40-AG40</f>
        <v>0</v>
      </c>
      <c r="AG40" s="178"/>
      <c r="AH40" s="177"/>
      <c r="AI40" s="149">
        <f t="shared" ref="AI40:AI48" si="42">AH40-AJ40</f>
        <v>0</v>
      </c>
      <c r="AJ40" s="178"/>
      <c r="AK40" s="177"/>
      <c r="AL40" s="149">
        <f t="shared" ref="AL40:AL48" si="43">AK40-AM40</f>
        <v>0</v>
      </c>
      <c r="AM40" s="178"/>
      <c r="AN40" s="3"/>
      <c r="AO40" s="4" t="s">
        <v>31</v>
      </c>
    </row>
    <row r="41" spans="1:41">
      <c r="A41" s="579"/>
      <c r="B41" s="581"/>
      <c r="C41" s="583"/>
      <c r="D41" s="648"/>
      <c r="E41" s="589"/>
      <c r="F41" s="2" t="s">
        <v>32</v>
      </c>
      <c r="G41" s="13"/>
      <c r="H41" s="11">
        <f t="shared" si="33"/>
        <v>0</v>
      </c>
      <c r="I41" s="12"/>
      <c r="J41" s="13"/>
      <c r="K41" s="11">
        <f t="shared" si="34"/>
        <v>0</v>
      </c>
      <c r="L41" s="12"/>
      <c r="M41" s="13"/>
      <c r="N41" s="11">
        <f t="shared" si="35"/>
        <v>0</v>
      </c>
      <c r="O41" s="12"/>
      <c r="P41" s="13"/>
      <c r="Q41" s="11">
        <f t="shared" si="36"/>
        <v>0</v>
      </c>
      <c r="R41" s="12"/>
      <c r="S41" s="13"/>
      <c r="T41" s="11">
        <f t="shared" si="37"/>
        <v>0</v>
      </c>
      <c r="U41" s="12"/>
      <c r="V41" s="13"/>
      <c r="W41" s="11">
        <f t="shared" si="38"/>
        <v>0</v>
      </c>
      <c r="X41" s="12"/>
      <c r="Y41" s="177"/>
      <c r="Z41" s="149">
        <f t="shared" si="39"/>
        <v>0</v>
      </c>
      <c r="AA41" s="178"/>
      <c r="AB41" s="177"/>
      <c r="AC41" s="149">
        <f t="shared" si="40"/>
        <v>0</v>
      </c>
      <c r="AD41" s="178"/>
      <c r="AE41" s="177"/>
      <c r="AF41" s="149">
        <f t="shared" si="41"/>
        <v>0</v>
      </c>
      <c r="AG41" s="178"/>
      <c r="AH41" s="177"/>
      <c r="AI41" s="149">
        <f t="shared" si="42"/>
        <v>0</v>
      </c>
      <c r="AJ41" s="178"/>
      <c r="AK41" s="177"/>
      <c r="AL41" s="149">
        <f t="shared" si="43"/>
        <v>0</v>
      </c>
      <c r="AM41" s="178"/>
      <c r="AN41" s="3"/>
      <c r="AO41" s="117">
        <f>SUM(G40:G48,J40:J48,M40:M48,P40:P48,S40:S48,V40:V48,Y40:Y48,AB40:AB48,AE40:AE48)</f>
        <v>3581000</v>
      </c>
    </row>
    <row r="42" spans="1:41">
      <c r="A42" s="579"/>
      <c r="B42" s="581"/>
      <c r="C42" s="583"/>
      <c r="D42" s="648"/>
      <c r="E42" s="589"/>
      <c r="F42" s="2" t="s">
        <v>33</v>
      </c>
      <c r="G42" s="13"/>
      <c r="H42" s="11">
        <f t="shared" si="33"/>
        <v>0</v>
      </c>
      <c r="I42" s="12"/>
      <c r="J42" s="13"/>
      <c r="K42" s="11">
        <f t="shared" si="34"/>
        <v>0</v>
      </c>
      <c r="L42" s="12"/>
      <c r="M42" s="13"/>
      <c r="N42" s="11">
        <f t="shared" si="35"/>
        <v>0</v>
      </c>
      <c r="O42" s="12"/>
      <c r="P42" s="13"/>
      <c r="Q42" s="11">
        <f t="shared" si="36"/>
        <v>0</v>
      </c>
      <c r="R42" s="12"/>
      <c r="S42" s="13"/>
      <c r="T42" s="11">
        <f t="shared" si="37"/>
        <v>0</v>
      </c>
      <c r="U42" s="12"/>
      <c r="V42" s="13"/>
      <c r="W42" s="11">
        <f t="shared" si="38"/>
        <v>0</v>
      </c>
      <c r="X42" s="12"/>
      <c r="Y42" s="177"/>
      <c r="Z42" s="149">
        <f t="shared" si="39"/>
        <v>0</v>
      </c>
      <c r="AA42" s="178"/>
      <c r="AB42" s="177"/>
      <c r="AC42" s="149">
        <f t="shared" si="40"/>
        <v>0</v>
      </c>
      <c r="AD42" s="178"/>
      <c r="AE42" s="177"/>
      <c r="AF42" s="149">
        <f t="shared" si="41"/>
        <v>0</v>
      </c>
      <c r="AG42" s="178"/>
      <c r="AH42" s="177"/>
      <c r="AI42" s="149">
        <f t="shared" si="42"/>
        <v>0</v>
      </c>
      <c r="AJ42" s="178"/>
      <c r="AK42" s="177"/>
      <c r="AL42" s="149">
        <f t="shared" si="43"/>
        <v>0</v>
      </c>
      <c r="AM42" s="178"/>
      <c r="AN42" s="3"/>
      <c r="AO42" s="7" t="s">
        <v>34</v>
      </c>
    </row>
    <row r="43" spans="1:41">
      <c r="A43" s="579"/>
      <c r="B43" s="581"/>
      <c r="C43" s="583"/>
      <c r="D43" s="648"/>
      <c r="E43" s="589"/>
      <c r="F43" s="2" t="s">
        <v>35</v>
      </c>
      <c r="G43" s="13"/>
      <c r="H43" s="11">
        <f t="shared" si="33"/>
        <v>0</v>
      </c>
      <c r="I43" s="12"/>
      <c r="J43" s="13"/>
      <c r="K43" s="11">
        <f t="shared" si="34"/>
        <v>0</v>
      </c>
      <c r="L43" s="12"/>
      <c r="M43" s="3"/>
      <c r="N43" s="5">
        <f t="shared" si="35"/>
        <v>-300000</v>
      </c>
      <c r="O43" s="6">
        <v>300000</v>
      </c>
      <c r="P43" s="13"/>
      <c r="Q43" s="11">
        <f t="shared" si="36"/>
        <v>0</v>
      </c>
      <c r="R43" s="12"/>
      <c r="S43" s="13"/>
      <c r="T43" s="11">
        <f t="shared" si="37"/>
        <v>0</v>
      </c>
      <c r="U43" s="12"/>
      <c r="V43" s="13"/>
      <c r="W43" s="11">
        <f t="shared" si="38"/>
        <v>0</v>
      </c>
      <c r="X43" s="12"/>
      <c r="Y43" s="177"/>
      <c r="Z43" s="149">
        <f t="shared" si="39"/>
        <v>0</v>
      </c>
      <c r="AA43" s="178"/>
      <c r="AB43" s="177"/>
      <c r="AC43" s="149">
        <f t="shared" si="40"/>
        <v>0</v>
      </c>
      <c r="AD43" s="178"/>
      <c r="AE43" s="177"/>
      <c r="AF43" s="149">
        <f t="shared" si="41"/>
        <v>0</v>
      </c>
      <c r="AG43" s="178"/>
      <c r="AH43" s="177"/>
      <c r="AI43" s="149">
        <f t="shared" si="42"/>
        <v>0</v>
      </c>
      <c r="AJ43" s="178"/>
      <c r="AK43" s="177"/>
      <c r="AL43" s="149">
        <f t="shared" si="43"/>
        <v>0</v>
      </c>
      <c r="AM43" s="178"/>
      <c r="AN43" s="3"/>
      <c r="AO43" s="117">
        <f>SUM(H40:H48,K40:K48,N40:N48,Q40:Q48,T40:T48,W40:W48,Z40:Z48,AC40:AC48,Z40:Z48,AF40:AF48)</f>
        <v>3281000</v>
      </c>
    </row>
    <row r="44" spans="1:41" ht="15" customHeight="1">
      <c r="A44" s="579"/>
      <c r="B44" s="581"/>
      <c r="C44" s="583"/>
      <c r="D44" s="648"/>
      <c r="E44" s="589"/>
      <c r="F44" s="2" t="s">
        <v>36</v>
      </c>
      <c r="G44" s="13"/>
      <c r="H44" s="11">
        <f t="shared" si="33"/>
        <v>0</v>
      </c>
      <c r="I44" s="12"/>
      <c r="J44" s="13"/>
      <c r="K44" s="11">
        <f t="shared" si="34"/>
        <v>0</v>
      </c>
      <c r="L44" s="12"/>
      <c r="M44" s="13"/>
      <c r="N44" s="11">
        <f t="shared" si="35"/>
        <v>0</v>
      </c>
      <c r="O44" s="12"/>
      <c r="P44" s="13"/>
      <c r="Q44" s="11">
        <f t="shared" si="36"/>
        <v>0</v>
      </c>
      <c r="R44" s="12"/>
      <c r="S44" s="13"/>
      <c r="T44" s="11">
        <f t="shared" si="37"/>
        <v>0</v>
      </c>
      <c r="U44" s="12"/>
      <c r="V44" s="13"/>
      <c r="W44" s="11">
        <f t="shared" si="38"/>
        <v>0</v>
      </c>
      <c r="X44" s="12"/>
      <c r="Y44" s="177"/>
      <c r="Z44" s="149">
        <f t="shared" si="39"/>
        <v>0</v>
      </c>
      <c r="AA44" s="178"/>
      <c r="AB44" s="177"/>
      <c r="AC44" s="149">
        <f t="shared" si="40"/>
        <v>0</v>
      </c>
      <c r="AD44" s="178"/>
      <c r="AE44" s="177"/>
      <c r="AF44" s="149">
        <f t="shared" si="41"/>
        <v>0</v>
      </c>
      <c r="AG44" s="178"/>
      <c r="AH44" s="177"/>
      <c r="AI44" s="149">
        <f t="shared" si="42"/>
        <v>0</v>
      </c>
      <c r="AJ44" s="178"/>
      <c r="AK44" s="177"/>
      <c r="AL44" s="149">
        <f t="shared" si="43"/>
        <v>0</v>
      </c>
      <c r="AM44" s="178"/>
      <c r="AN44" s="3"/>
      <c r="AO44" s="7" t="s">
        <v>37</v>
      </c>
    </row>
    <row r="45" spans="1:41">
      <c r="A45" s="579"/>
      <c r="B45" s="581"/>
      <c r="C45" s="583"/>
      <c r="D45" s="648"/>
      <c r="E45" s="589"/>
      <c r="F45" s="2" t="s">
        <v>38</v>
      </c>
      <c r="G45" s="13"/>
      <c r="H45" s="11">
        <f t="shared" si="33"/>
        <v>0</v>
      </c>
      <c r="I45" s="12"/>
      <c r="J45" s="13"/>
      <c r="K45" s="11">
        <f t="shared" si="34"/>
        <v>0</v>
      </c>
      <c r="L45" s="12"/>
      <c r="M45" s="13"/>
      <c r="N45" s="11">
        <f t="shared" si="35"/>
        <v>0</v>
      </c>
      <c r="O45" s="12"/>
      <c r="P45" s="13"/>
      <c r="Q45" s="11">
        <f t="shared" si="36"/>
        <v>0</v>
      </c>
      <c r="R45" s="12"/>
      <c r="S45" s="13"/>
      <c r="T45" s="11">
        <f t="shared" si="37"/>
        <v>0</v>
      </c>
      <c r="U45" s="12"/>
      <c r="V45" s="13"/>
      <c r="W45" s="11">
        <f t="shared" si="38"/>
        <v>0</v>
      </c>
      <c r="X45" s="12"/>
      <c r="Y45" s="177"/>
      <c r="Z45" s="149">
        <f t="shared" si="39"/>
        <v>0</v>
      </c>
      <c r="AA45" s="178"/>
      <c r="AB45" s="177"/>
      <c r="AC45" s="149">
        <f t="shared" si="40"/>
        <v>0</v>
      </c>
      <c r="AD45" s="178"/>
      <c r="AE45" s="352">
        <v>3581000</v>
      </c>
      <c r="AF45" s="149">
        <f t="shared" si="41"/>
        <v>3581000</v>
      </c>
      <c r="AG45" s="178"/>
      <c r="AH45" s="177"/>
      <c r="AI45" s="149">
        <f t="shared" si="42"/>
        <v>0</v>
      </c>
      <c r="AJ45" s="178"/>
      <c r="AK45" s="177"/>
      <c r="AL45" s="149">
        <f t="shared" si="43"/>
        <v>0</v>
      </c>
      <c r="AM45" s="178"/>
      <c r="AN45" s="3"/>
      <c r="AO45" s="117">
        <f>SUM(I40:I48,L40:L48,O40:O48,R40:R48,U40:U48,X40:X48,AA40:AA48,AD40:AD48,AG40:AG48)</f>
        <v>300000</v>
      </c>
    </row>
    <row r="46" spans="1:41">
      <c r="A46" s="579"/>
      <c r="B46" s="581"/>
      <c r="C46" s="583"/>
      <c r="D46" s="648"/>
      <c r="E46" s="589"/>
      <c r="F46" s="2" t="s">
        <v>39</v>
      </c>
      <c r="G46" s="13"/>
      <c r="H46" s="11">
        <f t="shared" si="33"/>
        <v>0</v>
      </c>
      <c r="I46" s="12"/>
      <c r="J46" s="13"/>
      <c r="K46" s="11">
        <f t="shared" si="34"/>
        <v>0</v>
      </c>
      <c r="L46" s="12"/>
      <c r="M46" s="13"/>
      <c r="N46" s="11">
        <f t="shared" si="35"/>
        <v>0</v>
      </c>
      <c r="O46" s="12"/>
      <c r="P46" s="13"/>
      <c r="Q46" s="11">
        <f t="shared" si="36"/>
        <v>0</v>
      </c>
      <c r="R46" s="12"/>
      <c r="S46" s="13"/>
      <c r="T46" s="11">
        <f t="shared" si="37"/>
        <v>0</v>
      </c>
      <c r="U46" s="12"/>
      <c r="V46" s="13"/>
      <c r="W46" s="11">
        <f t="shared" si="38"/>
        <v>0</v>
      </c>
      <c r="X46" s="12"/>
      <c r="Y46" s="177"/>
      <c r="Z46" s="149">
        <f t="shared" si="39"/>
        <v>0</v>
      </c>
      <c r="AA46" s="178"/>
      <c r="AB46" s="177"/>
      <c r="AC46" s="149">
        <f t="shared" si="40"/>
        <v>0</v>
      </c>
      <c r="AD46" s="178"/>
      <c r="AE46" s="177"/>
      <c r="AF46" s="149">
        <f t="shared" si="41"/>
        <v>0</v>
      </c>
      <c r="AG46" s="178"/>
      <c r="AH46" s="177"/>
      <c r="AI46" s="149">
        <f t="shared" si="42"/>
        <v>0</v>
      </c>
      <c r="AJ46" s="178"/>
      <c r="AK46" s="177"/>
      <c r="AL46" s="149">
        <f t="shared" si="43"/>
        <v>0</v>
      </c>
      <c r="AM46" s="178"/>
      <c r="AN46" s="3"/>
      <c r="AO46" s="7" t="s">
        <v>40</v>
      </c>
    </row>
    <row r="47" spans="1:41">
      <c r="A47" s="579"/>
      <c r="B47" s="581"/>
      <c r="C47" s="583"/>
      <c r="D47" s="648"/>
      <c r="E47" s="589"/>
      <c r="F47" s="2" t="s">
        <v>41</v>
      </c>
      <c r="G47" s="13"/>
      <c r="H47" s="11">
        <f t="shared" si="33"/>
        <v>0</v>
      </c>
      <c r="I47" s="12"/>
      <c r="J47" s="13"/>
      <c r="K47" s="11">
        <f t="shared" si="34"/>
        <v>0</v>
      </c>
      <c r="L47" s="12"/>
      <c r="M47" s="13"/>
      <c r="N47" s="11">
        <f t="shared" si="35"/>
        <v>0</v>
      </c>
      <c r="O47" s="12"/>
      <c r="P47" s="13"/>
      <c r="Q47" s="11">
        <f t="shared" si="36"/>
        <v>0</v>
      </c>
      <c r="R47" s="12"/>
      <c r="S47" s="13"/>
      <c r="T47" s="11">
        <f t="shared" si="37"/>
        <v>0</v>
      </c>
      <c r="U47" s="12"/>
      <c r="V47" s="13"/>
      <c r="W47" s="11">
        <f t="shared" si="38"/>
        <v>0</v>
      </c>
      <c r="X47" s="12"/>
      <c r="Y47" s="177"/>
      <c r="Z47" s="149">
        <f t="shared" si="39"/>
        <v>0</v>
      </c>
      <c r="AA47" s="178"/>
      <c r="AB47" s="177"/>
      <c r="AC47" s="149">
        <f t="shared" si="40"/>
        <v>0</v>
      </c>
      <c r="AD47" s="178"/>
      <c r="AE47" s="177"/>
      <c r="AF47" s="149">
        <f t="shared" si="41"/>
        <v>0</v>
      </c>
      <c r="AG47" s="178"/>
      <c r="AH47" s="177"/>
      <c r="AI47" s="149">
        <f t="shared" si="42"/>
        <v>0</v>
      </c>
      <c r="AJ47" s="178"/>
      <c r="AK47" s="177"/>
      <c r="AL47" s="149">
        <f t="shared" si="43"/>
        <v>0</v>
      </c>
      <c r="AM47" s="178"/>
      <c r="AN47" s="3"/>
      <c r="AO47" s="118">
        <f>AO45/AO41</f>
        <v>8.3775481709019828E-2</v>
      </c>
    </row>
    <row r="48" spans="1:41" ht="15" customHeight="1">
      <c r="A48" s="580"/>
      <c r="B48" s="582"/>
      <c r="C48" s="584"/>
      <c r="D48" s="649"/>
      <c r="E48" s="590"/>
      <c r="F48" s="130" t="s">
        <v>42</v>
      </c>
      <c r="G48" s="15"/>
      <c r="H48" s="16">
        <f t="shared" si="33"/>
        <v>0</v>
      </c>
      <c r="I48" s="17"/>
      <c r="J48" s="15"/>
      <c r="K48" s="16">
        <f t="shared" si="34"/>
        <v>0</v>
      </c>
      <c r="L48" s="17"/>
      <c r="M48" s="15"/>
      <c r="N48" s="16">
        <f t="shared" si="35"/>
        <v>0</v>
      </c>
      <c r="O48" s="17"/>
      <c r="P48" s="15"/>
      <c r="Q48" s="16">
        <f t="shared" si="36"/>
        <v>0</v>
      </c>
      <c r="R48" s="17"/>
      <c r="S48" s="15"/>
      <c r="T48" s="16">
        <f t="shared" si="37"/>
        <v>0</v>
      </c>
      <c r="U48" s="17"/>
      <c r="V48" s="15"/>
      <c r="W48" s="16">
        <f t="shared" si="38"/>
        <v>0</v>
      </c>
      <c r="X48" s="17"/>
      <c r="Y48" s="179"/>
      <c r="Z48" s="155">
        <f t="shared" si="39"/>
        <v>0</v>
      </c>
      <c r="AA48" s="180"/>
      <c r="AB48" s="179"/>
      <c r="AC48" s="155">
        <f t="shared" si="40"/>
        <v>0</v>
      </c>
      <c r="AD48" s="180"/>
      <c r="AE48" s="179"/>
      <c r="AF48" s="155">
        <f t="shared" si="41"/>
        <v>0</v>
      </c>
      <c r="AG48" s="180"/>
      <c r="AH48" s="179"/>
      <c r="AI48" s="155">
        <f t="shared" si="42"/>
        <v>0</v>
      </c>
      <c r="AJ48" s="180"/>
      <c r="AK48" s="179"/>
      <c r="AL48" s="155">
        <f t="shared" si="43"/>
        <v>0</v>
      </c>
      <c r="AM48" s="180"/>
      <c r="AN48" s="8"/>
      <c r="AO48" s="127"/>
    </row>
    <row r="49" spans="1:41">
      <c r="A49" s="558" t="s">
        <v>21</v>
      </c>
      <c r="B49" s="560" t="s">
        <v>17</v>
      </c>
      <c r="C49" s="451" t="s">
        <v>18</v>
      </c>
      <c r="D49" s="451" t="s">
        <v>139</v>
      </c>
      <c r="E49" s="563" t="s">
        <v>20</v>
      </c>
      <c r="F49" s="556" t="s">
        <v>22</v>
      </c>
      <c r="G49" s="511" t="s">
        <v>23</v>
      </c>
      <c r="H49" s="440" t="s">
        <v>24</v>
      </c>
      <c r="I49" s="444" t="s">
        <v>25</v>
      </c>
      <c r="J49" s="511" t="s">
        <v>23</v>
      </c>
      <c r="K49" s="440" t="s">
        <v>24</v>
      </c>
      <c r="L49" s="444" t="s">
        <v>25</v>
      </c>
      <c r="M49" s="511" t="s">
        <v>23</v>
      </c>
      <c r="N49" s="440" t="s">
        <v>24</v>
      </c>
      <c r="O49" s="444" t="s">
        <v>25</v>
      </c>
      <c r="P49" s="511" t="s">
        <v>23</v>
      </c>
      <c r="Q49" s="440" t="s">
        <v>24</v>
      </c>
      <c r="R49" s="444" t="s">
        <v>25</v>
      </c>
      <c r="S49" s="511" t="s">
        <v>23</v>
      </c>
      <c r="T49" s="440" t="s">
        <v>24</v>
      </c>
      <c r="U49" s="444" t="s">
        <v>25</v>
      </c>
      <c r="V49" s="511" t="s">
        <v>23</v>
      </c>
      <c r="W49" s="440" t="s">
        <v>24</v>
      </c>
      <c r="X49" s="444" t="s">
        <v>25</v>
      </c>
      <c r="Y49" s="511" t="s">
        <v>23</v>
      </c>
      <c r="Z49" s="440" t="s">
        <v>24</v>
      </c>
      <c r="AA49" s="444" t="s">
        <v>25</v>
      </c>
      <c r="AB49" s="511" t="s">
        <v>23</v>
      </c>
      <c r="AC49" s="440" t="s">
        <v>24</v>
      </c>
      <c r="AD49" s="444" t="s">
        <v>25</v>
      </c>
      <c r="AE49" s="511" t="s">
        <v>23</v>
      </c>
      <c r="AF49" s="440" t="s">
        <v>24</v>
      </c>
      <c r="AG49" s="444" t="s">
        <v>25</v>
      </c>
      <c r="AH49" s="511" t="s">
        <v>23</v>
      </c>
      <c r="AI49" s="440" t="s">
        <v>24</v>
      </c>
      <c r="AJ49" s="444" t="s">
        <v>25</v>
      </c>
      <c r="AK49" s="511" t="s">
        <v>23</v>
      </c>
      <c r="AL49" s="440" t="s">
        <v>24</v>
      </c>
      <c r="AM49" s="444" t="s">
        <v>25</v>
      </c>
      <c r="AN49" s="510" t="s">
        <v>23</v>
      </c>
      <c r="AO49" s="453" t="s">
        <v>26</v>
      </c>
    </row>
    <row r="50" spans="1:41">
      <c r="A50" s="559"/>
      <c r="B50" s="561"/>
      <c r="C50" s="562"/>
      <c r="D50" s="562"/>
      <c r="E50" s="564"/>
      <c r="F50" s="557"/>
      <c r="G50" s="541"/>
      <c r="H50" s="542"/>
      <c r="I50" s="538"/>
      <c r="J50" s="541"/>
      <c r="K50" s="542"/>
      <c r="L50" s="538"/>
      <c r="M50" s="541"/>
      <c r="N50" s="542"/>
      <c r="O50" s="538"/>
      <c r="P50" s="541"/>
      <c r="Q50" s="542"/>
      <c r="R50" s="538"/>
      <c r="S50" s="541"/>
      <c r="T50" s="542"/>
      <c r="U50" s="538"/>
      <c r="V50" s="541"/>
      <c r="W50" s="542"/>
      <c r="X50" s="538"/>
      <c r="Y50" s="541"/>
      <c r="Z50" s="542"/>
      <c r="AA50" s="538"/>
      <c r="AB50" s="541"/>
      <c r="AC50" s="542"/>
      <c r="AD50" s="538"/>
      <c r="AE50" s="541"/>
      <c r="AF50" s="542"/>
      <c r="AG50" s="538"/>
      <c r="AH50" s="541"/>
      <c r="AI50" s="542"/>
      <c r="AJ50" s="538"/>
      <c r="AK50" s="541"/>
      <c r="AL50" s="542"/>
      <c r="AM50" s="538"/>
      <c r="AN50" s="539"/>
      <c r="AO50" s="540"/>
    </row>
    <row r="51" spans="1:41" ht="15" customHeight="1">
      <c r="A51" s="591" t="s">
        <v>140</v>
      </c>
      <c r="B51" s="594" t="s">
        <v>451</v>
      </c>
      <c r="C51" s="597">
        <v>2895</v>
      </c>
      <c r="D51" s="600" t="s">
        <v>452</v>
      </c>
      <c r="E51" s="513" t="s">
        <v>453</v>
      </c>
      <c r="F51" s="70" t="s">
        <v>30</v>
      </c>
      <c r="G51" s="13"/>
      <c r="H51" s="9">
        <f t="shared" ref="H51:H59" si="44">G51-I51</f>
        <v>0</v>
      </c>
      <c r="I51" s="10"/>
      <c r="J51" s="13"/>
      <c r="K51" s="9">
        <f t="shared" ref="K51:K59" si="45">J51-L51</f>
        <v>0</v>
      </c>
      <c r="L51" s="10"/>
      <c r="M51" s="13"/>
      <c r="N51" s="9">
        <f t="shared" ref="N51:N59" si="46">M51-O51</f>
        <v>0</v>
      </c>
      <c r="O51" s="10"/>
      <c r="P51" s="13"/>
      <c r="Q51" s="9">
        <f t="shared" ref="Q51:Q59" si="47">P51-R51</f>
        <v>0</v>
      </c>
      <c r="R51" s="10"/>
      <c r="S51" s="13"/>
      <c r="T51" s="9">
        <f t="shared" ref="T51:T59" si="48">S51-U51</f>
        <v>0</v>
      </c>
      <c r="U51" s="10"/>
      <c r="V51" s="13"/>
      <c r="W51" s="9">
        <f t="shared" ref="W51:W59" si="49">V51-X51</f>
        <v>0</v>
      </c>
      <c r="X51" s="10"/>
      <c r="Y51" s="13"/>
      <c r="Z51" s="9">
        <f t="shared" ref="Z51:Z59" si="50">Y51-AA51</f>
        <v>0</v>
      </c>
      <c r="AA51" s="10"/>
      <c r="AB51" s="13"/>
      <c r="AC51" s="9">
        <f t="shared" ref="AC51:AC59" si="51">AB51-AD51</f>
        <v>0</v>
      </c>
      <c r="AD51" s="10"/>
      <c r="AE51" s="13"/>
      <c r="AF51" s="9">
        <f t="shared" ref="AF51:AF59" si="52">AE51-AG51</f>
        <v>0</v>
      </c>
      <c r="AG51" s="10"/>
      <c r="AH51" s="13"/>
      <c r="AI51" s="9">
        <f t="shared" ref="AI51:AI59" si="53">AH51-AJ51</f>
        <v>0</v>
      </c>
      <c r="AJ51" s="10"/>
      <c r="AK51" s="13"/>
      <c r="AL51" s="9">
        <f t="shared" ref="AL51:AL59" si="54">AK51-AM51</f>
        <v>0</v>
      </c>
      <c r="AM51" s="10"/>
      <c r="AN51" s="14"/>
      <c r="AO51" s="4" t="s">
        <v>31</v>
      </c>
    </row>
    <row r="52" spans="1:41">
      <c r="A52" s="592"/>
      <c r="B52" s="595"/>
      <c r="C52" s="598"/>
      <c r="D52" s="601"/>
      <c r="E52" s="603"/>
      <c r="F52" s="72" t="s">
        <v>32</v>
      </c>
      <c r="G52" s="13"/>
      <c r="H52" s="11">
        <f t="shared" si="44"/>
        <v>0</v>
      </c>
      <c r="I52" s="12"/>
      <c r="J52" s="13"/>
      <c r="K52" s="11">
        <f t="shared" si="45"/>
        <v>0</v>
      </c>
      <c r="L52" s="12"/>
      <c r="M52" s="13"/>
      <c r="N52" s="11">
        <f t="shared" si="46"/>
        <v>0</v>
      </c>
      <c r="O52" s="12"/>
      <c r="P52" s="13"/>
      <c r="Q52" s="11">
        <f t="shared" si="47"/>
        <v>0</v>
      </c>
      <c r="R52" s="12"/>
      <c r="S52" s="13"/>
      <c r="T52" s="11">
        <f t="shared" si="48"/>
        <v>0</v>
      </c>
      <c r="U52" s="12"/>
      <c r="V52" s="13"/>
      <c r="W52" s="11">
        <f t="shared" si="49"/>
        <v>0</v>
      </c>
      <c r="X52" s="12"/>
      <c r="Y52" s="13"/>
      <c r="Z52" s="11">
        <f t="shared" si="50"/>
        <v>0</v>
      </c>
      <c r="AA52" s="12"/>
      <c r="AB52" s="13"/>
      <c r="AC52" s="11">
        <f t="shared" si="51"/>
        <v>0</v>
      </c>
      <c r="AD52" s="12"/>
      <c r="AE52" s="13"/>
      <c r="AF52" s="11">
        <f t="shared" si="52"/>
        <v>0</v>
      </c>
      <c r="AG52" s="12"/>
      <c r="AH52" s="13"/>
      <c r="AI52" s="11">
        <f t="shared" si="53"/>
        <v>0</v>
      </c>
      <c r="AJ52" s="12"/>
      <c r="AK52" s="13"/>
      <c r="AL52" s="11">
        <f t="shared" si="54"/>
        <v>0</v>
      </c>
      <c r="AM52" s="12"/>
      <c r="AN52" s="14"/>
      <c r="AO52" s="117">
        <f>SUM(G51:G59,J51:J59,M51:M59,P51:P59,S51:S59,V51:V59,Y51:Y59,AB51:AB59,AE51:AE59)</f>
        <v>68000</v>
      </c>
    </row>
    <row r="53" spans="1:41">
      <c r="A53" s="592"/>
      <c r="B53" s="595"/>
      <c r="C53" s="598"/>
      <c r="D53" s="601"/>
      <c r="E53" s="603"/>
      <c r="F53" s="72" t="s">
        <v>33</v>
      </c>
      <c r="G53" s="13"/>
      <c r="H53" s="11">
        <f t="shared" si="44"/>
        <v>0</v>
      </c>
      <c r="I53" s="12"/>
      <c r="J53" s="13"/>
      <c r="K53" s="11">
        <f t="shared" si="45"/>
        <v>0</v>
      </c>
      <c r="L53" s="12"/>
      <c r="M53" s="13"/>
      <c r="N53" s="11">
        <f t="shared" si="46"/>
        <v>0</v>
      </c>
      <c r="O53" s="12"/>
      <c r="P53" s="13"/>
      <c r="Q53" s="11">
        <f t="shared" si="47"/>
        <v>0</v>
      </c>
      <c r="R53" s="12"/>
      <c r="S53" s="13">
        <v>68000</v>
      </c>
      <c r="T53" s="11">
        <f t="shared" si="48"/>
        <v>0</v>
      </c>
      <c r="U53" s="12">
        <v>68000</v>
      </c>
      <c r="V53" s="13"/>
      <c r="W53" s="11">
        <f t="shared" si="49"/>
        <v>0</v>
      </c>
      <c r="X53" s="12"/>
      <c r="Y53" s="13"/>
      <c r="Z53" s="11">
        <f t="shared" si="50"/>
        <v>0</v>
      </c>
      <c r="AA53" s="12"/>
      <c r="AB53" s="13"/>
      <c r="AC53" s="11">
        <f t="shared" si="51"/>
        <v>0</v>
      </c>
      <c r="AD53" s="12"/>
      <c r="AE53" s="13"/>
      <c r="AF53" s="11">
        <f t="shared" si="52"/>
        <v>0</v>
      </c>
      <c r="AG53" s="12"/>
      <c r="AH53" s="13"/>
      <c r="AI53" s="11">
        <f t="shared" si="53"/>
        <v>0</v>
      </c>
      <c r="AJ53" s="12"/>
      <c r="AK53" s="13"/>
      <c r="AL53" s="11">
        <f t="shared" si="54"/>
        <v>0</v>
      </c>
      <c r="AM53" s="12"/>
      <c r="AN53" s="14"/>
      <c r="AO53" s="7" t="s">
        <v>34</v>
      </c>
    </row>
    <row r="54" spans="1:41">
      <c r="A54" s="592"/>
      <c r="B54" s="595"/>
      <c r="C54" s="598"/>
      <c r="D54" s="601"/>
      <c r="E54" s="603"/>
      <c r="F54" s="72" t="s">
        <v>35</v>
      </c>
      <c r="G54" s="13"/>
      <c r="H54" s="11">
        <f t="shared" si="44"/>
        <v>0</v>
      </c>
      <c r="I54" s="12"/>
      <c r="J54" s="13"/>
      <c r="K54" s="11">
        <f t="shared" si="45"/>
        <v>0</v>
      </c>
      <c r="L54" s="12"/>
      <c r="M54" s="13"/>
      <c r="N54" s="11">
        <f t="shared" si="46"/>
        <v>0</v>
      </c>
      <c r="O54" s="12"/>
      <c r="P54" s="13"/>
      <c r="Q54" s="11">
        <f t="shared" si="47"/>
        <v>0</v>
      </c>
      <c r="R54" s="12"/>
      <c r="S54" s="13"/>
      <c r="T54" s="11">
        <f t="shared" si="48"/>
        <v>0</v>
      </c>
      <c r="U54" s="12"/>
      <c r="V54" s="13"/>
      <c r="W54" s="11">
        <f t="shared" si="49"/>
        <v>0</v>
      </c>
      <c r="X54" s="12"/>
      <c r="Y54" s="13"/>
      <c r="Z54" s="11">
        <f t="shared" si="50"/>
        <v>0</v>
      </c>
      <c r="AA54" s="12"/>
      <c r="AB54" s="13"/>
      <c r="AC54" s="11">
        <f t="shared" si="51"/>
        <v>0</v>
      </c>
      <c r="AD54" s="12"/>
      <c r="AE54" s="13"/>
      <c r="AF54" s="11">
        <f t="shared" si="52"/>
        <v>0</v>
      </c>
      <c r="AG54" s="12"/>
      <c r="AH54" s="13"/>
      <c r="AI54" s="11">
        <f t="shared" si="53"/>
        <v>0</v>
      </c>
      <c r="AJ54" s="12"/>
      <c r="AK54" s="13"/>
      <c r="AL54" s="11">
        <f t="shared" si="54"/>
        <v>0</v>
      </c>
      <c r="AM54" s="12"/>
      <c r="AN54" s="14"/>
      <c r="AO54" s="117">
        <f>SUM(H51:H59,K51:K59,N51:N59,Q51:Q59,T51:T59,W51:W59,Z51:Z59,AC51:AC59,Z51:Z59,AF51:AF59)</f>
        <v>0</v>
      </c>
    </row>
    <row r="55" spans="1:41">
      <c r="A55" s="592"/>
      <c r="B55" s="595"/>
      <c r="C55" s="598"/>
      <c r="D55" s="601"/>
      <c r="E55" s="603"/>
      <c r="F55" s="72" t="s">
        <v>36</v>
      </c>
      <c r="G55" s="13"/>
      <c r="H55" s="11">
        <f t="shared" si="44"/>
        <v>0</v>
      </c>
      <c r="I55" s="12"/>
      <c r="J55" s="13"/>
      <c r="K55" s="11">
        <f t="shared" si="45"/>
        <v>0</v>
      </c>
      <c r="L55" s="12"/>
      <c r="M55" s="13"/>
      <c r="N55" s="11">
        <f t="shared" si="46"/>
        <v>0</v>
      </c>
      <c r="O55" s="12"/>
      <c r="P55" s="13"/>
      <c r="Q55" s="11">
        <f t="shared" si="47"/>
        <v>0</v>
      </c>
      <c r="R55" s="12"/>
      <c r="S55" s="13"/>
      <c r="T55" s="11">
        <f t="shared" si="48"/>
        <v>0</v>
      </c>
      <c r="U55" s="12"/>
      <c r="V55" s="13"/>
      <c r="W55" s="11">
        <f t="shared" si="49"/>
        <v>0</v>
      </c>
      <c r="X55" s="12"/>
      <c r="Y55" s="13"/>
      <c r="Z55" s="11">
        <f t="shared" si="50"/>
        <v>0</v>
      </c>
      <c r="AA55" s="12"/>
      <c r="AB55" s="13"/>
      <c r="AC55" s="11">
        <f t="shared" si="51"/>
        <v>0</v>
      </c>
      <c r="AD55" s="12"/>
      <c r="AE55" s="13"/>
      <c r="AF55" s="11">
        <f t="shared" si="52"/>
        <v>0</v>
      </c>
      <c r="AG55" s="12"/>
      <c r="AH55" s="13"/>
      <c r="AI55" s="11">
        <f t="shared" si="53"/>
        <v>0</v>
      </c>
      <c r="AJ55" s="12"/>
      <c r="AK55" s="13"/>
      <c r="AL55" s="11">
        <f t="shared" si="54"/>
        <v>0</v>
      </c>
      <c r="AM55" s="12"/>
      <c r="AN55" s="14"/>
      <c r="AO55" s="7" t="s">
        <v>37</v>
      </c>
    </row>
    <row r="56" spans="1:41">
      <c r="A56" s="592"/>
      <c r="B56" s="595"/>
      <c r="C56" s="598"/>
      <c r="D56" s="601"/>
      <c r="E56" s="603"/>
      <c r="F56" s="72" t="s">
        <v>38</v>
      </c>
      <c r="G56" s="13"/>
      <c r="H56" s="11">
        <f t="shared" si="44"/>
        <v>0</v>
      </c>
      <c r="I56" s="12"/>
      <c r="J56" s="13"/>
      <c r="K56" s="11">
        <f t="shared" si="45"/>
        <v>0</v>
      </c>
      <c r="L56" s="12"/>
      <c r="M56" s="13"/>
      <c r="N56" s="11">
        <f t="shared" si="46"/>
        <v>0</v>
      </c>
      <c r="O56" s="12"/>
      <c r="P56" s="13"/>
      <c r="Q56" s="11">
        <f t="shared" si="47"/>
        <v>0</v>
      </c>
      <c r="R56" s="12"/>
      <c r="S56" s="13"/>
      <c r="T56" s="11">
        <f t="shared" si="48"/>
        <v>0</v>
      </c>
      <c r="U56" s="12"/>
      <c r="V56" s="13"/>
      <c r="W56" s="11">
        <f t="shared" si="49"/>
        <v>0</v>
      </c>
      <c r="X56" s="12"/>
      <c r="Y56" s="13"/>
      <c r="Z56" s="11">
        <f t="shared" si="50"/>
        <v>0</v>
      </c>
      <c r="AA56" s="12"/>
      <c r="AB56" s="306"/>
      <c r="AC56" s="11">
        <f t="shared" si="51"/>
        <v>0</v>
      </c>
      <c r="AD56" s="12"/>
      <c r="AE56" s="13"/>
      <c r="AF56" s="11">
        <f t="shared" si="52"/>
        <v>0</v>
      </c>
      <c r="AG56" s="12"/>
      <c r="AH56" s="346"/>
      <c r="AI56" s="11">
        <f t="shared" si="53"/>
        <v>0</v>
      </c>
      <c r="AJ56" s="12"/>
      <c r="AK56" s="351">
        <f>SUM(306000+94000)</f>
        <v>400000</v>
      </c>
      <c r="AL56" s="11">
        <f t="shared" si="54"/>
        <v>400000</v>
      </c>
      <c r="AM56" s="12"/>
      <c r="AN56" s="14"/>
      <c r="AO56" s="117">
        <f>SUM(I51:I59,L51:L59,O51:O59,R51:R59,U51:U59,X51:X59,AA51:AA59,AD51:AD59,AG51:AG59)</f>
        <v>68000</v>
      </c>
    </row>
    <row r="57" spans="1:41">
      <c r="A57" s="592"/>
      <c r="B57" s="595"/>
      <c r="C57" s="598"/>
      <c r="D57" s="601"/>
      <c r="E57" s="603"/>
      <c r="F57" s="72" t="s">
        <v>39</v>
      </c>
      <c r="G57" s="13"/>
      <c r="H57" s="11">
        <f t="shared" si="44"/>
        <v>0</v>
      </c>
      <c r="I57" s="12"/>
      <c r="J57" s="13"/>
      <c r="K57" s="11">
        <f t="shared" si="45"/>
        <v>0</v>
      </c>
      <c r="L57" s="12"/>
      <c r="M57" s="13"/>
      <c r="N57" s="11">
        <f t="shared" si="46"/>
        <v>0</v>
      </c>
      <c r="O57" s="12"/>
      <c r="P57" s="13"/>
      <c r="Q57" s="11">
        <f t="shared" si="47"/>
        <v>0</v>
      </c>
      <c r="R57" s="12"/>
      <c r="S57" s="13"/>
      <c r="T57" s="11">
        <f t="shared" si="48"/>
        <v>0</v>
      </c>
      <c r="U57" s="12"/>
      <c r="V57" s="13"/>
      <c r="W57" s="11">
        <f t="shared" si="49"/>
        <v>0</v>
      </c>
      <c r="X57" s="12"/>
      <c r="Y57" s="13"/>
      <c r="Z57" s="11">
        <f t="shared" si="50"/>
        <v>0</v>
      </c>
      <c r="AA57" s="12"/>
      <c r="AB57" s="13"/>
      <c r="AC57" s="11">
        <f t="shared" si="51"/>
        <v>0</v>
      </c>
      <c r="AD57" s="12"/>
      <c r="AE57" s="13"/>
      <c r="AF57" s="11">
        <f t="shared" si="52"/>
        <v>0</v>
      </c>
      <c r="AG57" s="12"/>
      <c r="AH57" s="13"/>
      <c r="AI57" s="11">
        <f t="shared" si="53"/>
        <v>0</v>
      </c>
      <c r="AJ57" s="12"/>
      <c r="AK57" s="13"/>
      <c r="AL57" s="11">
        <f t="shared" si="54"/>
        <v>0</v>
      </c>
      <c r="AM57" s="12"/>
      <c r="AN57" s="14"/>
      <c r="AO57" s="7" t="s">
        <v>40</v>
      </c>
    </row>
    <row r="58" spans="1:41">
      <c r="A58" s="592"/>
      <c r="B58" s="595"/>
      <c r="C58" s="598"/>
      <c r="D58" s="601"/>
      <c r="E58" s="603"/>
      <c r="F58" s="72" t="s">
        <v>41</v>
      </c>
      <c r="G58" s="13"/>
      <c r="H58" s="11">
        <f t="shared" si="44"/>
        <v>0</v>
      </c>
      <c r="I58" s="12"/>
      <c r="J58" s="13"/>
      <c r="K58" s="11">
        <f t="shared" si="45"/>
        <v>0</v>
      </c>
      <c r="L58" s="12"/>
      <c r="M58" s="13"/>
      <c r="N58" s="11">
        <f t="shared" si="46"/>
        <v>0</v>
      </c>
      <c r="O58" s="12"/>
      <c r="P58" s="13"/>
      <c r="Q58" s="11">
        <f t="shared" si="47"/>
        <v>0</v>
      </c>
      <c r="R58" s="12"/>
      <c r="S58" s="13"/>
      <c r="T58" s="11">
        <f t="shared" si="48"/>
        <v>0</v>
      </c>
      <c r="U58" s="12"/>
      <c r="V58" s="13"/>
      <c r="W58" s="11">
        <f t="shared" si="49"/>
        <v>0</v>
      </c>
      <c r="X58" s="12"/>
      <c r="Y58" s="13"/>
      <c r="Z58" s="11">
        <f t="shared" si="50"/>
        <v>0</v>
      </c>
      <c r="AA58" s="12"/>
      <c r="AB58" s="13"/>
      <c r="AC58" s="11">
        <f t="shared" si="51"/>
        <v>0</v>
      </c>
      <c r="AD58" s="12"/>
      <c r="AE58" s="13"/>
      <c r="AF58" s="11">
        <f t="shared" si="52"/>
        <v>0</v>
      </c>
      <c r="AG58" s="12"/>
      <c r="AH58" s="13"/>
      <c r="AI58" s="11">
        <f t="shared" si="53"/>
        <v>0</v>
      </c>
      <c r="AJ58" s="12"/>
      <c r="AK58" s="13"/>
      <c r="AL58" s="11">
        <f t="shared" si="54"/>
        <v>0</v>
      </c>
      <c r="AM58" s="12"/>
      <c r="AN58" s="14"/>
      <c r="AO58" s="118">
        <f>AO56/AO52</f>
        <v>1</v>
      </c>
    </row>
    <row r="59" spans="1:41" ht="15.75" customHeight="1">
      <c r="A59" s="606"/>
      <c r="B59" s="607"/>
      <c r="C59" s="608"/>
      <c r="D59" s="609"/>
      <c r="E59" s="610"/>
      <c r="F59" s="73" t="s">
        <v>42</v>
      </c>
      <c r="G59" s="15"/>
      <c r="H59" s="16">
        <f t="shared" si="44"/>
        <v>0</v>
      </c>
      <c r="I59" s="17"/>
      <c r="J59" s="15"/>
      <c r="K59" s="16">
        <f t="shared" si="45"/>
        <v>0</v>
      </c>
      <c r="L59" s="17"/>
      <c r="M59" s="15"/>
      <c r="N59" s="16">
        <f t="shared" si="46"/>
        <v>0</v>
      </c>
      <c r="O59" s="17"/>
      <c r="P59" s="15"/>
      <c r="Q59" s="16">
        <f t="shared" si="47"/>
        <v>0</v>
      </c>
      <c r="R59" s="17"/>
      <c r="S59" s="15"/>
      <c r="T59" s="16">
        <f t="shared" si="48"/>
        <v>0</v>
      </c>
      <c r="U59" s="17"/>
      <c r="V59" s="15"/>
      <c r="W59" s="16">
        <f t="shared" si="49"/>
        <v>0</v>
      </c>
      <c r="X59" s="17"/>
      <c r="Y59" s="15"/>
      <c r="Z59" s="16">
        <f t="shared" si="50"/>
        <v>0</v>
      </c>
      <c r="AA59" s="17"/>
      <c r="AB59" s="15"/>
      <c r="AC59" s="16">
        <f t="shared" si="51"/>
        <v>0</v>
      </c>
      <c r="AD59" s="17"/>
      <c r="AE59" s="15"/>
      <c r="AF59" s="16">
        <f t="shared" si="52"/>
        <v>0</v>
      </c>
      <c r="AG59" s="17"/>
      <c r="AH59" s="15"/>
      <c r="AI59" s="16">
        <f t="shared" si="53"/>
        <v>0</v>
      </c>
      <c r="AJ59" s="17"/>
      <c r="AK59" s="15"/>
      <c r="AL59" s="16">
        <f t="shared" si="54"/>
        <v>0</v>
      </c>
      <c r="AM59" s="17"/>
      <c r="AN59" s="18"/>
      <c r="AO59" s="127"/>
    </row>
    <row r="60" spans="1:41">
      <c r="A60" s="558" t="s">
        <v>21</v>
      </c>
      <c r="B60" s="560" t="s">
        <v>17</v>
      </c>
      <c r="C60" s="451" t="s">
        <v>18</v>
      </c>
      <c r="D60" s="451" t="s">
        <v>139</v>
      </c>
      <c r="E60" s="563" t="s">
        <v>20</v>
      </c>
      <c r="F60" s="556" t="s">
        <v>22</v>
      </c>
      <c r="G60" s="511" t="s">
        <v>23</v>
      </c>
      <c r="H60" s="440" t="s">
        <v>24</v>
      </c>
      <c r="I60" s="444" t="s">
        <v>25</v>
      </c>
      <c r="J60" s="511" t="s">
        <v>23</v>
      </c>
      <c r="K60" s="440" t="s">
        <v>24</v>
      </c>
      <c r="L60" s="444" t="s">
        <v>25</v>
      </c>
      <c r="M60" s="511" t="s">
        <v>23</v>
      </c>
      <c r="N60" s="440" t="s">
        <v>24</v>
      </c>
      <c r="O60" s="444" t="s">
        <v>25</v>
      </c>
      <c r="P60" s="511" t="s">
        <v>23</v>
      </c>
      <c r="Q60" s="440" t="s">
        <v>24</v>
      </c>
      <c r="R60" s="444" t="s">
        <v>25</v>
      </c>
      <c r="S60" s="511" t="s">
        <v>23</v>
      </c>
      <c r="T60" s="440" t="s">
        <v>24</v>
      </c>
      <c r="U60" s="444" t="s">
        <v>25</v>
      </c>
      <c r="V60" s="511" t="s">
        <v>23</v>
      </c>
      <c r="W60" s="440" t="s">
        <v>24</v>
      </c>
      <c r="X60" s="444" t="s">
        <v>25</v>
      </c>
      <c r="Y60" s="511" t="s">
        <v>23</v>
      </c>
      <c r="Z60" s="440" t="s">
        <v>24</v>
      </c>
      <c r="AA60" s="444" t="s">
        <v>25</v>
      </c>
      <c r="AB60" s="511" t="s">
        <v>23</v>
      </c>
      <c r="AC60" s="440" t="s">
        <v>24</v>
      </c>
      <c r="AD60" s="444" t="s">
        <v>25</v>
      </c>
      <c r="AE60" s="511" t="s">
        <v>23</v>
      </c>
      <c r="AF60" s="440" t="s">
        <v>24</v>
      </c>
      <c r="AG60" s="444" t="s">
        <v>25</v>
      </c>
      <c r="AH60" s="511" t="s">
        <v>23</v>
      </c>
      <c r="AI60" s="440" t="s">
        <v>24</v>
      </c>
      <c r="AJ60" s="444" t="s">
        <v>25</v>
      </c>
      <c r="AK60" s="511" t="s">
        <v>23</v>
      </c>
      <c r="AL60" s="440" t="s">
        <v>24</v>
      </c>
      <c r="AM60" s="444" t="s">
        <v>25</v>
      </c>
      <c r="AN60" s="510" t="s">
        <v>23</v>
      </c>
      <c r="AO60" s="453" t="s">
        <v>26</v>
      </c>
    </row>
    <row r="61" spans="1:41">
      <c r="A61" s="559"/>
      <c r="B61" s="561"/>
      <c r="C61" s="562"/>
      <c r="D61" s="562"/>
      <c r="E61" s="564"/>
      <c r="F61" s="557"/>
      <c r="G61" s="541"/>
      <c r="H61" s="542"/>
      <c r="I61" s="538"/>
      <c r="J61" s="541"/>
      <c r="K61" s="542"/>
      <c r="L61" s="538"/>
      <c r="M61" s="541"/>
      <c r="N61" s="542"/>
      <c r="O61" s="538"/>
      <c r="P61" s="541"/>
      <c r="Q61" s="542"/>
      <c r="R61" s="538"/>
      <c r="S61" s="541"/>
      <c r="T61" s="542"/>
      <c r="U61" s="538"/>
      <c r="V61" s="541"/>
      <c r="W61" s="542"/>
      <c r="X61" s="538"/>
      <c r="Y61" s="541"/>
      <c r="Z61" s="542"/>
      <c r="AA61" s="538"/>
      <c r="AB61" s="541"/>
      <c r="AC61" s="542"/>
      <c r="AD61" s="538"/>
      <c r="AE61" s="541"/>
      <c r="AF61" s="542"/>
      <c r="AG61" s="538"/>
      <c r="AH61" s="541"/>
      <c r="AI61" s="542"/>
      <c r="AJ61" s="538"/>
      <c r="AK61" s="541"/>
      <c r="AL61" s="542"/>
      <c r="AM61" s="538"/>
      <c r="AN61" s="539"/>
      <c r="AO61" s="540"/>
    </row>
    <row r="62" spans="1:41" ht="15" customHeight="1">
      <c r="A62" s="591" t="s">
        <v>140</v>
      </c>
      <c r="B62" s="594" t="s">
        <v>454</v>
      </c>
      <c r="C62" s="597">
        <v>2920</v>
      </c>
      <c r="D62" s="600" t="s">
        <v>455</v>
      </c>
      <c r="E62" s="513" t="s">
        <v>456</v>
      </c>
      <c r="F62" s="70" t="s">
        <v>30</v>
      </c>
      <c r="G62" s="13"/>
      <c r="H62" s="9">
        <f t="shared" ref="H62:H70" si="55">G62-I62</f>
        <v>0</v>
      </c>
      <c r="I62" s="10"/>
      <c r="J62" s="13"/>
      <c r="K62" s="9">
        <f t="shared" ref="K62:K70" si="56">J62-L62</f>
        <v>0</v>
      </c>
      <c r="L62" s="10"/>
      <c r="M62" s="13"/>
      <c r="N62" s="9">
        <f t="shared" ref="N62:N70" si="57">M62-O62</f>
        <v>0</v>
      </c>
      <c r="O62" s="10"/>
      <c r="P62" s="13"/>
      <c r="Q62" s="9">
        <f t="shared" ref="Q62:Q70" si="58">P62-R62</f>
        <v>0</v>
      </c>
      <c r="R62" s="10"/>
      <c r="S62" s="13"/>
      <c r="T62" s="9">
        <f t="shared" ref="T62:T70" si="59">S62-U62</f>
        <v>0</v>
      </c>
      <c r="U62" s="10"/>
      <c r="V62" s="13"/>
      <c r="W62" s="9">
        <f t="shared" ref="W62:W70" si="60">V62-X62</f>
        <v>0</v>
      </c>
      <c r="X62" s="10"/>
      <c r="Y62" s="13"/>
      <c r="Z62" s="9">
        <f t="shared" ref="Z62:Z70" si="61">Y62-AA62</f>
        <v>0</v>
      </c>
      <c r="AA62" s="10"/>
      <c r="AB62" s="13"/>
      <c r="AC62" s="9">
        <f t="shared" ref="AC62:AC70" si="62">AB62-AD62</f>
        <v>0</v>
      </c>
      <c r="AD62" s="10"/>
      <c r="AE62" s="13"/>
      <c r="AF62" s="9">
        <f t="shared" ref="AF62:AF70" si="63">AE62-AG62</f>
        <v>0</v>
      </c>
      <c r="AG62" s="10"/>
      <c r="AH62" s="13"/>
      <c r="AI62" s="9">
        <f t="shared" ref="AI62:AI70" si="64">AH62-AJ62</f>
        <v>0</v>
      </c>
      <c r="AJ62" s="10"/>
      <c r="AK62" s="13"/>
      <c r="AL62" s="9">
        <f t="shared" ref="AL62:AL70" si="65">AK62-AM62</f>
        <v>0</v>
      </c>
      <c r="AM62" s="10"/>
      <c r="AN62" s="14"/>
      <c r="AO62" s="4" t="s">
        <v>31</v>
      </c>
    </row>
    <row r="63" spans="1:41">
      <c r="A63" s="592"/>
      <c r="B63" s="595"/>
      <c r="C63" s="598"/>
      <c r="D63" s="601"/>
      <c r="E63" s="603"/>
      <c r="F63" s="72" t="s">
        <v>32</v>
      </c>
      <c r="G63" s="13"/>
      <c r="H63" s="11">
        <f t="shared" si="55"/>
        <v>0</v>
      </c>
      <c r="I63" s="12"/>
      <c r="J63" s="13"/>
      <c r="K63" s="11">
        <f t="shared" si="56"/>
        <v>0</v>
      </c>
      <c r="L63" s="12"/>
      <c r="M63" s="13"/>
      <c r="N63" s="11">
        <f t="shared" si="57"/>
        <v>0</v>
      </c>
      <c r="O63" s="12"/>
      <c r="P63" s="13"/>
      <c r="Q63" s="11">
        <f t="shared" si="58"/>
        <v>0</v>
      </c>
      <c r="R63" s="12"/>
      <c r="S63" s="13"/>
      <c r="T63" s="11">
        <f t="shared" si="59"/>
        <v>0</v>
      </c>
      <c r="U63" s="12"/>
      <c r="V63" s="13"/>
      <c r="W63" s="11">
        <f t="shared" si="60"/>
        <v>0</v>
      </c>
      <c r="X63" s="12"/>
      <c r="Y63" s="13"/>
      <c r="Z63" s="11">
        <f t="shared" si="61"/>
        <v>0</v>
      </c>
      <c r="AA63" s="12"/>
      <c r="AB63" s="13"/>
      <c r="AC63" s="11">
        <f t="shared" si="62"/>
        <v>0</v>
      </c>
      <c r="AD63" s="12"/>
      <c r="AE63" s="13"/>
      <c r="AF63" s="11">
        <f t="shared" si="63"/>
        <v>0</v>
      </c>
      <c r="AG63" s="12"/>
      <c r="AH63" s="13"/>
      <c r="AI63" s="11">
        <f t="shared" si="64"/>
        <v>0</v>
      </c>
      <c r="AJ63" s="12"/>
      <c r="AK63" s="13"/>
      <c r="AL63" s="11">
        <f t="shared" si="65"/>
        <v>0</v>
      </c>
      <c r="AM63" s="12"/>
      <c r="AN63" s="14"/>
      <c r="AO63" s="117">
        <f>SUM(G62:G70,J62:J70,M62:M70,P62:P70,S62:S70,V62:V70,Y62:Y70,AB62:AB70,AE62:AE70)</f>
        <v>1565200</v>
      </c>
    </row>
    <row r="64" spans="1:41">
      <c r="A64" s="592"/>
      <c r="B64" s="595"/>
      <c r="C64" s="598"/>
      <c r="D64" s="601"/>
      <c r="E64" s="603"/>
      <c r="F64" s="72" t="s">
        <v>33</v>
      </c>
      <c r="G64" s="13"/>
      <c r="H64" s="11">
        <f t="shared" si="55"/>
        <v>0</v>
      </c>
      <c r="I64" s="12"/>
      <c r="J64" s="13"/>
      <c r="K64" s="11">
        <f t="shared" si="56"/>
        <v>0</v>
      </c>
      <c r="L64" s="12"/>
      <c r="M64" s="13"/>
      <c r="N64" s="11">
        <f t="shared" si="57"/>
        <v>0</v>
      </c>
      <c r="O64" s="12"/>
      <c r="P64" s="13"/>
      <c r="Q64" s="11">
        <f t="shared" si="58"/>
        <v>0</v>
      </c>
      <c r="R64" s="12"/>
      <c r="S64" s="13">
        <v>166000</v>
      </c>
      <c r="T64" s="11">
        <f t="shared" si="59"/>
        <v>0</v>
      </c>
      <c r="U64" s="12">
        <v>166000</v>
      </c>
      <c r="V64" s="13"/>
      <c r="W64" s="11">
        <f t="shared" si="60"/>
        <v>0</v>
      </c>
      <c r="X64" s="12"/>
      <c r="Y64" s="13"/>
      <c r="Z64" s="11">
        <f t="shared" si="61"/>
        <v>0</v>
      </c>
      <c r="AA64" s="12"/>
      <c r="AB64" s="13"/>
      <c r="AC64" s="11">
        <f t="shared" si="62"/>
        <v>0</v>
      </c>
      <c r="AD64" s="12"/>
      <c r="AE64" s="13"/>
      <c r="AF64" s="11">
        <f t="shared" si="63"/>
        <v>0</v>
      </c>
      <c r="AG64" s="12"/>
      <c r="AH64" s="13"/>
      <c r="AI64" s="11">
        <f t="shared" si="64"/>
        <v>0</v>
      </c>
      <c r="AJ64" s="12"/>
      <c r="AK64" s="13"/>
      <c r="AL64" s="11">
        <f t="shared" si="65"/>
        <v>0</v>
      </c>
      <c r="AM64" s="12"/>
      <c r="AN64" s="14"/>
      <c r="AO64" s="7" t="s">
        <v>34</v>
      </c>
    </row>
    <row r="65" spans="1:41">
      <c r="A65" s="592"/>
      <c r="B65" s="595"/>
      <c r="C65" s="598"/>
      <c r="D65" s="601"/>
      <c r="E65" s="603"/>
      <c r="F65" s="72" t="s">
        <v>35</v>
      </c>
      <c r="G65" s="13"/>
      <c r="H65" s="11">
        <f t="shared" si="55"/>
        <v>0</v>
      </c>
      <c r="I65" s="12"/>
      <c r="J65" s="13"/>
      <c r="K65" s="11">
        <f t="shared" si="56"/>
        <v>0</v>
      </c>
      <c r="L65" s="12"/>
      <c r="M65" s="13"/>
      <c r="N65" s="11">
        <f t="shared" si="57"/>
        <v>0</v>
      </c>
      <c r="O65" s="12"/>
      <c r="P65" s="13"/>
      <c r="Q65" s="11">
        <f t="shared" si="58"/>
        <v>0</v>
      </c>
      <c r="R65" s="12"/>
      <c r="S65" s="13"/>
      <c r="T65" s="11">
        <f t="shared" si="59"/>
        <v>0</v>
      </c>
      <c r="U65" s="12"/>
      <c r="V65" s="13"/>
      <c r="W65" s="11">
        <f t="shared" si="60"/>
        <v>0</v>
      </c>
      <c r="X65" s="12"/>
      <c r="Y65" s="13"/>
      <c r="Z65" s="11">
        <f t="shared" si="61"/>
        <v>0</v>
      </c>
      <c r="AA65" s="12"/>
      <c r="AB65" s="351">
        <f>SUM(166000+74000)</f>
        <v>240000</v>
      </c>
      <c r="AC65" s="11">
        <f t="shared" si="62"/>
        <v>240000</v>
      </c>
      <c r="AD65" s="12"/>
      <c r="AE65" s="13"/>
      <c r="AF65" s="11">
        <f t="shared" si="63"/>
        <v>0</v>
      </c>
      <c r="AG65" s="12"/>
      <c r="AH65" s="13"/>
      <c r="AI65" s="11">
        <f t="shared" si="64"/>
        <v>0</v>
      </c>
      <c r="AJ65" s="12"/>
      <c r="AK65" s="13"/>
      <c r="AL65" s="11">
        <f t="shared" si="65"/>
        <v>0</v>
      </c>
      <c r="AM65" s="12"/>
      <c r="AN65" s="14"/>
      <c r="AO65" s="117">
        <f>SUM(H62:H70,K62:K70,N62:N70,Q62:Q70,T62:T70,W62:W70,Z62:Z70,AC62:AC70,Z62:Z70,AF62:AF70)</f>
        <v>1399200</v>
      </c>
    </row>
    <row r="66" spans="1:41">
      <c r="A66" s="592"/>
      <c r="B66" s="595"/>
      <c r="C66" s="598"/>
      <c r="D66" s="601"/>
      <c r="E66" s="603"/>
      <c r="F66" s="72" t="s">
        <v>36</v>
      </c>
      <c r="G66" s="13"/>
      <c r="H66" s="11">
        <f t="shared" si="55"/>
        <v>0</v>
      </c>
      <c r="I66" s="12"/>
      <c r="J66" s="13"/>
      <c r="K66" s="11">
        <f t="shared" si="56"/>
        <v>0</v>
      </c>
      <c r="L66" s="12"/>
      <c r="M66" s="13"/>
      <c r="N66" s="11">
        <f t="shared" si="57"/>
        <v>0</v>
      </c>
      <c r="O66" s="12"/>
      <c r="P66" s="13"/>
      <c r="Q66" s="11">
        <f t="shared" si="58"/>
        <v>0</v>
      </c>
      <c r="R66" s="12"/>
      <c r="S66" s="13"/>
      <c r="T66" s="11">
        <f t="shared" si="59"/>
        <v>0</v>
      </c>
      <c r="U66" s="12"/>
      <c r="V66" s="13"/>
      <c r="W66" s="11">
        <f t="shared" si="60"/>
        <v>0</v>
      </c>
      <c r="X66" s="12"/>
      <c r="Y66" s="13"/>
      <c r="Z66" s="11">
        <f t="shared" si="61"/>
        <v>0</v>
      </c>
      <c r="AA66" s="12"/>
      <c r="AB66" s="13"/>
      <c r="AC66" s="11">
        <f t="shared" si="62"/>
        <v>0</v>
      </c>
      <c r="AD66" s="12"/>
      <c r="AE66" s="13"/>
      <c r="AF66" s="11">
        <f t="shared" si="63"/>
        <v>0</v>
      </c>
      <c r="AG66" s="12"/>
      <c r="AH66" s="13"/>
      <c r="AI66" s="11">
        <f t="shared" si="64"/>
        <v>0</v>
      </c>
      <c r="AJ66" s="12"/>
      <c r="AK66" s="13"/>
      <c r="AL66" s="11">
        <f t="shared" si="65"/>
        <v>0</v>
      </c>
      <c r="AM66" s="12"/>
      <c r="AN66" s="14"/>
      <c r="AO66" s="7" t="s">
        <v>37</v>
      </c>
    </row>
    <row r="67" spans="1:41">
      <c r="A67" s="592"/>
      <c r="B67" s="595"/>
      <c r="C67" s="598"/>
      <c r="D67" s="601"/>
      <c r="E67" s="603"/>
      <c r="F67" s="72" t="s">
        <v>38</v>
      </c>
      <c r="G67" s="13"/>
      <c r="H67" s="11">
        <f t="shared" si="55"/>
        <v>0</v>
      </c>
      <c r="I67" s="12"/>
      <c r="J67" s="13"/>
      <c r="K67" s="11">
        <f t="shared" si="56"/>
        <v>0</v>
      </c>
      <c r="L67" s="12"/>
      <c r="M67" s="13"/>
      <c r="N67" s="11">
        <f t="shared" si="57"/>
        <v>0</v>
      </c>
      <c r="O67" s="12"/>
      <c r="P67" s="13"/>
      <c r="Q67" s="11">
        <f t="shared" si="58"/>
        <v>0</v>
      </c>
      <c r="R67" s="12"/>
      <c r="S67" s="13"/>
      <c r="T67" s="11">
        <f t="shared" si="59"/>
        <v>0</v>
      </c>
      <c r="U67" s="12"/>
      <c r="V67" s="13"/>
      <c r="W67" s="11">
        <f t="shared" si="60"/>
        <v>0</v>
      </c>
      <c r="X67" s="12"/>
      <c r="Y67" s="13"/>
      <c r="Z67" s="11">
        <f t="shared" si="61"/>
        <v>0</v>
      </c>
      <c r="AA67" s="12"/>
      <c r="AB67" s="13"/>
      <c r="AC67" s="11">
        <f t="shared" si="62"/>
        <v>0</v>
      </c>
      <c r="AD67" s="12"/>
      <c r="AE67" s="351">
        <f>SUM(802000+357200)</f>
        <v>1159200</v>
      </c>
      <c r="AF67" s="11">
        <f t="shared" si="63"/>
        <v>1159200</v>
      </c>
      <c r="AG67" s="12"/>
      <c r="AH67" s="13"/>
      <c r="AI67" s="11">
        <f t="shared" si="64"/>
        <v>0</v>
      </c>
      <c r="AJ67" s="12"/>
      <c r="AK67" s="13"/>
      <c r="AL67" s="11">
        <f t="shared" si="65"/>
        <v>0</v>
      </c>
      <c r="AM67" s="12"/>
      <c r="AN67" s="14"/>
      <c r="AO67" s="117">
        <f>SUM(I62:I70,L62:L70,O62:O70,R62:R70,U62:U70,X62:X70,AA62:AA70,AD62:AD70,AG62:AG70)</f>
        <v>166000</v>
      </c>
    </row>
    <row r="68" spans="1:41">
      <c r="A68" s="592"/>
      <c r="B68" s="595"/>
      <c r="C68" s="598"/>
      <c r="D68" s="601"/>
      <c r="E68" s="603"/>
      <c r="F68" s="72" t="s">
        <v>39</v>
      </c>
      <c r="G68" s="13"/>
      <c r="H68" s="11">
        <f t="shared" si="55"/>
        <v>0</v>
      </c>
      <c r="I68" s="12"/>
      <c r="J68" s="13"/>
      <c r="K68" s="11">
        <f t="shared" si="56"/>
        <v>0</v>
      </c>
      <c r="L68" s="12"/>
      <c r="M68" s="13"/>
      <c r="N68" s="11">
        <f t="shared" si="57"/>
        <v>0</v>
      </c>
      <c r="O68" s="12"/>
      <c r="P68" s="13"/>
      <c r="Q68" s="11">
        <f t="shared" si="58"/>
        <v>0</v>
      </c>
      <c r="R68" s="12"/>
      <c r="S68" s="13"/>
      <c r="T68" s="11">
        <f t="shared" si="59"/>
        <v>0</v>
      </c>
      <c r="U68" s="12"/>
      <c r="V68" s="13"/>
      <c r="W68" s="11">
        <f t="shared" si="60"/>
        <v>0</v>
      </c>
      <c r="X68" s="12"/>
      <c r="Y68" s="13"/>
      <c r="Z68" s="11">
        <f t="shared" si="61"/>
        <v>0</v>
      </c>
      <c r="AA68" s="12"/>
      <c r="AB68" s="13"/>
      <c r="AC68" s="11">
        <f t="shared" si="62"/>
        <v>0</v>
      </c>
      <c r="AD68" s="12"/>
      <c r="AE68" s="13"/>
      <c r="AF68" s="11">
        <f t="shared" si="63"/>
        <v>0</v>
      </c>
      <c r="AG68" s="12"/>
      <c r="AH68" s="13"/>
      <c r="AI68" s="11">
        <f t="shared" si="64"/>
        <v>0</v>
      </c>
      <c r="AJ68" s="12"/>
      <c r="AK68" s="13"/>
      <c r="AL68" s="11">
        <f t="shared" si="65"/>
        <v>0</v>
      </c>
      <c r="AM68" s="12"/>
      <c r="AN68" s="14"/>
      <c r="AO68" s="7" t="s">
        <v>40</v>
      </c>
    </row>
    <row r="69" spans="1:41">
      <c r="A69" s="592"/>
      <c r="B69" s="595"/>
      <c r="C69" s="598"/>
      <c r="D69" s="601"/>
      <c r="E69" s="603"/>
      <c r="F69" s="72" t="s">
        <v>41</v>
      </c>
      <c r="G69" s="13"/>
      <c r="H69" s="11">
        <f t="shared" si="55"/>
        <v>0</v>
      </c>
      <c r="I69" s="12"/>
      <c r="J69" s="13"/>
      <c r="K69" s="11">
        <f t="shared" si="56"/>
        <v>0</v>
      </c>
      <c r="L69" s="12"/>
      <c r="M69" s="13"/>
      <c r="N69" s="11">
        <f t="shared" si="57"/>
        <v>0</v>
      </c>
      <c r="O69" s="12"/>
      <c r="P69" s="13"/>
      <c r="Q69" s="11">
        <f t="shared" si="58"/>
        <v>0</v>
      </c>
      <c r="R69" s="12"/>
      <c r="S69" s="13"/>
      <c r="T69" s="11">
        <f t="shared" si="59"/>
        <v>0</v>
      </c>
      <c r="U69" s="12"/>
      <c r="V69" s="13"/>
      <c r="W69" s="11">
        <f t="shared" si="60"/>
        <v>0</v>
      </c>
      <c r="X69" s="12"/>
      <c r="Y69" s="13"/>
      <c r="Z69" s="11">
        <f t="shared" si="61"/>
        <v>0</v>
      </c>
      <c r="AA69" s="12"/>
      <c r="AB69" s="13"/>
      <c r="AC69" s="11">
        <f t="shared" si="62"/>
        <v>0</v>
      </c>
      <c r="AD69" s="12"/>
      <c r="AE69" s="13"/>
      <c r="AF69" s="11">
        <f t="shared" si="63"/>
        <v>0</v>
      </c>
      <c r="AG69" s="12"/>
      <c r="AH69" s="13"/>
      <c r="AI69" s="11">
        <f t="shared" si="64"/>
        <v>0</v>
      </c>
      <c r="AJ69" s="12"/>
      <c r="AK69" s="13"/>
      <c r="AL69" s="11">
        <f t="shared" si="65"/>
        <v>0</v>
      </c>
      <c r="AM69" s="12"/>
      <c r="AN69" s="14"/>
      <c r="AO69" s="118">
        <f>AO67/AO63</f>
        <v>0.10605673396371071</v>
      </c>
    </row>
    <row r="70" spans="1:41" ht="15.75" customHeight="1">
      <c r="A70" s="606"/>
      <c r="B70" s="607"/>
      <c r="C70" s="608"/>
      <c r="D70" s="609"/>
      <c r="E70" s="610"/>
      <c r="F70" s="73" t="s">
        <v>42</v>
      </c>
      <c r="G70" s="15"/>
      <c r="H70" s="16">
        <f t="shared" si="55"/>
        <v>0</v>
      </c>
      <c r="I70" s="17"/>
      <c r="J70" s="15"/>
      <c r="K70" s="16">
        <f t="shared" si="56"/>
        <v>0</v>
      </c>
      <c r="L70" s="17"/>
      <c r="M70" s="15"/>
      <c r="N70" s="16">
        <f t="shared" si="57"/>
        <v>0</v>
      </c>
      <c r="O70" s="17"/>
      <c r="P70" s="15"/>
      <c r="Q70" s="16">
        <f t="shared" si="58"/>
        <v>0</v>
      </c>
      <c r="R70" s="17"/>
      <c r="S70" s="15"/>
      <c r="T70" s="16">
        <f t="shared" si="59"/>
        <v>0</v>
      </c>
      <c r="U70" s="17"/>
      <c r="V70" s="15"/>
      <c r="W70" s="16">
        <f t="shared" si="60"/>
        <v>0</v>
      </c>
      <c r="X70" s="17"/>
      <c r="Y70" s="15"/>
      <c r="Z70" s="16">
        <f t="shared" si="61"/>
        <v>0</v>
      </c>
      <c r="AA70" s="17"/>
      <c r="AB70" s="15"/>
      <c r="AC70" s="16">
        <f t="shared" si="62"/>
        <v>0</v>
      </c>
      <c r="AD70" s="17"/>
      <c r="AE70" s="15"/>
      <c r="AF70" s="16">
        <f t="shared" si="63"/>
        <v>0</v>
      </c>
      <c r="AG70" s="17"/>
      <c r="AH70" s="15"/>
      <c r="AI70" s="16">
        <f t="shared" si="64"/>
        <v>0</v>
      </c>
      <c r="AJ70" s="17"/>
      <c r="AK70" s="15"/>
      <c r="AL70" s="16">
        <f t="shared" si="65"/>
        <v>0</v>
      </c>
      <c r="AM70" s="17"/>
      <c r="AN70" s="18"/>
      <c r="AO70" s="127"/>
    </row>
    <row r="71" spans="1:41">
      <c r="A71" s="558" t="s">
        <v>21</v>
      </c>
      <c r="B71" s="560" t="s">
        <v>17</v>
      </c>
      <c r="C71" s="451" t="s">
        <v>18</v>
      </c>
      <c r="D71" s="451" t="s">
        <v>139</v>
      </c>
      <c r="E71" s="563" t="s">
        <v>20</v>
      </c>
      <c r="F71" s="556" t="s">
        <v>22</v>
      </c>
      <c r="G71" s="511" t="s">
        <v>23</v>
      </c>
      <c r="H71" s="440" t="s">
        <v>24</v>
      </c>
      <c r="I71" s="444" t="s">
        <v>25</v>
      </c>
      <c r="J71" s="511" t="s">
        <v>23</v>
      </c>
      <c r="K71" s="440" t="s">
        <v>24</v>
      </c>
      <c r="L71" s="444" t="s">
        <v>25</v>
      </c>
      <c r="M71" s="511" t="s">
        <v>23</v>
      </c>
      <c r="N71" s="440" t="s">
        <v>24</v>
      </c>
      <c r="O71" s="444" t="s">
        <v>25</v>
      </c>
      <c r="P71" s="511" t="s">
        <v>23</v>
      </c>
      <c r="Q71" s="440" t="s">
        <v>24</v>
      </c>
      <c r="R71" s="444" t="s">
        <v>25</v>
      </c>
      <c r="S71" s="511" t="s">
        <v>23</v>
      </c>
      <c r="T71" s="440" t="s">
        <v>24</v>
      </c>
      <c r="U71" s="444" t="s">
        <v>25</v>
      </c>
      <c r="V71" s="511" t="s">
        <v>23</v>
      </c>
      <c r="W71" s="440" t="s">
        <v>24</v>
      </c>
      <c r="X71" s="444" t="s">
        <v>25</v>
      </c>
      <c r="Y71" s="511" t="s">
        <v>23</v>
      </c>
      <c r="Z71" s="440" t="s">
        <v>24</v>
      </c>
      <c r="AA71" s="444" t="s">
        <v>25</v>
      </c>
      <c r="AB71" s="511" t="s">
        <v>23</v>
      </c>
      <c r="AC71" s="440" t="s">
        <v>24</v>
      </c>
      <c r="AD71" s="444" t="s">
        <v>25</v>
      </c>
      <c r="AE71" s="511" t="s">
        <v>23</v>
      </c>
      <c r="AF71" s="440" t="s">
        <v>24</v>
      </c>
      <c r="AG71" s="444" t="s">
        <v>25</v>
      </c>
      <c r="AH71" s="511" t="s">
        <v>23</v>
      </c>
      <c r="AI71" s="440" t="s">
        <v>24</v>
      </c>
      <c r="AJ71" s="444" t="s">
        <v>25</v>
      </c>
      <c r="AK71" s="511" t="s">
        <v>23</v>
      </c>
      <c r="AL71" s="440" t="s">
        <v>24</v>
      </c>
      <c r="AM71" s="444" t="s">
        <v>25</v>
      </c>
      <c r="AN71" s="510" t="s">
        <v>23</v>
      </c>
      <c r="AO71" s="453" t="s">
        <v>26</v>
      </c>
    </row>
    <row r="72" spans="1:41">
      <c r="A72" s="559"/>
      <c r="B72" s="561"/>
      <c r="C72" s="562"/>
      <c r="D72" s="562"/>
      <c r="E72" s="564"/>
      <c r="F72" s="557"/>
      <c r="G72" s="541"/>
      <c r="H72" s="542"/>
      <c r="I72" s="538"/>
      <c r="J72" s="541"/>
      <c r="K72" s="542"/>
      <c r="L72" s="538"/>
      <c r="M72" s="541"/>
      <c r="N72" s="542"/>
      <c r="O72" s="538"/>
      <c r="P72" s="541"/>
      <c r="Q72" s="542"/>
      <c r="R72" s="538"/>
      <c r="S72" s="541"/>
      <c r="T72" s="542"/>
      <c r="U72" s="538"/>
      <c r="V72" s="541"/>
      <c r="W72" s="542"/>
      <c r="X72" s="538"/>
      <c r="Y72" s="541"/>
      <c r="Z72" s="542"/>
      <c r="AA72" s="538"/>
      <c r="AB72" s="541"/>
      <c r="AC72" s="542"/>
      <c r="AD72" s="538"/>
      <c r="AE72" s="541"/>
      <c r="AF72" s="542"/>
      <c r="AG72" s="538"/>
      <c r="AH72" s="541"/>
      <c r="AI72" s="542"/>
      <c r="AJ72" s="538"/>
      <c r="AK72" s="541"/>
      <c r="AL72" s="542"/>
      <c r="AM72" s="538"/>
      <c r="AN72" s="539"/>
      <c r="AO72" s="540"/>
    </row>
    <row r="73" spans="1:41" ht="15" customHeight="1">
      <c r="A73" s="591" t="s">
        <v>140</v>
      </c>
      <c r="B73" s="594" t="s">
        <v>457</v>
      </c>
      <c r="C73" s="597">
        <v>2896</v>
      </c>
      <c r="D73" s="600" t="s">
        <v>458</v>
      </c>
      <c r="E73" s="513" t="s">
        <v>459</v>
      </c>
      <c r="F73" s="70" t="s">
        <v>30</v>
      </c>
      <c r="G73" s="13"/>
      <c r="H73" s="9">
        <f t="shared" ref="H73:H81" si="66">G73-I73</f>
        <v>0</v>
      </c>
      <c r="I73" s="10"/>
      <c r="J73" s="13"/>
      <c r="K73" s="9">
        <f t="shared" ref="K73:K81" si="67">J73-L73</f>
        <v>0</v>
      </c>
      <c r="L73" s="10"/>
      <c r="M73" s="13"/>
      <c r="N73" s="9">
        <f t="shared" ref="N73:N81" si="68">M73-O73</f>
        <v>0</v>
      </c>
      <c r="O73" s="10"/>
      <c r="P73" s="13"/>
      <c r="Q73" s="9">
        <f t="shared" ref="Q73:Q81" si="69">P73-R73</f>
        <v>0</v>
      </c>
      <c r="R73" s="10"/>
      <c r="S73" s="13"/>
      <c r="T73" s="9">
        <f t="shared" ref="T73:T81" si="70">S73-U73</f>
        <v>0</v>
      </c>
      <c r="U73" s="10"/>
      <c r="V73" s="13"/>
      <c r="W73" s="9">
        <f t="shared" ref="W73:W81" si="71">V73-X73</f>
        <v>0</v>
      </c>
      <c r="X73" s="10"/>
      <c r="Y73" s="13"/>
      <c r="Z73" s="9">
        <f t="shared" ref="Z73:Z81" si="72">Y73-AA73</f>
        <v>0</v>
      </c>
      <c r="AA73" s="10"/>
      <c r="AB73" s="13"/>
      <c r="AC73" s="9">
        <f t="shared" ref="AC73:AC81" si="73">AB73-AD73</f>
        <v>0</v>
      </c>
      <c r="AD73" s="10"/>
      <c r="AE73" s="13"/>
      <c r="AF73" s="9">
        <f t="shared" ref="AF73:AF81" si="74">AE73-AG73</f>
        <v>0</v>
      </c>
      <c r="AG73" s="10"/>
      <c r="AH73" s="13"/>
      <c r="AI73" s="9">
        <f t="shared" ref="AI73:AI81" si="75">AH73-AJ73</f>
        <v>0</v>
      </c>
      <c r="AJ73" s="10"/>
      <c r="AK73" s="13"/>
      <c r="AL73" s="9">
        <f t="shared" ref="AL73:AL81" si="76">AK73-AM73</f>
        <v>0</v>
      </c>
      <c r="AM73" s="10"/>
      <c r="AN73" s="14"/>
      <c r="AO73" s="4" t="s">
        <v>31</v>
      </c>
    </row>
    <row r="74" spans="1:41">
      <c r="A74" s="592"/>
      <c r="B74" s="595"/>
      <c r="C74" s="598"/>
      <c r="D74" s="601"/>
      <c r="E74" s="603"/>
      <c r="F74" s="72" t="s">
        <v>32</v>
      </c>
      <c r="G74" s="13"/>
      <c r="H74" s="11">
        <f t="shared" si="66"/>
        <v>0</v>
      </c>
      <c r="I74" s="12"/>
      <c r="J74" s="13"/>
      <c r="K74" s="11">
        <f t="shared" si="67"/>
        <v>0</v>
      </c>
      <c r="L74" s="12"/>
      <c r="M74" s="13"/>
      <c r="N74" s="11">
        <f t="shared" si="68"/>
        <v>0</v>
      </c>
      <c r="O74" s="12"/>
      <c r="P74" s="13"/>
      <c r="Q74" s="11">
        <f t="shared" si="69"/>
        <v>0</v>
      </c>
      <c r="R74" s="12"/>
      <c r="S74" s="13"/>
      <c r="T74" s="11">
        <f t="shared" si="70"/>
        <v>0</v>
      </c>
      <c r="U74" s="12"/>
      <c r="V74" s="13"/>
      <c r="W74" s="11">
        <f t="shared" si="71"/>
        <v>0</v>
      </c>
      <c r="X74" s="12"/>
      <c r="Y74" s="13"/>
      <c r="Z74" s="11">
        <f t="shared" si="72"/>
        <v>0</v>
      </c>
      <c r="AA74" s="12"/>
      <c r="AB74" s="13"/>
      <c r="AC74" s="11">
        <f t="shared" si="73"/>
        <v>0</v>
      </c>
      <c r="AD74" s="12"/>
      <c r="AE74" s="13"/>
      <c r="AF74" s="11">
        <f t="shared" si="74"/>
        <v>0</v>
      </c>
      <c r="AG74" s="12"/>
      <c r="AH74" s="13"/>
      <c r="AI74" s="11">
        <f t="shared" si="75"/>
        <v>0</v>
      </c>
      <c r="AJ74" s="12"/>
      <c r="AK74" s="13"/>
      <c r="AL74" s="11">
        <f t="shared" si="76"/>
        <v>0</v>
      </c>
      <c r="AM74" s="12"/>
      <c r="AN74" s="14"/>
      <c r="AO74" s="117">
        <f>SUM(G73:G81,J73:J81,M73:M81,P73:P81,S73:S81,V73:V81,Y73:Y81,AB73:AB81,AE73:AE81)</f>
        <v>190978</v>
      </c>
    </row>
    <row r="75" spans="1:41">
      <c r="A75" s="592"/>
      <c r="B75" s="595"/>
      <c r="C75" s="598"/>
      <c r="D75" s="601"/>
      <c r="E75" s="603"/>
      <c r="F75" s="72" t="s">
        <v>33</v>
      </c>
      <c r="G75" s="13"/>
      <c r="H75" s="11">
        <f t="shared" si="66"/>
        <v>0</v>
      </c>
      <c r="I75" s="12"/>
      <c r="J75" s="13"/>
      <c r="K75" s="11">
        <f t="shared" si="67"/>
        <v>0</v>
      </c>
      <c r="L75" s="12"/>
      <c r="M75" s="13"/>
      <c r="N75" s="11">
        <f t="shared" si="68"/>
        <v>0</v>
      </c>
      <c r="O75" s="12"/>
      <c r="P75" s="13"/>
      <c r="Q75" s="11">
        <f t="shared" si="69"/>
        <v>0</v>
      </c>
      <c r="R75" s="12"/>
      <c r="S75" s="13">
        <v>102000</v>
      </c>
      <c r="T75" s="11">
        <f t="shared" si="70"/>
        <v>0</v>
      </c>
      <c r="U75" s="12">
        <v>102000</v>
      </c>
      <c r="V75" s="13"/>
      <c r="W75" s="11">
        <f t="shared" si="71"/>
        <v>0</v>
      </c>
      <c r="X75" s="12"/>
      <c r="Y75" s="13"/>
      <c r="Z75" s="11">
        <f t="shared" si="72"/>
        <v>0</v>
      </c>
      <c r="AA75" s="12"/>
      <c r="AB75" s="13"/>
      <c r="AC75" s="11">
        <f t="shared" si="73"/>
        <v>0</v>
      </c>
      <c r="AD75" s="12"/>
      <c r="AE75" s="13"/>
      <c r="AF75" s="11">
        <f t="shared" si="74"/>
        <v>0</v>
      </c>
      <c r="AG75" s="12"/>
      <c r="AH75" s="13"/>
      <c r="AI75" s="11">
        <f t="shared" si="75"/>
        <v>0</v>
      </c>
      <c r="AJ75" s="12"/>
      <c r="AK75" s="13"/>
      <c r="AL75" s="11">
        <f t="shared" si="76"/>
        <v>0</v>
      </c>
      <c r="AM75" s="12"/>
      <c r="AN75" s="14"/>
      <c r="AO75" s="7" t="s">
        <v>34</v>
      </c>
    </row>
    <row r="76" spans="1:41">
      <c r="A76" s="592"/>
      <c r="B76" s="595"/>
      <c r="C76" s="598"/>
      <c r="D76" s="601"/>
      <c r="E76" s="603"/>
      <c r="F76" s="72" t="s">
        <v>35</v>
      </c>
      <c r="G76" s="13"/>
      <c r="H76" s="11">
        <f t="shared" si="66"/>
        <v>0</v>
      </c>
      <c r="I76" s="12"/>
      <c r="J76" s="13"/>
      <c r="K76" s="11">
        <f t="shared" si="67"/>
        <v>0</v>
      </c>
      <c r="L76" s="12"/>
      <c r="M76" s="13"/>
      <c r="N76" s="11">
        <f t="shared" si="68"/>
        <v>0</v>
      </c>
      <c r="O76" s="12"/>
      <c r="P76" s="13"/>
      <c r="Q76" s="11">
        <f t="shared" si="69"/>
        <v>0</v>
      </c>
      <c r="R76" s="12"/>
      <c r="S76" s="13"/>
      <c r="T76" s="11">
        <f t="shared" si="70"/>
        <v>0</v>
      </c>
      <c r="U76" s="12"/>
      <c r="V76" s="13"/>
      <c r="W76" s="11">
        <f t="shared" si="71"/>
        <v>0</v>
      </c>
      <c r="X76" s="12"/>
      <c r="Y76" s="13"/>
      <c r="Z76" s="11">
        <f t="shared" si="72"/>
        <v>0</v>
      </c>
      <c r="AA76" s="12"/>
      <c r="AB76" s="351">
        <f>SUM(88978)</f>
        <v>88978</v>
      </c>
      <c r="AC76" s="11">
        <f t="shared" si="73"/>
        <v>88978</v>
      </c>
      <c r="AD76" s="12"/>
      <c r="AE76" s="13"/>
      <c r="AF76" s="11">
        <f t="shared" si="74"/>
        <v>0</v>
      </c>
      <c r="AG76" s="12"/>
      <c r="AH76" s="306"/>
      <c r="AI76" s="11">
        <f t="shared" si="75"/>
        <v>0</v>
      </c>
      <c r="AJ76" s="12"/>
      <c r="AK76" s="13"/>
      <c r="AL76" s="11">
        <f t="shared" si="76"/>
        <v>0</v>
      </c>
      <c r="AM76" s="12"/>
      <c r="AN76" s="14"/>
      <c r="AO76" s="117">
        <f>SUM(H73:H81,K73:K81,N73:N81,Q73:Q81,T73:T81,W73:W81,Z73:Z81,AC73:AC81,Z73:Z81,AF73:AF81)</f>
        <v>88978</v>
      </c>
    </row>
    <row r="77" spans="1:41">
      <c r="A77" s="592"/>
      <c r="B77" s="595"/>
      <c r="C77" s="598"/>
      <c r="D77" s="601"/>
      <c r="E77" s="603"/>
      <c r="F77" s="72" t="s">
        <v>36</v>
      </c>
      <c r="G77" s="13"/>
      <c r="H77" s="11">
        <f t="shared" si="66"/>
        <v>0</v>
      </c>
      <c r="I77" s="12"/>
      <c r="J77" s="13"/>
      <c r="K77" s="11">
        <f t="shared" si="67"/>
        <v>0</v>
      </c>
      <c r="L77" s="12"/>
      <c r="M77" s="13"/>
      <c r="N77" s="11">
        <f t="shared" si="68"/>
        <v>0</v>
      </c>
      <c r="O77" s="12"/>
      <c r="P77" s="13"/>
      <c r="Q77" s="11">
        <f t="shared" si="69"/>
        <v>0</v>
      </c>
      <c r="R77" s="12"/>
      <c r="S77" s="13"/>
      <c r="T77" s="11">
        <f t="shared" si="70"/>
        <v>0</v>
      </c>
      <c r="U77" s="12"/>
      <c r="V77" s="13"/>
      <c r="W77" s="11">
        <f t="shared" si="71"/>
        <v>0</v>
      </c>
      <c r="X77" s="12"/>
      <c r="Y77" s="13"/>
      <c r="Z77" s="11">
        <f t="shared" si="72"/>
        <v>0</v>
      </c>
      <c r="AA77" s="12"/>
      <c r="AB77" s="13"/>
      <c r="AC77" s="11">
        <f t="shared" si="73"/>
        <v>0</v>
      </c>
      <c r="AD77" s="12"/>
      <c r="AE77" s="13"/>
      <c r="AF77" s="11">
        <f t="shared" si="74"/>
        <v>0</v>
      </c>
      <c r="AG77" s="12"/>
      <c r="AH77" s="13"/>
      <c r="AI77" s="11">
        <f t="shared" si="75"/>
        <v>0</v>
      </c>
      <c r="AJ77" s="12"/>
      <c r="AK77" s="13"/>
      <c r="AL77" s="11">
        <f t="shared" si="76"/>
        <v>0</v>
      </c>
      <c r="AM77" s="12"/>
      <c r="AN77" s="14"/>
      <c r="AO77" s="7" t="s">
        <v>37</v>
      </c>
    </row>
    <row r="78" spans="1:41">
      <c r="A78" s="592"/>
      <c r="B78" s="595"/>
      <c r="C78" s="598"/>
      <c r="D78" s="601"/>
      <c r="E78" s="603"/>
      <c r="F78" s="72" t="s">
        <v>38</v>
      </c>
      <c r="G78" s="13"/>
      <c r="H78" s="11">
        <f t="shared" si="66"/>
        <v>0</v>
      </c>
      <c r="I78" s="12"/>
      <c r="J78" s="13"/>
      <c r="K78" s="11">
        <f t="shared" si="67"/>
        <v>0</v>
      </c>
      <c r="L78" s="12"/>
      <c r="M78" s="13"/>
      <c r="N78" s="11">
        <f t="shared" si="68"/>
        <v>0</v>
      </c>
      <c r="O78" s="12"/>
      <c r="P78" s="13"/>
      <c r="Q78" s="11">
        <f t="shared" si="69"/>
        <v>0</v>
      </c>
      <c r="R78" s="12"/>
      <c r="S78" s="13"/>
      <c r="T78" s="11">
        <f t="shared" si="70"/>
        <v>0</v>
      </c>
      <c r="U78" s="12"/>
      <c r="V78" s="13"/>
      <c r="W78" s="11">
        <f t="shared" si="71"/>
        <v>0</v>
      </c>
      <c r="X78" s="12"/>
      <c r="Y78" s="13"/>
      <c r="Z78" s="11">
        <f t="shared" si="72"/>
        <v>0</v>
      </c>
      <c r="AA78" s="12"/>
      <c r="AB78" s="13"/>
      <c r="AC78" s="11">
        <f t="shared" si="73"/>
        <v>0</v>
      </c>
      <c r="AD78" s="12"/>
      <c r="AE78" s="13"/>
      <c r="AF78" s="11">
        <f t="shared" si="74"/>
        <v>0</v>
      </c>
      <c r="AG78" s="12"/>
      <c r="AH78" s="351">
        <v>1100000</v>
      </c>
      <c r="AI78" s="11">
        <f t="shared" si="75"/>
        <v>1100000</v>
      </c>
      <c r="AJ78" s="12"/>
      <c r="AK78" s="13"/>
      <c r="AL78" s="11">
        <f t="shared" si="76"/>
        <v>0</v>
      </c>
      <c r="AM78" s="12"/>
      <c r="AN78" s="14"/>
      <c r="AO78" s="117">
        <f>SUM(I73:I81,L73:L81,O73:O81,R73:R81,U73:U81,X73:X81,AA73:AA81,AD73:AD81,AG73:AG81)</f>
        <v>102000</v>
      </c>
    </row>
    <row r="79" spans="1:41">
      <c r="A79" s="592"/>
      <c r="B79" s="595"/>
      <c r="C79" s="598"/>
      <c r="D79" s="601"/>
      <c r="E79" s="603"/>
      <c r="F79" s="72" t="s">
        <v>39</v>
      </c>
      <c r="G79" s="13"/>
      <c r="H79" s="11">
        <f t="shared" si="66"/>
        <v>0</v>
      </c>
      <c r="I79" s="12"/>
      <c r="J79" s="13"/>
      <c r="K79" s="11">
        <f t="shared" si="67"/>
        <v>0</v>
      </c>
      <c r="L79" s="12"/>
      <c r="M79" s="13"/>
      <c r="N79" s="11">
        <f t="shared" si="68"/>
        <v>0</v>
      </c>
      <c r="O79" s="12"/>
      <c r="P79" s="13"/>
      <c r="Q79" s="11">
        <f t="shared" si="69"/>
        <v>0</v>
      </c>
      <c r="R79" s="12"/>
      <c r="S79" s="13"/>
      <c r="T79" s="11">
        <f t="shared" si="70"/>
        <v>0</v>
      </c>
      <c r="U79" s="12"/>
      <c r="V79" s="13"/>
      <c r="W79" s="11">
        <f t="shared" si="71"/>
        <v>0</v>
      </c>
      <c r="X79" s="12"/>
      <c r="Y79" s="13"/>
      <c r="Z79" s="11">
        <f t="shared" si="72"/>
        <v>0</v>
      </c>
      <c r="AA79" s="12"/>
      <c r="AB79" s="13"/>
      <c r="AC79" s="11">
        <f t="shared" si="73"/>
        <v>0</v>
      </c>
      <c r="AD79" s="12"/>
      <c r="AE79" s="13"/>
      <c r="AF79" s="11">
        <f t="shared" si="74"/>
        <v>0</v>
      </c>
      <c r="AG79" s="12"/>
      <c r="AH79" s="13"/>
      <c r="AI79" s="11">
        <f t="shared" si="75"/>
        <v>0</v>
      </c>
      <c r="AJ79" s="12"/>
      <c r="AK79" s="13"/>
      <c r="AL79" s="11">
        <f t="shared" si="76"/>
        <v>0</v>
      </c>
      <c r="AM79" s="12"/>
      <c r="AN79" s="14"/>
      <c r="AO79" s="7" t="s">
        <v>40</v>
      </c>
    </row>
    <row r="80" spans="1:41">
      <c r="A80" s="592"/>
      <c r="B80" s="595"/>
      <c r="C80" s="598"/>
      <c r="D80" s="601"/>
      <c r="E80" s="603"/>
      <c r="F80" s="72" t="s">
        <v>41</v>
      </c>
      <c r="G80" s="13"/>
      <c r="H80" s="11">
        <f t="shared" si="66"/>
        <v>0</v>
      </c>
      <c r="I80" s="12"/>
      <c r="J80" s="13"/>
      <c r="K80" s="11">
        <f t="shared" si="67"/>
        <v>0</v>
      </c>
      <c r="L80" s="12"/>
      <c r="M80" s="13"/>
      <c r="N80" s="11">
        <f t="shared" si="68"/>
        <v>0</v>
      </c>
      <c r="O80" s="12"/>
      <c r="P80" s="13"/>
      <c r="Q80" s="11">
        <f t="shared" si="69"/>
        <v>0</v>
      </c>
      <c r="R80" s="12"/>
      <c r="S80" s="13"/>
      <c r="T80" s="11">
        <f t="shared" si="70"/>
        <v>0</v>
      </c>
      <c r="U80" s="12"/>
      <c r="V80" s="13"/>
      <c r="W80" s="11">
        <f t="shared" si="71"/>
        <v>0</v>
      </c>
      <c r="X80" s="12"/>
      <c r="Y80" s="13"/>
      <c r="Z80" s="11">
        <f t="shared" si="72"/>
        <v>0</v>
      </c>
      <c r="AA80" s="12"/>
      <c r="AB80" s="13"/>
      <c r="AC80" s="11">
        <f t="shared" si="73"/>
        <v>0</v>
      </c>
      <c r="AD80" s="12"/>
      <c r="AE80" s="13"/>
      <c r="AF80" s="11">
        <f t="shared" si="74"/>
        <v>0</v>
      </c>
      <c r="AG80" s="12"/>
      <c r="AH80" s="13"/>
      <c r="AI80" s="11">
        <f t="shared" si="75"/>
        <v>0</v>
      </c>
      <c r="AJ80" s="12"/>
      <c r="AK80" s="13"/>
      <c r="AL80" s="11">
        <f t="shared" si="76"/>
        <v>0</v>
      </c>
      <c r="AM80" s="12"/>
      <c r="AN80" s="14"/>
      <c r="AO80" s="118">
        <f>AO78/AO74</f>
        <v>0.5340929321701976</v>
      </c>
    </row>
    <row r="81" spans="1:41" ht="15.75" customHeight="1">
      <c r="A81" s="606"/>
      <c r="B81" s="607"/>
      <c r="C81" s="608"/>
      <c r="D81" s="609"/>
      <c r="E81" s="610"/>
      <c r="F81" s="73" t="s">
        <v>42</v>
      </c>
      <c r="G81" s="15"/>
      <c r="H81" s="16">
        <f t="shared" si="66"/>
        <v>0</v>
      </c>
      <c r="I81" s="17"/>
      <c r="J81" s="15"/>
      <c r="K81" s="16">
        <f t="shared" si="67"/>
        <v>0</v>
      </c>
      <c r="L81" s="17"/>
      <c r="M81" s="15"/>
      <c r="N81" s="16">
        <f t="shared" si="68"/>
        <v>0</v>
      </c>
      <c r="O81" s="17"/>
      <c r="P81" s="15"/>
      <c r="Q81" s="16">
        <f t="shared" si="69"/>
        <v>0</v>
      </c>
      <c r="R81" s="17"/>
      <c r="S81" s="15"/>
      <c r="T81" s="16">
        <f t="shared" si="70"/>
        <v>0</v>
      </c>
      <c r="U81" s="17"/>
      <c r="V81" s="15"/>
      <c r="W81" s="16">
        <f t="shared" si="71"/>
        <v>0</v>
      </c>
      <c r="X81" s="17"/>
      <c r="Y81" s="15"/>
      <c r="Z81" s="16">
        <f t="shared" si="72"/>
        <v>0</v>
      </c>
      <c r="AA81" s="17"/>
      <c r="AB81" s="15"/>
      <c r="AC81" s="16">
        <f t="shared" si="73"/>
        <v>0</v>
      </c>
      <c r="AD81" s="17"/>
      <c r="AE81" s="15"/>
      <c r="AF81" s="16">
        <f t="shared" si="74"/>
        <v>0</v>
      </c>
      <c r="AG81" s="17"/>
      <c r="AH81" s="15"/>
      <c r="AI81" s="16">
        <f t="shared" si="75"/>
        <v>0</v>
      </c>
      <c r="AJ81" s="17"/>
      <c r="AK81" s="15"/>
      <c r="AL81" s="16">
        <f t="shared" si="76"/>
        <v>0</v>
      </c>
      <c r="AM81" s="17"/>
      <c r="AN81" s="18"/>
      <c r="AO81" s="127"/>
    </row>
    <row r="82" spans="1:41">
      <c r="A82" s="558" t="s">
        <v>21</v>
      </c>
      <c r="B82" s="560" t="s">
        <v>17</v>
      </c>
      <c r="C82" s="451" t="s">
        <v>18</v>
      </c>
      <c r="D82" s="451" t="s">
        <v>139</v>
      </c>
      <c r="E82" s="563" t="s">
        <v>20</v>
      </c>
      <c r="F82" s="556" t="s">
        <v>22</v>
      </c>
      <c r="G82" s="511" t="s">
        <v>23</v>
      </c>
      <c r="H82" s="440" t="s">
        <v>24</v>
      </c>
      <c r="I82" s="444" t="s">
        <v>25</v>
      </c>
      <c r="J82" s="511" t="s">
        <v>23</v>
      </c>
      <c r="K82" s="440" t="s">
        <v>24</v>
      </c>
      <c r="L82" s="444" t="s">
        <v>25</v>
      </c>
      <c r="M82" s="511" t="s">
        <v>23</v>
      </c>
      <c r="N82" s="440" t="s">
        <v>24</v>
      </c>
      <c r="O82" s="444" t="s">
        <v>25</v>
      </c>
      <c r="P82" s="511" t="s">
        <v>23</v>
      </c>
      <c r="Q82" s="440" t="s">
        <v>24</v>
      </c>
      <c r="R82" s="444" t="s">
        <v>25</v>
      </c>
      <c r="S82" s="511" t="s">
        <v>23</v>
      </c>
      <c r="T82" s="440" t="s">
        <v>24</v>
      </c>
      <c r="U82" s="444" t="s">
        <v>25</v>
      </c>
      <c r="V82" s="511" t="s">
        <v>23</v>
      </c>
      <c r="W82" s="440" t="s">
        <v>24</v>
      </c>
      <c r="X82" s="444" t="s">
        <v>25</v>
      </c>
      <c r="Y82" s="511" t="s">
        <v>23</v>
      </c>
      <c r="Z82" s="440" t="s">
        <v>24</v>
      </c>
      <c r="AA82" s="444" t="s">
        <v>25</v>
      </c>
      <c r="AB82" s="511" t="s">
        <v>23</v>
      </c>
      <c r="AC82" s="440" t="s">
        <v>24</v>
      </c>
      <c r="AD82" s="444" t="s">
        <v>25</v>
      </c>
      <c r="AE82" s="511" t="s">
        <v>23</v>
      </c>
      <c r="AF82" s="440" t="s">
        <v>24</v>
      </c>
      <c r="AG82" s="444" t="s">
        <v>25</v>
      </c>
      <c r="AH82" s="511" t="s">
        <v>23</v>
      </c>
      <c r="AI82" s="440" t="s">
        <v>24</v>
      </c>
      <c r="AJ82" s="444" t="s">
        <v>25</v>
      </c>
      <c r="AK82" s="511" t="s">
        <v>23</v>
      </c>
      <c r="AL82" s="440" t="s">
        <v>24</v>
      </c>
      <c r="AM82" s="444" t="s">
        <v>25</v>
      </c>
      <c r="AN82" s="510" t="s">
        <v>23</v>
      </c>
      <c r="AO82" s="453" t="s">
        <v>26</v>
      </c>
    </row>
    <row r="83" spans="1:41">
      <c r="A83" s="559"/>
      <c r="B83" s="561"/>
      <c r="C83" s="562"/>
      <c r="D83" s="562"/>
      <c r="E83" s="564"/>
      <c r="F83" s="557"/>
      <c r="G83" s="541"/>
      <c r="H83" s="542"/>
      <c r="I83" s="538"/>
      <c r="J83" s="541"/>
      <c r="K83" s="542"/>
      <c r="L83" s="538"/>
      <c r="M83" s="541"/>
      <c r="N83" s="542"/>
      <c r="O83" s="538"/>
      <c r="P83" s="541"/>
      <c r="Q83" s="542"/>
      <c r="R83" s="538"/>
      <c r="S83" s="541"/>
      <c r="T83" s="542"/>
      <c r="U83" s="538"/>
      <c r="V83" s="541"/>
      <c r="W83" s="542"/>
      <c r="X83" s="538"/>
      <c r="Y83" s="541"/>
      <c r="Z83" s="542"/>
      <c r="AA83" s="538"/>
      <c r="AB83" s="541"/>
      <c r="AC83" s="542"/>
      <c r="AD83" s="538"/>
      <c r="AE83" s="541"/>
      <c r="AF83" s="542"/>
      <c r="AG83" s="538"/>
      <c r="AH83" s="541"/>
      <c r="AI83" s="542"/>
      <c r="AJ83" s="538"/>
      <c r="AK83" s="541"/>
      <c r="AL83" s="542"/>
      <c r="AM83" s="538"/>
      <c r="AN83" s="539"/>
      <c r="AO83" s="540"/>
    </row>
    <row r="84" spans="1:41" ht="15" customHeight="1">
      <c r="A84" s="591" t="s">
        <v>140</v>
      </c>
      <c r="B84" s="594" t="s">
        <v>460</v>
      </c>
      <c r="C84" s="597">
        <v>2921</v>
      </c>
      <c r="D84" s="600" t="s">
        <v>461</v>
      </c>
      <c r="E84" s="513" t="s">
        <v>462</v>
      </c>
      <c r="F84" s="70" t="s">
        <v>30</v>
      </c>
      <c r="G84" s="13"/>
      <c r="H84" s="9">
        <f t="shared" ref="H84:H92" si="77">G84-I84</f>
        <v>0</v>
      </c>
      <c r="I84" s="10"/>
      <c r="J84" s="13"/>
      <c r="K84" s="9">
        <f t="shared" ref="K84:K92" si="78">J84-L84</f>
        <v>0</v>
      </c>
      <c r="L84" s="10"/>
      <c r="M84" s="13"/>
      <c r="N84" s="9">
        <f t="shared" ref="N84:N92" si="79">M84-O84</f>
        <v>0</v>
      </c>
      <c r="O84" s="10"/>
      <c r="P84" s="13"/>
      <c r="Q84" s="9">
        <f t="shared" ref="Q84:Q92" si="80">P84-R84</f>
        <v>0</v>
      </c>
      <c r="R84" s="10"/>
      <c r="S84" s="13"/>
      <c r="T84" s="9">
        <f t="shared" ref="T84:T92" si="81">S84-U84</f>
        <v>0</v>
      </c>
      <c r="U84" s="10"/>
      <c r="V84" s="13"/>
      <c r="W84" s="9">
        <f t="shared" ref="W84:W92" si="82">V84-X84</f>
        <v>0</v>
      </c>
      <c r="X84" s="10"/>
      <c r="Y84" s="13"/>
      <c r="Z84" s="9">
        <f t="shared" ref="Z84:Z92" si="83">Y84-AA84</f>
        <v>0</v>
      </c>
      <c r="AA84" s="10"/>
      <c r="AB84" s="13"/>
      <c r="AC84" s="9">
        <f t="shared" ref="AC84:AC92" si="84">AB84-AD84</f>
        <v>0</v>
      </c>
      <c r="AD84" s="10"/>
      <c r="AE84" s="13"/>
      <c r="AF84" s="9">
        <f t="shared" ref="AF84:AF92" si="85">AE84-AG84</f>
        <v>0</v>
      </c>
      <c r="AG84" s="10"/>
      <c r="AH84" s="13"/>
      <c r="AI84" s="9">
        <f t="shared" ref="AI84:AI92" si="86">AH84-AJ84</f>
        <v>0</v>
      </c>
      <c r="AJ84" s="10"/>
      <c r="AK84" s="13"/>
      <c r="AL84" s="9">
        <f t="shared" ref="AL84:AL92" si="87">AK84-AM84</f>
        <v>0</v>
      </c>
      <c r="AM84" s="10"/>
      <c r="AN84" s="14"/>
      <c r="AO84" s="4" t="s">
        <v>31</v>
      </c>
    </row>
    <row r="85" spans="1:41">
      <c r="A85" s="592"/>
      <c r="B85" s="595"/>
      <c r="C85" s="598"/>
      <c r="D85" s="601"/>
      <c r="E85" s="603"/>
      <c r="F85" s="72" t="s">
        <v>32</v>
      </c>
      <c r="G85" s="13"/>
      <c r="H85" s="11">
        <f t="shared" si="77"/>
        <v>0</v>
      </c>
      <c r="I85" s="12"/>
      <c r="J85" s="13"/>
      <c r="K85" s="11">
        <f t="shared" si="78"/>
        <v>0</v>
      </c>
      <c r="L85" s="12"/>
      <c r="M85" s="13"/>
      <c r="N85" s="11">
        <f t="shared" si="79"/>
        <v>0</v>
      </c>
      <c r="O85" s="12"/>
      <c r="P85" s="13"/>
      <c r="Q85" s="11">
        <f t="shared" si="80"/>
        <v>0</v>
      </c>
      <c r="R85" s="12"/>
      <c r="S85" s="13"/>
      <c r="T85" s="11">
        <f t="shared" si="81"/>
        <v>0</v>
      </c>
      <c r="U85" s="12"/>
      <c r="V85" s="13"/>
      <c r="W85" s="11">
        <f t="shared" si="82"/>
        <v>0</v>
      </c>
      <c r="X85" s="12"/>
      <c r="Y85" s="13"/>
      <c r="Z85" s="11">
        <f t="shared" si="83"/>
        <v>0</v>
      </c>
      <c r="AA85" s="12"/>
      <c r="AB85" s="13"/>
      <c r="AC85" s="11">
        <f t="shared" si="84"/>
        <v>0</v>
      </c>
      <c r="AD85" s="12"/>
      <c r="AE85" s="13"/>
      <c r="AF85" s="11">
        <f t="shared" si="85"/>
        <v>0</v>
      </c>
      <c r="AG85" s="12"/>
      <c r="AH85" s="13"/>
      <c r="AI85" s="11">
        <f t="shared" si="86"/>
        <v>0</v>
      </c>
      <c r="AJ85" s="12"/>
      <c r="AK85" s="13"/>
      <c r="AL85" s="11">
        <f t="shared" si="87"/>
        <v>0</v>
      </c>
      <c r="AM85" s="12"/>
      <c r="AN85" s="14"/>
      <c r="AO85" s="117">
        <f>SUM(G84:G92,J84:J92,M84:M92,P84:P92,S84:S92,V84:V92,Y84:Y92,AB84:AB92,AE84:AE92)</f>
        <v>398000</v>
      </c>
    </row>
    <row r="86" spans="1:41">
      <c r="A86" s="592"/>
      <c r="B86" s="595"/>
      <c r="C86" s="598"/>
      <c r="D86" s="601"/>
      <c r="E86" s="603"/>
      <c r="F86" s="72" t="s">
        <v>33</v>
      </c>
      <c r="G86" s="13"/>
      <c r="H86" s="11">
        <f t="shared" si="77"/>
        <v>0</v>
      </c>
      <c r="I86" s="12"/>
      <c r="J86" s="13"/>
      <c r="K86" s="11">
        <f t="shared" si="78"/>
        <v>0</v>
      </c>
      <c r="L86" s="12"/>
      <c r="M86" s="13"/>
      <c r="N86" s="11">
        <f t="shared" si="79"/>
        <v>0</v>
      </c>
      <c r="O86" s="12"/>
      <c r="P86" s="13"/>
      <c r="Q86" s="11">
        <f t="shared" si="80"/>
        <v>0</v>
      </c>
      <c r="R86" s="12"/>
      <c r="S86" s="13">
        <v>222000</v>
      </c>
      <c r="T86" s="11">
        <f t="shared" si="81"/>
        <v>0</v>
      </c>
      <c r="U86" s="12">
        <v>222000</v>
      </c>
      <c r="V86" s="13"/>
      <c r="W86" s="11">
        <f t="shared" si="82"/>
        <v>0</v>
      </c>
      <c r="X86" s="12"/>
      <c r="Y86" s="13"/>
      <c r="Z86" s="11">
        <f t="shared" si="83"/>
        <v>0</v>
      </c>
      <c r="AA86" s="12"/>
      <c r="AB86" s="13"/>
      <c r="AC86" s="11">
        <f t="shared" si="84"/>
        <v>0</v>
      </c>
      <c r="AD86" s="12"/>
      <c r="AE86" s="13"/>
      <c r="AF86" s="11">
        <f t="shared" si="85"/>
        <v>0</v>
      </c>
      <c r="AG86" s="12"/>
      <c r="AH86" s="13"/>
      <c r="AI86" s="11">
        <f t="shared" si="86"/>
        <v>0</v>
      </c>
      <c r="AJ86" s="12"/>
      <c r="AK86" s="13"/>
      <c r="AL86" s="11">
        <f t="shared" si="87"/>
        <v>0</v>
      </c>
      <c r="AM86" s="12"/>
      <c r="AN86" s="14"/>
      <c r="AO86" s="7" t="s">
        <v>34</v>
      </c>
    </row>
    <row r="87" spans="1:41">
      <c r="A87" s="592"/>
      <c r="B87" s="595"/>
      <c r="C87" s="598"/>
      <c r="D87" s="601"/>
      <c r="E87" s="603"/>
      <c r="F87" s="72" t="s">
        <v>35</v>
      </c>
      <c r="G87" s="13"/>
      <c r="H87" s="11">
        <f t="shared" si="77"/>
        <v>0</v>
      </c>
      <c r="I87" s="12"/>
      <c r="J87" s="13"/>
      <c r="K87" s="11">
        <f t="shared" si="78"/>
        <v>0</v>
      </c>
      <c r="L87" s="12"/>
      <c r="M87" s="13"/>
      <c r="N87" s="11">
        <f t="shared" si="79"/>
        <v>0</v>
      </c>
      <c r="O87" s="12"/>
      <c r="P87" s="13"/>
      <c r="Q87" s="11">
        <f t="shared" si="80"/>
        <v>0</v>
      </c>
      <c r="R87" s="12"/>
      <c r="S87" s="13"/>
      <c r="T87" s="11">
        <f t="shared" si="81"/>
        <v>0</v>
      </c>
      <c r="U87" s="12"/>
      <c r="V87" s="13"/>
      <c r="W87" s="11">
        <f t="shared" si="82"/>
        <v>0</v>
      </c>
      <c r="X87" s="12"/>
      <c r="Y87" s="13"/>
      <c r="Z87" s="11">
        <f t="shared" si="83"/>
        <v>0</v>
      </c>
      <c r="AA87" s="12"/>
      <c r="AB87" s="351">
        <f>SUM(133000+43000)</f>
        <v>176000</v>
      </c>
      <c r="AC87" s="11">
        <f t="shared" si="84"/>
        <v>176000</v>
      </c>
      <c r="AD87" s="12"/>
      <c r="AE87" s="13"/>
      <c r="AF87" s="11">
        <f t="shared" si="85"/>
        <v>0</v>
      </c>
      <c r="AG87" s="12"/>
      <c r="AH87" s="306"/>
      <c r="AI87" s="11">
        <f t="shared" si="86"/>
        <v>0</v>
      </c>
      <c r="AJ87" s="12"/>
      <c r="AK87" s="13"/>
      <c r="AL87" s="11">
        <f t="shared" si="87"/>
        <v>0</v>
      </c>
      <c r="AM87" s="12"/>
      <c r="AN87" s="14"/>
      <c r="AO87" s="117">
        <f>SUM(H84:H92,K84:K92,N84:N92,Q84:Q92,T84:T92,W84:W92,Z84:Z92,AC84:AC92,Z84:Z92,AF84:AF92)</f>
        <v>176000</v>
      </c>
    </row>
    <row r="88" spans="1:41">
      <c r="A88" s="592"/>
      <c r="B88" s="595"/>
      <c r="C88" s="598"/>
      <c r="D88" s="601"/>
      <c r="E88" s="603"/>
      <c r="F88" s="72" t="s">
        <v>36</v>
      </c>
      <c r="G88" s="13"/>
      <c r="H88" s="11">
        <f t="shared" si="77"/>
        <v>0</v>
      </c>
      <c r="I88" s="12"/>
      <c r="J88" s="13"/>
      <c r="K88" s="11">
        <f t="shared" si="78"/>
        <v>0</v>
      </c>
      <c r="L88" s="12"/>
      <c r="M88" s="13"/>
      <c r="N88" s="11">
        <f t="shared" si="79"/>
        <v>0</v>
      </c>
      <c r="O88" s="12"/>
      <c r="P88" s="13"/>
      <c r="Q88" s="11">
        <f t="shared" si="80"/>
        <v>0</v>
      </c>
      <c r="R88" s="12"/>
      <c r="S88" s="13"/>
      <c r="T88" s="11">
        <f t="shared" si="81"/>
        <v>0</v>
      </c>
      <c r="U88" s="12"/>
      <c r="V88" s="13"/>
      <c r="W88" s="11">
        <f t="shared" si="82"/>
        <v>0</v>
      </c>
      <c r="X88" s="12"/>
      <c r="Y88" s="13"/>
      <c r="Z88" s="11">
        <f t="shared" si="83"/>
        <v>0</v>
      </c>
      <c r="AA88" s="12"/>
      <c r="AB88" s="13"/>
      <c r="AC88" s="11">
        <f t="shared" si="84"/>
        <v>0</v>
      </c>
      <c r="AD88" s="12"/>
      <c r="AE88" s="13"/>
      <c r="AF88" s="11">
        <f t="shared" si="85"/>
        <v>0</v>
      </c>
      <c r="AG88" s="12"/>
      <c r="AH88" s="13"/>
      <c r="AI88" s="11">
        <f t="shared" si="86"/>
        <v>0</v>
      </c>
      <c r="AJ88" s="12"/>
      <c r="AK88" s="13"/>
      <c r="AL88" s="11">
        <f t="shared" si="87"/>
        <v>0</v>
      </c>
      <c r="AM88" s="12"/>
      <c r="AN88" s="14"/>
      <c r="AO88" s="7" t="s">
        <v>37</v>
      </c>
    </row>
    <row r="89" spans="1:41">
      <c r="A89" s="592"/>
      <c r="B89" s="595"/>
      <c r="C89" s="598"/>
      <c r="D89" s="601"/>
      <c r="E89" s="603"/>
      <c r="F89" s="72" t="s">
        <v>38</v>
      </c>
      <c r="G89" s="13"/>
      <c r="H89" s="11">
        <f t="shared" si="77"/>
        <v>0</v>
      </c>
      <c r="I89" s="12"/>
      <c r="J89" s="13"/>
      <c r="K89" s="11">
        <f t="shared" si="78"/>
        <v>0</v>
      </c>
      <c r="L89" s="12"/>
      <c r="M89" s="13"/>
      <c r="N89" s="11">
        <f t="shared" si="79"/>
        <v>0</v>
      </c>
      <c r="O89" s="12"/>
      <c r="P89" s="13"/>
      <c r="Q89" s="11">
        <f t="shared" si="80"/>
        <v>0</v>
      </c>
      <c r="R89" s="12"/>
      <c r="S89" s="13"/>
      <c r="T89" s="11">
        <f t="shared" si="81"/>
        <v>0</v>
      </c>
      <c r="U89" s="12"/>
      <c r="V89" s="13"/>
      <c r="W89" s="11">
        <f t="shared" si="82"/>
        <v>0</v>
      </c>
      <c r="X89" s="12"/>
      <c r="Y89" s="13"/>
      <c r="Z89" s="11">
        <f t="shared" si="83"/>
        <v>0</v>
      </c>
      <c r="AA89" s="12"/>
      <c r="AB89" s="13"/>
      <c r="AC89" s="11">
        <f t="shared" si="84"/>
        <v>0</v>
      </c>
      <c r="AD89" s="12"/>
      <c r="AE89" s="13"/>
      <c r="AF89" s="11">
        <f t="shared" si="85"/>
        <v>0</v>
      </c>
      <c r="AG89" s="12"/>
      <c r="AH89" s="351">
        <v>1400000</v>
      </c>
      <c r="AI89" s="11">
        <f t="shared" si="86"/>
        <v>1400000</v>
      </c>
      <c r="AJ89" s="12"/>
      <c r="AK89" s="13"/>
      <c r="AL89" s="11">
        <f t="shared" si="87"/>
        <v>0</v>
      </c>
      <c r="AM89" s="12"/>
      <c r="AN89" s="14"/>
      <c r="AO89" s="117">
        <f>SUM(I84:I92,L84:L92,O84:O92,R84:R92,U84:U92,X84:X92,AA84:AA92,AD84:AD92,AG84:AG92)</f>
        <v>222000</v>
      </c>
    </row>
    <row r="90" spans="1:41">
      <c r="A90" s="592"/>
      <c r="B90" s="595"/>
      <c r="C90" s="598"/>
      <c r="D90" s="601"/>
      <c r="E90" s="603"/>
      <c r="F90" s="72" t="s">
        <v>39</v>
      </c>
      <c r="G90" s="13"/>
      <c r="H90" s="11">
        <f t="shared" si="77"/>
        <v>0</v>
      </c>
      <c r="I90" s="12"/>
      <c r="J90" s="13"/>
      <c r="K90" s="11">
        <f t="shared" si="78"/>
        <v>0</v>
      </c>
      <c r="L90" s="12"/>
      <c r="M90" s="13"/>
      <c r="N90" s="11">
        <f t="shared" si="79"/>
        <v>0</v>
      </c>
      <c r="O90" s="12"/>
      <c r="P90" s="13"/>
      <c r="Q90" s="11">
        <f t="shared" si="80"/>
        <v>0</v>
      </c>
      <c r="R90" s="12"/>
      <c r="S90" s="13"/>
      <c r="T90" s="11">
        <f t="shared" si="81"/>
        <v>0</v>
      </c>
      <c r="U90" s="12"/>
      <c r="V90" s="13"/>
      <c r="W90" s="11">
        <f t="shared" si="82"/>
        <v>0</v>
      </c>
      <c r="X90" s="12"/>
      <c r="Y90" s="13"/>
      <c r="Z90" s="11">
        <f t="shared" si="83"/>
        <v>0</v>
      </c>
      <c r="AA90" s="12"/>
      <c r="AB90" s="13"/>
      <c r="AC90" s="11">
        <f t="shared" si="84"/>
        <v>0</v>
      </c>
      <c r="AD90" s="12"/>
      <c r="AE90" s="13"/>
      <c r="AF90" s="11">
        <f t="shared" si="85"/>
        <v>0</v>
      </c>
      <c r="AG90" s="12"/>
      <c r="AH90" s="13"/>
      <c r="AI90" s="11">
        <f t="shared" si="86"/>
        <v>0</v>
      </c>
      <c r="AJ90" s="12"/>
      <c r="AK90" s="13"/>
      <c r="AL90" s="11">
        <f t="shared" si="87"/>
        <v>0</v>
      </c>
      <c r="AM90" s="12"/>
      <c r="AN90" s="14"/>
      <c r="AO90" s="7" t="s">
        <v>40</v>
      </c>
    </row>
    <row r="91" spans="1:41">
      <c r="A91" s="592"/>
      <c r="B91" s="595"/>
      <c r="C91" s="598"/>
      <c r="D91" s="601"/>
      <c r="E91" s="603"/>
      <c r="F91" s="72" t="s">
        <v>41</v>
      </c>
      <c r="G91" s="13"/>
      <c r="H91" s="11">
        <f t="shared" si="77"/>
        <v>0</v>
      </c>
      <c r="I91" s="12"/>
      <c r="J91" s="13"/>
      <c r="K91" s="11">
        <f t="shared" si="78"/>
        <v>0</v>
      </c>
      <c r="L91" s="12"/>
      <c r="M91" s="13"/>
      <c r="N91" s="11">
        <f t="shared" si="79"/>
        <v>0</v>
      </c>
      <c r="O91" s="12"/>
      <c r="P91" s="13"/>
      <c r="Q91" s="11">
        <f t="shared" si="80"/>
        <v>0</v>
      </c>
      <c r="R91" s="12"/>
      <c r="S91" s="13"/>
      <c r="T91" s="11">
        <f t="shared" si="81"/>
        <v>0</v>
      </c>
      <c r="U91" s="12"/>
      <c r="V91" s="13"/>
      <c r="W91" s="11">
        <f t="shared" si="82"/>
        <v>0</v>
      </c>
      <c r="X91" s="12"/>
      <c r="Y91" s="13"/>
      <c r="Z91" s="11">
        <f t="shared" si="83"/>
        <v>0</v>
      </c>
      <c r="AA91" s="12"/>
      <c r="AB91" s="13"/>
      <c r="AC91" s="11">
        <f t="shared" si="84"/>
        <v>0</v>
      </c>
      <c r="AD91" s="12"/>
      <c r="AE91" s="13"/>
      <c r="AF91" s="11">
        <f t="shared" si="85"/>
        <v>0</v>
      </c>
      <c r="AG91" s="12"/>
      <c r="AH91" s="13"/>
      <c r="AI91" s="11">
        <f t="shared" si="86"/>
        <v>0</v>
      </c>
      <c r="AJ91" s="12"/>
      <c r="AK91" s="13"/>
      <c r="AL91" s="11">
        <f t="shared" si="87"/>
        <v>0</v>
      </c>
      <c r="AM91" s="12"/>
      <c r="AN91" s="14"/>
      <c r="AO91" s="118">
        <f>AO89/AO85</f>
        <v>0.55778894472361806</v>
      </c>
    </row>
    <row r="92" spans="1:41" ht="15.75" customHeight="1">
      <c r="A92" s="606"/>
      <c r="B92" s="607"/>
      <c r="C92" s="608"/>
      <c r="D92" s="609"/>
      <c r="E92" s="610"/>
      <c r="F92" s="73" t="s">
        <v>42</v>
      </c>
      <c r="G92" s="15"/>
      <c r="H92" s="16">
        <f t="shared" si="77"/>
        <v>0</v>
      </c>
      <c r="I92" s="17"/>
      <c r="J92" s="15"/>
      <c r="K92" s="16">
        <f t="shared" si="78"/>
        <v>0</v>
      </c>
      <c r="L92" s="17"/>
      <c r="M92" s="15"/>
      <c r="N92" s="16">
        <f t="shared" si="79"/>
        <v>0</v>
      </c>
      <c r="O92" s="17"/>
      <c r="P92" s="15"/>
      <c r="Q92" s="16">
        <f t="shared" si="80"/>
        <v>0</v>
      </c>
      <c r="R92" s="17"/>
      <c r="S92" s="15"/>
      <c r="T92" s="16">
        <f t="shared" si="81"/>
        <v>0</v>
      </c>
      <c r="U92" s="17"/>
      <c r="V92" s="15"/>
      <c r="W92" s="16">
        <f t="shared" si="82"/>
        <v>0</v>
      </c>
      <c r="X92" s="17"/>
      <c r="Y92" s="15"/>
      <c r="Z92" s="16">
        <f t="shared" si="83"/>
        <v>0</v>
      </c>
      <c r="AA92" s="17"/>
      <c r="AB92" s="15"/>
      <c r="AC92" s="16">
        <f t="shared" si="84"/>
        <v>0</v>
      </c>
      <c r="AD92" s="17"/>
      <c r="AE92" s="15"/>
      <c r="AF92" s="16">
        <f t="shared" si="85"/>
        <v>0</v>
      </c>
      <c r="AG92" s="17"/>
      <c r="AH92" s="15"/>
      <c r="AI92" s="16">
        <f t="shared" si="86"/>
        <v>0</v>
      </c>
      <c r="AJ92" s="17"/>
      <c r="AK92" s="15"/>
      <c r="AL92" s="16">
        <f t="shared" si="87"/>
        <v>0</v>
      </c>
      <c r="AM92" s="17"/>
      <c r="AN92" s="18"/>
      <c r="AO92" s="127"/>
    </row>
    <row r="93" spans="1:41" ht="15.75" hidden="1" customHeight="1">
      <c r="A93" s="558" t="s">
        <v>21</v>
      </c>
      <c r="B93" s="560" t="s">
        <v>17</v>
      </c>
      <c r="C93" s="451" t="s">
        <v>18</v>
      </c>
      <c r="D93" s="451" t="s">
        <v>139</v>
      </c>
      <c r="E93" s="563" t="s">
        <v>20</v>
      </c>
      <c r="F93" s="556" t="s">
        <v>22</v>
      </c>
      <c r="G93" s="511" t="s">
        <v>23</v>
      </c>
      <c r="H93" s="440" t="s">
        <v>24</v>
      </c>
      <c r="I93" s="444" t="s">
        <v>25</v>
      </c>
      <c r="J93" s="511" t="s">
        <v>23</v>
      </c>
      <c r="K93" s="440" t="s">
        <v>24</v>
      </c>
      <c r="L93" s="444" t="s">
        <v>25</v>
      </c>
      <c r="M93" s="511" t="s">
        <v>23</v>
      </c>
      <c r="N93" s="440" t="s">
        <v>24</v>
      </c>
      <c r="O93" s="444" t="s">
        <v>25</v>
      </c>
      <c r="P93" s="511" t="s">
        <v>23</v>
      </c>
      <c r="Q93" s="440" t="s">
        <v>24</v>
      </c>
      <c r="R93" s="444" t="s">
        <v>25</v>
      </c>
      <c r="S93" s="511" t="s">
        <v>23</v>
      </c>
      <c r="T93" s="440" t="s">
        <v>24</v>
      </c>
      <c r="U93" s="444" t="s">
        <v>25</v>
      </c>
      <c r="V93" s="511" t="s">
        <v>23</v>
      </c>
      <c r="W93" s="440" t="s">
        <v>24</v>
      </c>
      <c r="X93" s="444" t="s">
        <v>25</v>
      </c>
      <c r="Y93" s="511" t="s">
        <v>23</v>
      </c>
      <c r="Z93" s="440" t="s">
        <v>24</v>
      </c>
      <c r="AA93" s="444" t="s">
        <v>25</v>
      </c>
      <c r="AB93" s="511" t="s">
        <v>23</v>
      </c>
      <c r="AC93" s="440" t="s">
        <v>24</v>
      </c>
      <c r="AD93" s="444" t="s">
        <v>25</v>
      </c>
      <c r="AE93" s="511" t="s">
        <v>23</v>
      </c>
      <c r="AF93" s="440" t="s">
        <v>24</v>
      </c>
      <c r="AG93" s="444" t="s">
        <v>25</v>
      </c>
      <c r="AH93" s="511" t="s">
        <v>23</v>
      </c>
      <c r="AI93" s="440" t="s">
        <v>24</v>
      </c>
      <c r="AJ93" s="444" t="s">
        <v>25</v>
      </c>
      <c r="AK93" s="511" t="s">
        <v>23</v>
      </c>
      <c r="AL93" s="440" t="s">
        <v>24</v>
      </c>
      <c r="AM93" s="444" t="s">
        <v>25</v>
      </c>
      <c r="AN93" s="443" t="s">
        <v>23</v>
      </c>
      <c r="AO93" s="453" t="s">
        <v>26</v>
      </c>
    </row>
    <row r="94" spans="1:41" ht="15.75" hidden="1" customHeight="1">
      <c r="A94" s="559"/>
      <c r="B94" s="561"/>
      <c r="C94" s="562"/>
      <c r="D94" s="562"/>
      <c r="E94" s="564"/>
      <c r="F94" s="557"/>
      <c r="G94" s="541"/>
      <c r="H94" s="542"/>
      <c r="I94" s="538"/>
      <c r="J94" s="541"/>
      <c r="K94" s="542"/>
      <c r="L94" s="538"/>
      <c r="M94" s="541"/>
      <c r="N94" s="542"/>
      <c r="O94" s="538"/>
      <c r="P94" s="541"/>
      <c r="Q94" s="542"/>
      <c r="R94" s="538"/>
      <c r="S94" s="541"/>
      <c r="T94" s="542"/>
      <c r="U94" s="538"/>
      <c r="V94" s="541"/>
      <c r="W94" s="542"/>
      <c r="X94" s="538"/>
      <c r="Y94" s="541"/>
      <c r="Z94" s="542"/>
      <c r="AA94" s="538"/>
      <c r="AB94" s="541"/>
      <c r="AC94" s="542"/>
      <c r="AD94" s="538"/>
      <c r="AE94" s="541"/>
      <c r="AF94" s="542"/>
      <c r="AG94" s="538"/>
      <c r="AH94" s="541"/>
      <c r="AI94" s="542"/>
      <c r="AJ94" s="538"/>
      <c r="AK94" s="541"/>
      <c r="AL94" s="542"/>
      <c r="AM94" s="538"/>
      <c r="AN94" s="570"/>
      <c r="AO94" s="540"/>
    </row>
    <row r="95" spans="1:41" ht="15" hidden="1" customHeight="1">
      <c r="A95" s="591" t="s">
        <v>162</v>
      </c>
      <c r="B95" s="594" t="s">
        <v>360</v>
      </c>
      <c r="C95" s="597">
        <v>2104</v>
      </c>
      <c r="D95" s="600"/>
      <c r="E95" s="513" t="s">
        <v>463</v>
      </c>
      <c r="F95" s="70" t="s">
        <v>30</v>
      </c>
      <c r="G95" s="13"/>
      <c r="H95" s="9">
        <f t="shared" ref="H95:H103" si="88">G95-I95</f>
        <v>0</v>
      </c>
      <c r="I95" s="10"/>
      <c r="J95" s="13"/>
      <c r="K95" s="9">
        <f t="shared" ref="K95:K103" si="89">J95-L95</f>
        <v>0</v>
      </c>
      <c r="L95" s="10"/>
      <c r="M95" s="13"/>
      <c r="N95" s="9">
        <f t="shared" ref="N95:N103" si="90">M95-O95</f>
        <v>0</v>
      </c>
      <c r="O95" s="10"/>
      <c r="P95" s="13"/>
      <c r="Q95" s="9">
        <f t="shared" ref="Q95:Q103" si="91">P95-R95</f>
        <v>0</v>
      </c>
      <c r="R95" s="10"/>
      <c r="S95" s="13"/>
      <c r="T95" s="9">
        <f t="shared" ref="T95:T103" si="92">S95-U95</f>
        <v>0</v>
      </c>
      <c r="U95" s="10"/>
      <c r="V95" s="13"/>
      <c r="W95" s="9">
        <f t="shared" ref="W95:W103" si="93">V95-X95</f>
        <v>0</v>
      </c>
      <c r="X95" s="10"/>
      <c r="Y95" s="13"/>
      <c r="Z95" s="9">
        <f t="shared" ref="Z95:Z103" si="94">Y95-AA95</f>
        <v>0</v>
      </c>
      <c r="AA95" s="10"/>
      <c r="AB95" s="13"/>
      <c r="AC95" s="9">
        <f t="shared" ref="AC95:AC103" si="95">AB95-AD95</f>
        <v>0</v>
      </c>
      <c r="AD95" s="10"/>
      <c r="AE95" s="13"/>
      <c r="AF95" s="9">
        <f t="shared" ref="AF95:AF103" si="96">AE95-AG95</f>
        <v>0</v>
      </c>
      <c r="AG95" s="10"/>
      <c r="AH95" s="13"/>
      <c r="AI95" s="9">
        <f t="shared" ref="AI95:AI103" si="97">AH95-AJ95</f>
        <v>0</v>
      </c>
      <c r="AJ95" s="10"/>
      <c r="AK95" s="13"/>
      <c r="AL95" s="9">
        <f t="shared" ref="AL95:AL103" si="98">AK95-AM95</f>
        <v>0</v>
      </c>
      <c r="AM95" s="10"/>
      <c r="AN95" s="3"/>
      <c r="AO95" s="4" t="s">
        <v>31</v>
      </c>
    </row>
    <row r="96" spans="1:41" ht="15.75" hidden="1" customHeight="1">
      <c r="A96" s="592"/>
      <c r="B96" s="595"/>
      <c r="C96" s="598"/>
      <c r="D96" s="601"/>
      <c r="E96" s="603"/>
      <c r="F96" s="72" t="s">
        <v>32</v>
      </c>
      <c r="G96" s="13"/>
      <c r="H96" s="11">
        <f t="shared" si="88"/>
        <v>0</v>
      </c>
      <c r="I96" s="12"/>
      <c r="J96" s="13"/>
      <c r="K96" s="11">
        <f t="shared" si="89"/>
        <v>0</v>
      </c>
      <c r="L96" s="12"/>
      <c r="M96" s="13"/>
      <c r="N96" s="11">
        <f t="shared" si="90"/>
        <v>0</v>
      </c>
      <c r="O96" s="12"/>
      <c r="P96" s="13"/>
      <c r="Q96" s="11">
        <f t="shared" si="91"/>
        <v>0</v>
      </c>
      <c r="R96" s="12"/>
      <c r="S96" s="13"/>
      <c r="T96" s="11">
        <f t="shared" si="92"/>
        <v>0</v>
      </c>
      <c r="U96" s="12"/>
      <c r="V96" s="13"/>
      <c r="W96" s="11">
        <f t="shared" si="93"/>
        <v>0</v>
      </c>
      <c r="X96" s="12"/>
      <c r="Y96" s="13"/>
      <c r="Z96" s="11">
        <f t="shared" si="94"/>
        <v>0</v>
      </c>
      <c r="AA96" s="12"/>
      <c r="AB96" s="13"/>
      <c r="AC96" s="11">
        <f t="shared" si="95"/>
        <v>0</v>
      </c>
      <c r="AD96" s="12"/>
      <c r="AE96" s="13"/>
      <c r="AF96" s="11">
        <f t="shared" si="96"/>
        <v>0</v>
      </c>
      <c r="AG96" s="12"/>
      <c r="AH96" s="13"/>
      <c r="AI96" s="11">
        <f t="shared" si="97"/>
        <v>0</v>
      </c>
      <c r="AJ96" s="12"/>
      <c r="AK96" s="13"/>
      <c r="AL96" s="11">
        <f t="shared" si="98"/>
        <v>0</v>
      </c>
      <c r="AM96" s="12"/>
      <c r="AN96" s="3"/>
      <c r="AO96" s="117">
        <f>SUM(G95:G103,J95:J103,M95:M103,P95:P103,S95:S103,V95:V103,Y95:Y103,AB95:AB103,AE95:AE103)</f>
        <v>414122</v>
      </c>
    </row>
    <row r="97" spans="1:41" ht="15.75" hidden="1" customHeight="1">
      <c r="A97" s="592"/>
      <c r="B97" s="595"/>
      <c r="C97" s="598"/>
      <c r="D97" s="601"/>
      <c r="E97" s="603"/>
      <c r="F97" s="72" t="s">
        <v>33</v>
      </c>
      <c r="G97" s="13"/>
      <c r="H97" s="11">
        <f t="shared" si="88"/>
        <v>0</v>
      </c>
      <c r="I97" s="12"/>
      <c r="J97" s="13"/>
      <c r="K97" s="11">
        <f t="shared" si="89"/>
        <v>0</v>
      </c>
      <c r="L97" s="12"/>
      <c r="M97" s="13"/>
      <c r="N97" s="11">
        <f t="shared" si="90"/>
        <v>0</v>
      </c>
      <c r="O97" s="12"/>
      <c r="P97" s="13"/>
      <c r="Q97" s="11">
        <f t="shared" si="91"/>
        <v>0</v>
      </c>
      <c r="R97" s="12"/>
      <c r="S97" s="13"/>
      <c r="T97" s="11">
        <f t="shared" si="92"/>
        <v>0</v>
      </c>
      <c r="U97" s="12"/>
      <c r="V97" s="13"/>
      <c r="W97" s="11">
        <f t="shared" si="93"/>
        <v>0</v>
      </c>
      <c r="X97" s="12"/>
      <c r="Y97" s="13"/>
      <c r="Z97" s="11">
        <f t="shared" si="94"/>
        <v>0</v>
      </c>
      <c r="AA97" s="12"/>
      <c r="AB97" s="13"/>
      <c r="AC97" s="11">
        <f t="shared" si="95"/>
        <v>0</v>
      </c>
      <c r="AD97" s="12"/>
      <c r="AE97" s="13"/>
      <c r="AF97" s="11">
        <f t="shared" si="96"/>
        <v>0</v>
      </c>
      <c r="AG97" s="12"/>
      <c r="AH97" s="13"/>
      <c r="AI97" s="11">
        <f t="shared" si="97"/>
        <v>0</v>
      </c>
      <c r="AJ97" s="12"/>
      <c r="AK97" s="13"/>
      <c r="AL97" s="11">
        <f t="shared" si="98"/>
        <v>0</v>
      </c>
      <c r="AM97" s="12"/>
      <c r="AN97" s="3"/>
      <c r="AO97" s="7" t="s">
        <v>34</v>
      </c>
    </row>
    <row r="98" spans="1:41" ht="15.75" hidden="1" customHeight="1">
      <c r="A98" s="592"/>
      <c r="B98" s="595"/>
      <c r="C98" s="598"/>
      <c r="D98" s="601"/>
      <c r="E98" s="603"/>
      <c r="F98" s="72" t="s">
        <v>35</v>
      </c>
      <c r="G98" s="13"/>
      <c r="H98" s="11">
        <f t="shared" si="88"/>
        <v>0</v>
      </c>
      <c r="I98" s="12"/>
      <c r="J98" s="13"/>
      <c r="K98" s="11">
        <f t="shared" si="89"/>
        <v>0</v>
      </c>
      <c r="L98" s="12"/>
      <c r="M98" s="13"/>
      <c r="N98" s="11">
        <f t="shared" si="90"/>
        <v>0</v>
      </c>
      <c r="O98" s="12"/>
      <c r="P98" s="13"/>
      <c r="Q98" s="11">
        <f t="shared" si="91"/>
        <v>0</v>
      </c>
      <c r="R98" s="12"/>
      <c r="S98" s="13"/>
      <c r="T98" s="11">
        <f t="shared" si="92"/>
        <v>0</v>
      </c>
      <c r="U98" s="12"/>
      <c r="V98" s="13"/>
      <c r="W98" s="11">
        <f t="shared" si="93"/>
        <v>0</v>
      </c>
      <c r="X98" s="12"/>
      <c r="Y98" s="13"/>
      <c r="Z98" s="11">
        <f t="shared" si="94"/>
        <v>0</v>
      </c>
      <c r="AA98" s="12"/>
      <c r="AB98" s="13"/>
      <c r="AC98" s="11">
        <f t="shared" si="95"/>
        <v>0</v>
      </c>
      <c r="AD98" s="12"/>
      <c r="AE98" s="13"/>
      <c r="AF98" s="11">
        <f t="shared" si="96"/>
        <v>0</v>
      </c>
      <c r="AG98" s="12"/>
      <c r="AH98" s="13"/>
      <c r="AI98" s="11">
        <f t="shared" si="97"/>
        <v>0</v>
      </c>
      <c r="AJ98" s="12"/>
      <c r="AK98" s="13"/>
      <c r="AL98" s="11">
        <f t="shared" si="98"/>
        <v>0</v>
      </c>
      <c r="AM98" s="12"/>
      <c r="AN98" s="3"/>
      <c r="AO98" s="117">
        <f>SUM(H95:H103,K95:K103,N95:N103,Q95:Q103,T95:T103,W95:W103,Z95:Z103,AC95:AC103,Z95:Z103,AF95:AF103)</f>
        <v>-13350</v>
      </c>
    </row>
    <row r="99" spans="1:41" ht="15" hidden="1" customHeight="1">
      <c r="A99" s="592"/>
      <c r="B99" s="595"/>
      <c r="C99" s="598"/>
      <c r="D99" s="601"/>
      <c r="E99" s="603"/>
      <c r="F99" s="72" t="s">
        <v>36</v>
      </c>
      <c r="G99" s="13"/>
      <c r="H99" s="11">
        <f t="shared" si="88"/>
        <v>0</v>
      </c>
      <c r="I99" s="12"/>
      <c r="J99" s="13"/>
      <c r="K99" s="11">
        <f t="shared" si="89"/>
        <v>0</v>
      </c>
      <c r="L99" s="12"/>
      <c r="M99" s="13"/>
      <c r="N99" s="11">
        <f t="shared" si="90"/>
        <v>0</v>
      </c>
      <c r="O99" s="12"/>
      <c r="P99" s="13"/>
      <c r="Q99" s="11">
        <f t="shared" si="91"/>
        <v>0</v>
      </c>
      <c r="R99" s="12"/>
      <c r="S99" s="13"/>
      <c r="T99" s="11">
        <f t="shared" si="92"/>
        <v>0</v>
      </c>
      <c r="U99" s="12"/>
      <c r="V99" s="13"/>
      <c r="W99" s="11">
        <f t="shared" si="93"/>
        <v>0</v>
      </c>
      <c r="X99" s="12"/>
      <c r="Y99" s="13"/>
      <c r="Z99" s="11">
        <f t="shared" si="94"/>
        <v>0</v>
      </c>
      <c r="AA99" s="12"/>
      <c r="AB99" s="13"/>
      <c r="AC99" s="11">
        <f t="shared" si="95"/>
        <v>0</v>
      </c>
      <c r="AD99" s="12"/>
      <c r="AE99" s="13"/>
      <c r="AF99" s="11">
        <f t="shared" si="96"/>
        <v>0</v>
      </c>
      <c r="AG99" s="12"/>
      <c r="AH99" s="13"/>
      <c r="AI99" s="11">
        <f t="shared" si="97"/>
        <v>0</v>
      </c>
      <c r="AJ99" s="12"/>
      <c r="AK99" s="13"/>
      <c r="AL99" s="11">
        <f t="shared" si="98"/>
        <v>0</v>
      </c>
      <c r="AM99" s="12"/>
      <c r="AN99" s="3"/>
      <c r="AO99" s="7" t="s">
        <v>37</v>
      </c>
    </row>
    <row r="100" spans="1:41" ht="15.75" hidden="1" customHeight="1">
      <c r="A100" s="592"/>
      <c r="B100" s="595"/>
      <c r="C100" s="598"/>
      <c r="D100" s="601"/>
      <c r="E100" s="603"/>
      <c r="F100" s="72" t="s">
        <v>38</v>
      </c>
      <c r="G100" s="13">
        <v>297122</v>
      </c>
      <c r="H100" s="11">
        <f t="shared" si="88"/>
        <v>0</v>
      </c>
      <c r="I100" s="12">
        <v>297122</v>
      </c>
      <c r="J100" s="13"/>
      <c r="K100" s="11">
        <f t="shared" si="89"/>
        <v>0</v>
      </c>
      <c r="L100" s="12"/>
      <c r="M100" s="13"/>
      <c r="N100" s="11">
        <f t="shared" si="90"/>
        <v>0</v>
      </c>
      <c r="O100" s="12"/>
      <c r="P100" s="13">
        <v>117000</v>
      </c>
      <c r="Q100" s="11">
        <f t="shared" si="91"/>
        <v>-13350</v>
      </c>
      <c r="R100" s="12">
        <v>130350</v>
      </c>
      <c r="S100" s="13"/>
      <c r="T100" s="11">
        <f t="shared" si="92"/>
        <v>0</v>
      </c>
      <c r="U100" s="12"/>
      <c r="V100" s="13"/>
      <c r="W100" s="11">
        <f t="shared" si="93"/>
        <v>0</v>
      </c>
      <c r="X100" s="12"/>
      <c r="Y100" s="13"/>
      <c r="Z100" s="11">
        <f t="shared" si="94"/>
        <v>0</v>
      </c>
      <c r="AA100" s="12"/>
      <c r="AB100" s="13"/>
      <c r="AC100" s="11">
        <f t="shared" si="95"/>
        <v>0</v>
      </c>
      <c r="AD100" s="12"/>
      <c r="AE100" s="13"/>
      <c r="AF100" s="11">
        <f t="shared" si="96"/>
        <v>0</v>
      </c>
      <c r="AG100" s="12"/>
      <c r="AH100" s="13"/>
      <c r="AI100" s="11">
        <f t="shared" si="97"/>
        <v>0</v>
      </c>
      <c r="AJ100" s="12"/>
      <c r="AK100" s="13"/>
      <c r="AL100" s="11">
        <f t="shared" si="98"/>
        <v>0</v>
      </c>
      <c r="AM100" s="12"/>
      <c r="AN100" s="3"/>
      <c r="AO100" s="117">
        <f>SUM(I95:I103,L95:L103,O95:O103,R95:R103,U95:U103,X95:X103,AA95:AA103,AD95:AD103,AG95:AG103)</f>
        <v>427472</v>
      </c>
    </row>
    <row r="101" spans="1:41" ht="15.75" hidden="1" customHeight="1">
      <c r="A101" s="592"/>
      <c r="B101" s="595"/>
      <c r="C101" s="598"/>
      <c r="D101" s="601"/>
      <c r="E101" s="603"/>
      <c r="F101" s="72" t="s">
        <v>39</v>
      </c>
      <c r="G101" s="13"/>
      <c r="H101" s="11">
        <f t="shared" si="88"/>
        <v>0</v>
      </c>
      <c r="I101" s="12"/>
      <c r="J101" s="13"/>
      <c r="K101" s="11">
        <f t="shared" si="89"/>
        <v>0</v>
      </c>
      <c r="L101" s="12"/>
      <c r="M101" s="13"/>
      <c r="N101" s="11">
        <f t="shared" si="90"/>
        <v>0</v>
      </c>
      <c r="O101" s="12"/>
      <c r="P101" s="13"/>
      <c r="Q101" s="11">
        <f t="shared" si="91"/>
        <v>0</v>
      </c>
      <c r="R101" s="12"/>
      <c r="S101" s="13"/>
      <c r="T101" s="11">
        <f t="shared" si="92"/>
        <v>0</v>
      </c>
      <c r="U101" s="12"/>
      <c r="V101" s="13"/>
      <c r="W101" s="11">
        <f t="shared" si="93"/>
        <v>0</v>
      </c>
      <c r="X101" s="12"/>
      <c r="Y101" s="13"/>
      <c r="Z101" s="11">
        <f t="shared" si="94"/>
        <v>0</v>
      </c>
      <c r="AA101" s="12"/>
      <c r="AB101" s="13"/>
      <c r="AC101" s="11">
        <f t="shared" si="95"/>
        <v>0</v>
      </c>
      <c r="AD101" s="12"/>
      <c r="AE101" s="13"/>
      <c r="AF101" s="11">
        <f t="shared" si="96"/>
        <v>0</v>
      </c>
      <c r="AG101" s="12"/>
      <c r="AH101" s="13"/>
      <c r="AI101" s="11">
        <f t="shared" si="97"/>
        <v>0</v>
      </c>
      <c r="AJ101" s="12"/>
      <c r="AK101" s="13"/>
      <c r="AL101" s="11">
        <f t="shared" si="98"/>
        <v>0</v>
      </c>
      <c r="AM101" s="12"/>
      <c r="AN101" s="3"/>
      <c r="AO101" s="7" t="s">
        <v>40</v>
      </c>
    </row>
    <row r="102" spans="1:41" ht="15.75" hidden="1" customHeight="1">
      <c r="A102" s="592"/>
      <c r="B102" s="595"/>
      <c r="C102" s="598"/>
      <c r="D102" s="601"/>
      <c r="E102" s="603"/>
      <c r="F102" s="72" t="s">
        <v>41</v>
      </c>
      <c r="G102" s="13"/>
      <c r="H102" s="11">
        <f t="shared" si="88"/>
        <v>0</v>
      </c>
      <c r="I102" s="12"/>
      <c r="J102" s="13"/>
      <c r="K102" s="11">
        <f t="shared" si="89"/>
        <v>0</v>
      </c>
      <c r="L102" s="12"/>
      <c r="M102" s="13"/>
      <c r="N102" s="11">
        <f t="shared" si="90"/>
        <v>0</v>
      </c>
      <c r="O102" s="12"/>
      <c r="P102" s="13"/>
      <c r="Q102" s="11">
        <f t="shared" si="91"/>
        <v>0</v>
      </c>
      <c r="R102" s="12"/>
      <c r="S102" s="13"/>
      <c r="T102" s="11">
        <f t="shared" si="92"/>
        <v>0</v>
      </c>
      <c r="U102" s="12"/>
      <c r="V102" s="13"/>
      <c r="W102" s="11">
        <f t="shared" si="93"/>
        <v>0</v>
      </c>
      <c r="X102" s="12"/>
      <c r="Y102" s="13"/>
      <c r="Z102" s="11">
        <f t="shared" si="94"/>
        <v>0</v>
      </c>
      <c r="AA102" s="12"/>
      <c r="AB102" s="13"/>
      <c r="AC102" s="11">
        <f t="shared" si="95"/>
        <v>0</v>
      </c>
      <c r="AD102" s="12"/>
      <c r="AE102" s="13"/>
      <c r="AF102" s="11">
        <f t="shared" si="96"/>
        <v>0</v>
      </c>
      <c r="AG102" s="12"/>
      <c r="AH102" s="13"/>
      <c r="AI102" s="11">
        <f t="shared" si="97"/>
        <v>0</v>
      </c>
      <c r="AJ102" s="12"/>
      <c r="AK102" s="13"/>
      <c r="AL102" s="11">
        <f t="shared" si="98"/>
        <v>0</v>
      </c>
      <c r="AM102" s="12"/>
      <c r="AN102" s="3"/>
      <c r="AO102" s="118">
        <f>AO100/AO96</f>
        <v>1.0322368770555537</v>
      </c>
    </row>
    <row r="103" spans="1:41" ht="15" hidden="1" customHeight="1">
      <c r="A103" s="606"/>
      <c r="B103" s="607"/>
      <c r="C103" s="608"/>
      <c r="D103" s="609"/>
      <c r="E103" s="610"/>
      <c r="F103" s="73" t="s">
        <v>42</v>
      </c>
      <c r="G103" s="15"/>
      <c r="H103" s="16">
        <f t="shared" si="88"/>
        <v>0</v>
      </c>
      <c r="I103" s="17"/>
      <c r="J103" s="15"/>
      <c r="K103" s="16">
        <f t="shared" si="89"/>
        <v>0</v>
      </c>
      <c r="L103" s="17"/>
      <c r="M103" s="15"/>
      <c r="N103" s="16">
        <f t="shared" si="90"/>
        <v>0</v>
      </c>
      <c r="O103" s="17"/>
      <c r="P103" s="15"/>
      <c r="Q103" s="16">
        <f t="shared" si="91"/>
        <v>0</v>
      </c>
      <c r="R103" s="17"/>
      <c r="S103" s="15"/>
      <c r="T103" s="16">
        <f t="shared" si="92"/>
        <v>0</v>
      </c>
      <c r="U103" s="17"/>
      <c r="V103" s="15"/>
      <c r="W103" s="16">
        <f t="shared" si="93"/>
        <v>0</v>
      </c>
      <c r="X103" s="17"/>
      <c r="Y103" s="15"/>
      <c r="Z103" s="16">
        <f t="shared" si="94"/>
        <v>0</v>
      </c>
      <c r="AA103" s="17"/>
      <c r="AB103" s="15"/>
      <c r="AC103" s="16">
        <f t="shared" si="95"/>
        <v>0</v>
      </c>
      <c r="AD103" s="17"/>
      <c r="AE103" s="15"/>
      <c r="AF103" s="16">
        <f t="shared" si="96"/>
        <v>0</v>
      </c>
      <c r="AG103" s="17"/>
      <c r="AH103" s="15"/>
      <c r="AI103" s="16">
        <f t="shared" si="97"/>
        <v>0</v>
      </c>
      <c r="AJ103" s="17"/>
      <c r="AK103" s="15"/>
      <c r="AL103" s="16">
        <f t="shared" si="98"/>
        <v>0</v>
      </c>
      <c r="AM103" s="17"/>
      <c r="AN103" s="8"/>
      <c r="AO103" s="127"/>
    </row>
    <row r="104" spans="1:41">
      <c r="A104" s="558" t="s">
        <v>21</v>
      </c>
      <c r="B104" s="560" t="s">
        <v>17</v>
      </c>
      <c r="C104" s="451" t="s">
        <v>18</v>
      </c>
      <c r="D104" s="451" t="s">
        <v>139</v>
      </c>
      <c r="E104" s="563" t="s">
        <v>20</v>
      </c>
      <c r="F104" s="556" t="s">
        <v>22</v>
      </c>
      <c r="G104" s="511" t="s">
        <v>23</v>
      </c>
      <c r="H104" s="440" t="s">
        <v>24</v>
      </c>
      <c r="I104" s="444" t="s">
        <v>25</v>
      </c>
      <c r="J104" s="511" t="s">
        <v>23</v>
      </c>
      <c r="K104" s="440" t="s">
        <v>24</v>
      </c>
      <c r="L104" s="444" t="s">
        <v>25</v>
      </c>
      <c r="M104" s="511" t="s">
        <v>23</v>
      </c>
      <c r="N104" s="440" t="s">
        <v>24</v>
      </c>
      <c r="O104" s="444" t="s">
        <v>25</v>
      </c>
      <c r="P104" s="511" t="s">
        <v>23</v>
      </c>
      <c r="Q104" s="440" t="s">
        <v>24</v>
      </c>
      <c r="R104" s="444" t="s">
        <v>25</v>
      </c>
      <c r="S104" s="511" t="s">
        <v>23</v>
      </c>
      <c r="T104" s="440" t="s">
        <v>24</v>
      </c>
      <c r="U104" s="444" t="s">
        <v>25</v>
      </c>
      <c r="V104" s="511" t="s">
        <v>23</v>
      </c>
      <c r="W104" s="440" t="s">
        <v>24</v>
      </c>
      <c r="X104" s="444" t="s">
        <v>25</v>
      </c>
      <c r="Y104" s="511" t="s">
        <v>23</v>
      </c>
      <c r="Z104" s="440" t="s">
        <v>24</v>
      </c>
      <c r="AA104" s="444" t="s">
        <v>25</v>
      </c>
      <c r="AB104" s="511" t="s">
        <v>23</v>
      </c>
      <c r="AC104" s="440" t="s">
        <v>24</v>
      </c>
      <c r="AD104" s="444" t="s">
        <v>25</v>
      </c>
      <c r="AE104" s="511" t="s">
        <v>23</v>
      </c>
      <c r="AF104" s="440" t="s">
        <v>24</v>
      </c>
      <c r="AG104" s="444" t="s">
        <v>25</v>
      </c>
      <c r="AH104" s="511" t="s">
        <v>23</v>
      </c>
      <c r="AI104" s="440" t="s">
        <v>24</v>
      </c>
      <c r="AJ104" s="444" t="s">
        <v>25</v>
      </c>
      <c r="AK104" s="511" t="s">
        <v>23</v>
      </c>
      <c r="AL104" s="440" t="s">
        <v>24</v>
      </c>
      <c r="AM104" s="444" t="s">
        <v>25</v>
      </c>
      <c r="AN104" s="510" t="s">
        <v>23</v>
      </c>
      <c r="AO104" s="453" t="s">
        <v>26</v>
      </c>
    </row>
    <row r="105" spans="1:41">
      <c r="A105" s="559"/>
      <c r="B105" s="561"/>
      <c r="C105" s="562"/>
      <c r="D105" s="562"/>
      <c r="E105" s="564"/>
      <c r="F105" s="557"/>
      <c r="G105" s="541"/>
      <c r="H105" s="542"/>
      <c r="I105" s="538"/>
      <c r="J105" s="541"/>
      <c r="K105" s="542"/>
      <c r="L105" s="538"/>
      <c r="M105" s="541"/>
      <c r="N105" s="542"/>
      <c r="O105" s="538"/>
      <c r="P105" s="541"/>
      <c r="Q105" s="542"/>
      <c r="R105" s="538"/>
      <c r="S105" s="541"/>
      <c r="T105" s="542"/>
      <c r="U105" s="538"/>
      <c r="V105" s="541"/>
      <c r="W105" s="542"/>
      <c r="X105" s="538"/>
      <c r="Y105" s="541"/>
      <c r="Z105" s="542"/>
      <c r="AA105" s="538"/>
      <c r="AB105" s="541"/>
      <c r="AC105" s="542"/>
      <c r="AD105" s="538"/>
      <c r="AE105" s="541"/>
      <c r="AF105" s="542"/>
      <c r="AG105" s="538"/>
      <c r="AH105" s="541"/>
      <c r="AI105" s="542"/>
      <c r="AJ105" s="538"/>
      <c r="AK105" s="541"/>
      <c r="AL105" s="542"/>
      <c r="AM105" s="538"/>
      <c r="AN105" s="539"/>
      <c r="AO105" s="540"/>
    </row>
    <row r="106" spans="1:41" ht="15" customHeight="1">
      <c r="A106" s="591" t="s">
        <v>140</v>
      </c>
      <c r="B106" s="594" t="s">
        <v>464</v>
      </c>
      <c r="C106" s="597">
        <v>2539</v>
      </c>
      <c r="D106" s="753" t="s">
        <v>465</v>
      </c>
      <c r="E106" s="513" t="s">
        <v>466</v>
      </c>
      <c r="F106" s="70" t="s">
        <v>30</v>
      </c>
      <c r="G106" s="13"/>
      <c r="H106" s="9">
        <f t="shared" ref="H106:H114" si="99">G106-I106</f>
        <v>0</v>
      </c>
      <c r="I106" s="10"/>
      <c r="J106" s="13"/>
      <c r="K106" s="9">
        <f t="shared" ref="K106:K114" si="100">J106-L106</f>
        <v>0</v>
      </c>
      <c r="L106" s="10"/>
      <c r="M106" s="13"/>
      <c r="N106" s="9">
        <f t="shared" ref="N106:N114" si="101">M106-O106</f>
        <v>0</v>
      </c>
      <c r="O106" s="10"/>
      <c r="P106" s="13"/>
      <c r="Q106" s="9">
        <f t="shared" ref="Q106:Q114" si="102">P106-R106</f>
        <v>0</v>
      </c>
      <c r="R106" s="10"/>
      <c r="S106" s="13"/>
      <c r="T106" s="9">
        <f t="shared" ref="T106:T114" si="103">S106-U106</f>
        <v>0</v>
      </c>
      <c r="U106" s="10"/>
      <c r="V106" s="13"/>
      <c r="W106" s="9">
        <f t="shared" ref="W106:W114" si="104">V106-X106</f>
        <v>0</v>
      </c>
      <c r="X106" s="10"/>
      <c r="Y106" s="13"/>
      <c r="Z106" s="9">
        <f t="shared" ref="Z106:Z114" si="105">Y106-AA106</f>
        <v>0</v>
      </c>
      <c r="AA106" s="10"/>
      <c r="AB106" s="13"/>
      <c r="AC106" s="9">
        <f t="shared" ref="AC106:AC114" si="106">AB106-AD106</f>
        <v>0</v>
      </c>
      <c r="AD106" s="10"/>
      <c r="AE106" s="13"/>
      <c r="AF106" s="9">
        <f t="shared" ref="AF106:AF114" si="107">AE106-AG106</f>
        <v>0</v>
      </c>
      <c r="AG106" s="10"/>
      <c r="AH106" s="13"/>
      <c r="AI106" s="9">
        <f t="shared" ref="AI106:AI114" si="108">AH106-AJ106</f>
        <v>0</v>
      </c>
      <c r="AJ106" s="10"/>
      <c r="AK106" s="13"/>
      <c r="AL106" s="9">
        <f t="shared" ref="AL106:AL114" si="109">AK106-AM106</f>
        <v>0</v>
      </c>
      <c r="AM106" s="10"/>
      <c r="AN106" s="22"/>
      <c r="AO106" s="4" t="s">
        <v>31</v>
      </c>
    </row>
    <row r="107" spans="1:41">
      <c r="A107" s="592"/>
      <c r="B107" s="595"/>
      <c r="C107" s="598"/>
      <c r="D107" s="754"/>
      <c r="E107" s="603"/>
      <c r="F107" s="72" t="s">
        <v>32</v>
      </c>
      <c r="G107" s="13"/>
      <c r="H107" s="11">
        <f t="shared" si="99"/>
        <v>0</v>
      </c>
      <c r="I107" s="12"/>
      <c r="J107" s="13"/>
      <c r="K107" s="11">
        <f t="shared" si="100"/>
        <v>0</v>
      </c>
      <c r="L107" s="12"/>
      <c r="M107" s="13"/>
      <c r="N107" s="11">
        <f t="shared" si="101"/>
        <v>0</v>
      </c>
      <c r="O107" s="12"/>
      <c r="P107" s="13"/>
      <c r="Q107" s="11">
        <f t="shared" si="102"/>
        <v>0</v>
      </c>
      <c r="R107" s="12"/>
      <c r="S107" s="13"/>
      <c r="T107" s="11">
        <f t="shared" si="103"/>
        <v>0</v>
      </c>
      <c r="U107" s="12"/>
      <c r="V107" s="13"/>
      <c r="W107" s="11">
        <f t="shared" si="104"/>
        <v>0</v>
      </c>
      <c r="X107" s="12"/>
      <c r="Y107" s="13"/>
      <c r="Z107" s="11">
        <f t="shared" si="105"/>
        <v>0</v>
      </c>
      <c r="AA107" s="12"/>
      <c r="AB107" s="13"/>
      <c r="AC107" s="11">
        <f t="shared" si="106"/>
        <v>0</v>
      </c>
      <c r="AD107" s="12"/>
      <c r="AE107" s="13"/>
      <c r="AF107" s="11">
        <f t="shared" si="107"/>
        <v>0</v>
      </c>
      <c r="AG107" s="12"/>
      <c r="AH107" s="13"/>
      <c r="AI107" s="11">
        <f t="shared" si="108"/>
        <v>0</v>
      </c>
      <c r="AJ107" s="12"/>
      <c r="AK107" s="13"/>
      <c r="AL107" s="11">
        <f t="shared" si="109"/>
        <v>0</v>
      </c>
      <c r="AM107" s="12"/>
      <c r="AN107" s="3"/>
      <c r="AO107" s="117">
        <f>SUM(G106:G114,J106:J114,M106:M114,P106:P114,S106:S114,V106:V114,Y106:Y114,AB106:AB114,AE106:AE114)</f>
        <v>2500200</v>
      </c>
    </row>
    <row r="108" spans="1:41">
      <c r="A108" s="592"/>
      <c r="B108" s="595"/>
      <c r="C108" s="598"/>
      <c r="D108" s="754"/>
      <c r="E108" s="603"/>
      <c r="F108" s="72" t="s">
        <v>33</v>
      </c>
      <c r="G108" s="13"/>
      <c r="H108" s="11">
        <f t="shared" si="99"/>
        <v>0</v>
      </c>
      <c r="I108" s="12"/>
      <c r="J108" s="13"/>
      <c r="K108" s="11">
        <f t="shared" si="100"/>
        <v>0</v>
      </c>
      <c r="L108" s="12"/>
      <c r="M108" s="13"/>
      <c r="N108" s="11">
        <f t="shared" si="101"/>
        <v>0</v>
      </c>
      <c r="O108" s="12"/>
      <c r="P108" s="13"/>
      <c r="Q108" s="11">
        <f t="shared" si="102"/>
        <v>0</v>
      </c>
      <c r="R108" s="12"/>
      <c r="S108" s="13"/>
      <c r="T108" s="11">
        <f t="shared" si="103"/>
        <v>0</v>
      </c>
      <c r="U108" s="12"/>
      <c r="V108" s="13">
        <v>185200</v>
      </c>
      <c r="W108" s="11">
        <f t="shared" si="104"/>
        <v>0</v>
      </c>
      <c r="X108" s="12">
        <v>185200</v>
      </c>
      <c r="Y108" s="13"/>
      <c r="Z108" s="11">
        <f t="shared" si="105"/>
        <v>0</v>
      </c>
      <c r="AA108" s="12"/>
      <c r="AB108" s="13"/>
      <c r="AC108" s="11">
        <f t="shared" si="106"/>
        <v>0</v>
      </c>
      <c r="AD108" s="12"/>
      <c r="AE108" s="13"/>
      <c r="AF108" s="11">
        <f t="shared" si="107"/>
        <v>0</v>
      </c>
      <c r="AG108" s="12"/>
      <c r="AH108" s="13"/>
      <c r="AI108" s="11">
        <f t="shared" si="108"/>
        <v>0</v>
      </c>
      <c r="AJ108" s="12"/>
      <c r="AK108" s="13"/>
      <c r="AL108" s="11">
        <f t="shared" si="109"/>
        <v>0</v>
      </c>
      <c r="AM108" s="12"/>
      <c r="AN108" s="3"/>
      <c r="AO108" s="7" t="s">
        <v>34</v>
      </c>
    </row>
    <row r="109" spans="1:41">
      <c r="A109" s="592"/>
      <c r="B109" s="595"/>
      <c r="C109" s="598"/>
      <c r="D109" s="754"/>
      <c r="E109" s="603"/>
      <c r="F109" s="72" t="s">
        <v>35</v>
      </c>
      <c r="G109" s="13"/>
      <c r="H109" s="11">
        <f t="shared" si="99"/>
        <v>0</v>
      </c>
      <c r="I109" s="12"/>
      <c r="J109" s="13"/>
      <c r="K109" s="11">
        <f t="shared" si="100"/>
        <v>0</v>
      </c>
      <c r="L109" s="12"/>
      <c r="M109" s="13"/>
      <c r="N109" s="11">
        <f t="shared" si="101"/>
        <v>0</v>
      </c>
      <c r="O109" s="12"/>
      <c r="P109" s="13"/>
      <c r="Q109" s="11">
        <f t="shared" si="102"/>
        <v>0</v>
      </c>
      <c r="R109" s="12"/>
      <c r="S109" s="13"/>
      <c r="T109" s="11">
        <f t="shared" si="103"/>
        <v>0</v>
      </c>
      <c r="U109" s="12"/>
      <c r="V109" s="13"/>
      <c r="W109" s="11">
        <f t="shared" si="104"/>
        <v>0</v>
      </c>
      <c r="X109" s="12"/>
      <c r="Y109" s="13"/>
      <c r="Z109" s="11">
        <f t="shared" si="105"/>
        <v>0</v>
      </c>
      <c r="AA109" s="12"/>
      <c r="AB109" s="13"/>
      <c r="AC109" s="11">
        <f t="shared" si="106"/>
        <v>0</v>
      </c>
      <c r="AD109" s="12"/>
      <c r="AE109" s="13"/>
      <c r="AF109" s="11">
        <f t="shared" si="107"/>
        <v>0</v>
      </c>
      <c r="AG109" s="12"/>
      <c r="AH109" s="13"/>
      <c r="AI109" s="11">
        <f t="shared" si="108"/>
        <v>0</v>
      </c>
      <c r="AJ109" s="12"/>
      <c r="AK109" s="13"/>
      <c r="AL109" s="11">
        <f t="shared" si="109"/>
        <v>0</v>
      </c>
      <c r="AM109" s="12"/>
      <c r="AN109" s="3"/>
      <c r="AO109" s="117">
        <f>SUM(H106:H114,K106:K114,N106:N114,Q106:Q114,T106:T114,W106:W114,Z106:Z114,AC106:AC114,Z106:Z114,AF106:AF114)</f>
        <v>2315000</v>
      </c>
    </row>
    <row r="110" spans="1:41">
      <c r="A110" s="592"/>
      <c r="B110" s="595"/>
      <c r="C110" s="598"/>
      <c r="D110" s="754"/>
      <c r="E110" s="603"/>
      <c r="F110" s="72" t="s">
        <v>36</v>
      </c>
      <c r="G110" s="13"/>
      <c r="H110" s="11">
        <f t="shared" si="99"/>
        <v>0</v>
      </c>
      <c r="I110" s="12"/>
      <c r="J110" s="13"/>
      <c r="K110" s="11">
        <f t="shared" si="100"/>
        <v>0</v>
      </c>
      <c r="L110" s="12"/>
      <c r="M110" s="13"/>
      <c r="N110" s="11">
        <f t="shared" si="101"/>
        <v>0</v>
      </c>
      <c r="O110" s="12"/>
      <c r="P110" s="13"/>
      <c r="Q110" s="11">
        <f t="shared" si="102"/>
        <v>0</v>
      </c>
      <c r="R110" s="12"/>
      <c r="S110" s="13"/>
      <c r="T110" s="11">
        <f t="shared" si="103"/>
        <v>0</v>
      </c>
      <c r="U110" s="12"/>
      <c r="V110" s="13"/>
      <c r="W110" s="11">
        <f t="shared" si="104"/>
        <v>0</v>
      </c>
      <c r="X110" s="12"/>
      <c r="Y110" s="13"/>
      <c r="Z110" s="11">
        <f t="shared" si="105"/>
        <v>0</v>
      </c>
      <c r="AA110" s="12"/>
      <c r="AB110" s="13"/>
      <c r="AC110" s="11">
        <f t="shared" si="106"/>
        <v>0</v>
      </c>
      <c r="AD110" s="12"/>
      <c r="AE110" s="13"/>
      <c r="AF110" s="11">
        <f t="shared" si="107"/>
        <v>0</v>
      </c>
      <c r="AG110" s="12"/>
      <c r="AH110" s="13"/>
      <c r="AI110" s="11">
        <f t="shared" si="108"/>
        <v>0</v>
      </c>
      <c r="AJ110" s="12"/>
      <c r="AK110" s="13"/>
      <c r="AL110" s="11">
        <f t="shared" si="109"/>
        <v>0</v>
      </c>
      <c r="AM110" s="12"/>
      <c r="AN110" s="3"/>
      <c r="AO110" s="7" t="s">
        <v>37</v>
      </c>
    </row>
    <row r="111" spans="1:41">
      <c r="A111" s="592"/>
      <c r="B111" s="595"/>
      <c r="C111" s="598"/>
      <c r="D111" s="754"/>
      <c r="E111" s="603"/>
      <c r="F111" s="72" t="s">
        <v>38</v>
      </c>
      <c r="G111" s="13"/>
      <c r="H111" s="11">
        <f t="shared" si="99"/>
        <v>0</v>
      </c>
      <c r="I111" s="12"/>
      <c r="J111" s="13"/>
      <c r="K111" s="11">
        <f t="shared" si="100"/>
        <v>0</v>
      </c>
      <c r="L111" s="12"/>
      <c r="M111" s="13"/>
      <c r="N111" s="11">
        <f t="shared" si="101"/>
        <v>0</v>
      </c>
      <c r="O111" s="12"/>
      <c r="P111" s="13"/>
      <c r="Q111" s="11">
        <f t="shared" si="102"/>
        <v>0</v>
      </c>
      <c r="R111" s="12"/>
      <c r="S111" s="13"/>
      <c r="T111" s="11">
        <f t="shared" si="103"/>
        <v>0</v>
      </c>
      <c r="U111" s="12"/>
      <c r="V111" s="13"/>
      <c r="W111" s="11">
        <f t="shared" si="104"/>
        <v>0</v>
      </c>
      <c r="X111" s="12"/>
      <c r="Y111" s="13"/>
      <c r="Z111" s="11">
        <f t="shared" si="105"/>
        <v>0</v>
      </c>
      <c r="AA111" s="12"/>
      <c r="AB111" s="351">
        <f>SUM(1814077+500923)</f>
        <v>2315000</v>
      </c>
      <c r="AC111" s="11">
        <f t="shared" si="106"/>
        <v>2315000</v>
      </c>
      <c r="AD111" s="12"/>
      <c r="AE111" s="13"/>
      <c r="AF111" s="11">
        <f t="shared" si="107"/>
        <v>0</v>
      </c>
      <c r="AG111" s="12"/>
      <c r="AH111" s="13"/>
      <c r="AI111" s="11">
        <f t="shared" si="108"/>
        <v>0</v>
      </c>
      <c r="AJ111" s="12"/>
      <c r="AK111" s="13"/>
      <c r="AL111" s="11">
        <f t="shared" si="109"/>
        <v>0</v>
      </c>
      <c r="AM111" s="12"/>
      <c r="AN111" s="3"/>
      <c r="AO111" s="117">
        <f>SUM(I106:I114,L106:L114,O106:O114,R106:R114,U106:U114,X106:X114,AA106:AA114,AD106:AD114,AG106:AG114)</f>
        <v>185200</v>
      </c>
    </row>
    <row r="112" spans="1:41">
      <c r="A112" s="592"/>
      <c r="B112" s="595"/>
      <c r="C112" s="598"/>
      <c r="D112" s="754"/>
      <c r="E112" s="603"/>
      <c r="F112" s="72" t="s">
        <v>39</v>
      </c>
      <c r="G112" s="13"/>
      <c r="H112" s="11">
        <f t="shared" si="99"/>
        <v>0</v>
      </c>
      <c r="I112" s="12"/>
      <c r="J112" s="13"/>
      <c r="K112" s="11">
        <f t="shared" si="100"/>
        <v>0</v>
      </c>
      <c r="L112" s="12"/>
      <c r="M112" s="13"/>
      <c r="N112" s="11">
        <f t="shared" si="101"/>
        <v>0</v>
      </c>
      <c r="O112" s="12"/>
      <c r="P112" s="13"/>
      <c r="Q112" s="11">
        <f t="shared" si="102"/>
        <v>0</v>
      </c>
      <c r="R112" s="12"/>
      <c r="S112" s="13"/>
      <c r="T112" s="11">
        <f t="shared" si="103"/>
        <v>0</v>
      </c>
      <c r="U112" s="12"/>
      <c r="V112" s="13"/>
      <c r="W112" s="11">
        <f t="shared" si="104"/>
        <v>0</v>
      </c>
      <c r="X112" s="12"/>
      <c r="Y112" s="13"/>
      <c r="Z112" s="11">
        <f t="shared" si="105"/>
        <v>0</v>
      </c>
      <c r="AA112" s="12"/>
      <c r="AB112" s="13"/>
      <c r="AC112" s="11">
        <f t="shared" si="106"/>
        <v>0</v>
      </c>
      <c r="AD112" s="12"/>
      <c r="AE112" s="13"/>
      <c r="AF112" s="11">
        <f t="shared" si="107"/>
        <v>0</v>
      </c>
      <c r="AG112" s="12"/>
      <c r="AH112" s="13"/>
      <c r="AI112" s="11">
        <f t="shared" si="108"/>
        <v>0</v>
      </c>
      <c r="AJ112" s="12"/>
      <c r="AK112" s="13"/>
      <c r="AL112" s="11">
        <f t="shared" si="109"/>
        <v>0</v>
      </c>
      <c r="AM112" s="12"/>
      <c r="AN112" s="3"/>
      <c r="AO112" s="7" t="s">
        <v>40</v>
      </c>
    </row>
    <row r="113" spans="1:41">
      <c r="A113" s="592"/>
      <c r="B113" s="595"/>
      <c r="C113" s="598"/>
      <c r="D113" s="754"/>
      <c r="E113" s="603"/>
      <c r="F113" s="72" t="s">
        <v>41</v>
      </c>
      <c r="G113" s="13"/>
      <c r="H113" s="11">
        <f t="shared" si="99"/>
        <v>0</v>
      </c>
      <c r="I113" s="12"/>
      <c r="J113" s="13"/>
      <c r="K113" s="11">
        <f t="shared" si="100"/>
        <v>0</v>
      </c>
      <c r="L113" s="12"/>
      <c r="M113" s="13"/>
      <c r="N113" s="11">
        <f t="shared" si="101"/>
        <v>0</v>
      </c>
      <c r="O113" s="12"/>
      <c r="P113" s="13"/>
      <c r="Q113" s="11">
        <f t="shared" si="102"/>
        <v>0</v>
      </c>
      <c r="R113" s="12"/>
      <c r="S113" s="13"/>
      <c r="T113" s="11">
        <f t="shared" si="103"/>
        <v>0</v>
      </c>
      <c r="U113" s="12"/>
      <c r="V113" s="13"/>
      <c r="W113" s="11">
        <f t="shared" si="104"/>
        <v>0</v>
      </c>
      <c r="X113" s="12"/>
      <c r="Y113" s="13"/>
      <c r="Z113" s="11">
        <f t="shared" si="105"/>
        <v>0</v>
      </c>
      <c r="AA113" s="12"/>
      <c r="AB113" s="13"/>
      <c r="AC113" s="11">
        <f t="shared" si="106"/>
        <v>0</v>
      </c>
      <c r="AD113" s="12"/>
      <c r="AE113" s="13"/>
      <c r="AF113" s="11">
        <f t="shared" si="107"/>
        <v>0</v>
      </c>
      <c r="AG113" s="12"/>
      <c r="AH113" s="13"/>
      <c r="AI113" s="11">
        <f t="shared" si="108"/>
        <v>0</v>
      </c>
      <c r="AJ113" s="12"/>
      <c r="AK113" s="13"/>
      <c r="AL113" s="11">
        <f t="shared" si="109"/>
        <v>0</v>
      </c>
      <c r="AM113" s="12"/>
      <c r="AN113" s="3"/>
      <c r="AO113" s="118">
        <f>AO111/AO107</f>
        <v>7.407407407407407E-2</v>
      </c>
    </row>
    <row r="114" spans="1:41" ht="15.75" customHeight="1">
      <c r="A114" s="606"/>
      <c r="B114" s="607"/>
      <c r="C114" s="608"/>
      <c r="D114" s="755"/>
      <c r="E114" s="610"/>
      <c r="F114" s="73" t="s">
        <v>42</v>
      </c>
      <c r="G114" s="15"/>
      <c r="H114" s="16">
        <f t="shared" si="99"/>
        <v>0</v>
      </c>
      <c r="I114" s="17"/>
      <c r="J114" s="15"/>
      <c r="K114" s="16">
        <f t="shared" si="100"/>
        <v>0</v>
      </c>
      <c r="L114" s="17"/>
      <c r="M114" s="15"/>
      <c r="N114" s="16">
        <f t="shared" si="101"/>
        <v>0</v>
      </c>
      <c r="O114" s="17"/>
      <c r="P114" s="15"/>
      <c r="Q114" s="16">
        <f t="shared" si="102"/>
        <v>0</v>
      </c>
      <c r="R114" s="17"/>
      <c r="S114" s="15"/>
      <c r="T114" s="16">
        <f t="shared" si="103"/>
        <v>0</v>
      </c>
      <c r="U114" s="17"/>
      <c r="V114" s="15"/>
      <c r="W114" s="16">
        <f t="shared" si="104"/>
        <v>0</v>
      </c>
      <c r="X114" s="17"/>
      <c r="Y114" s="15"/>
      <c r="Z114" s="16">
        <f t="shared" si="105"/>
        <v>0</v>
      </c>
      <c r="AA114" s="17"/>
      <c r="AB114" s="15"/>
      <c r="AC114" s="16">
        <f t="shared" si="106"/>
        <v>0</v>
      </c>
      <c r="AD114" s="17"/>
      <c r="AE114" s="15"/>
      <c r="AF114" s="16">
        <f t="shared" si="107"/>
        <v>0</v>
      </c>
      <c r="AG114" s="17"/>
      <c r="AH114" s="15"/>
      <c r="AI114" s="16">
        <f t="shared" si="108"/>
        <v>0</v>
      </c>
      <c r="AJ114" s="17"/>
      <c r="AK114" s="15"/>
      <c r="AL114" s="16">
        <f t="shared" si="109"/>
        <v>0</v>
      </c>
      <c r="AM114" s="17"/>
      <c r="AN114" s="8"/>
      <c r="AO114" s="127"/>
    </row>
    <row r="115" spans="1:41">
      <c r="A115" s="558" t="s">
        <v>21</v>
      </c>
      <c r="B115" s="560" t="s">
        <v>17</v>
      </c>
      <c r="C115" s="451" t="s">
        <v>18</v>
      </c>
      <c r="D115" s="451" t="s">
        <v>139</v>
      </c>
      <c r="E115" s="563" t="s">
        <v>20</v>
      </c>
      <c r="F115" s="556" t="s">
        <v>22</v>
      </c>
      <c r="G115" s="511" t="s">
        <v>23</v>
      </c>
      <c r="H115" s="440" t="s">
        <v>24</v>
      </c>
      <c r="I115" s="444" t="s">
        <v>25</v>
      </c>
      <c r="J115" s="511" t="s">
        <v>23</v>
      </c>
      <c r="K115" s="440" t="s">
        <v>24</v>
      </c>
      <c r="L115" s="444" t="s">
        <v>25</v>
      </c>
      <c r="M115" s="511" t="s">
        <v>23</v>
      </c>
      <c r="N115" s="440" t="s">
        <v>24</v>
      </c>
      <c r="O115" s="444" t="s">
        <v>25</v>
      </c>
      <c r="P115" s="511" t="s">
        <v>23</v>
      </c>
      <c r="Q115" s="440" t="s">
        <v>24</v>
      </c>
      <c r="R115" s="444" t="s">
        <v>25</v>
      </c>
      <c r="S115" s="511" t="s">
        <v>23</v>
      </c>
      <c r="T115" s="440" t="s">
        <v>24</v>
      </c>
      <c r="U115" s="444" t="s">
        <v>25</v>
      </c>
      <c r="V115" s="511" t="s">
        <v>23</v>
      </c>
      <c r="W115" s="440" t="s">
        <v>24</v>
      </c>
      <c r="X115" s="444" t="s">
        <v>25</v>
      </c>
      <c r="Y115" s="511" t="s">
        <v>23</v>
      </c>
      <c r="Z115" s="440" t="s">
        <v>24</v>
      </c>
      <c r="AA115" s="444" t="s">
        <v>25</v>
      </c>
      <c r="AB115" s="511" t="s">
        <v>23</v>
      </c>
      <c r="AC115" s="440" t="s">
        <v>24</v>
      </c>
      <c r="AD115" s="444" t="s">
        <v>25</v>
      </c>
      <c r="AE115" s="511" t="s">
        <v>23</v>
      </c>
      <c r="AF115" s="440" t="s">
        <v>24</v>
      </c>
      <c r="AG115" s="444" t="s">
        <v>25</v>
      </c>
      <c r="AH115" s="511" t="s">
        <v>23</v>
      </c>
      <c r="AI115" s="440" t="s">
        <v>24</v>
      </c>
      <c r="AJ115" s="444" t="s">
        <v>25</v>
      </c>
      <c r="AK115" s="511" t="s">
        <v>23</v>
      </c>
      <c r="AL115" s="440" t="s">
        <v>24</v>
      </c>
      <c r="AM115" s="444" t="s">
        <v>25</v>
      </c>
      <c r="AN115" s="510" t="s">
        <v>23</v>
      </c>
      <c r="AO115" s="453" t="s">
        <v>26</v>
      </c>
    </row>
    <row r="116" spans="1:41">
      <c r="A116" s="559"/>
      <c r="B116" s="561"/>
      <c r="C116" s="562"/>
      <c r="D116" s="562"/>
      <c r="E116" s="564"/>
      <c r="F116" s="557"/>
      <c r="G116" s="541"/>
      <c r="H116" s="542"/>
      <c r="I116" s="538"/>
      <c r="J116" s="541"/>
      <c r="K116" s="542"/>
      <c r="L116" s="538"/>
      <c r="M116" s="541"/>
      <c r="N116" s="542"/>
      <c r="O116" s="538"/>
      <c r="P116" s="541"/>
      <c r="Q116" s="542"/>
      <c r="R116" s="538"/>
      <c r="S116" s="541"/>
      <c r="T116" s="542"/>
      <c r="U116" s="538"/>
      <c r="V116" s="541"/>
      <c r="W116" s="542"/>
      <c r="X116" s="538"/>
      <c r="Y116" s="541"/>
      <c r="Z116" s="542"/>
      <c r="AA116" s="538"/>
      <c r="AB116" s="541"/>
      <c r="AC116" s="542"/>
      <c r="AD116" s="538"/>
      <c r="AE116" s="541"/>
      <c r="AF116" s="542"/>
      <c r="AG116" s="538"/>
      <c r="AH116" s="541"/>
      <c r="AI116" s="542"/>
      <c r="AJ116" s="538"/>
      <c r="AK116" s="541"/>
      <c r="AL116" s="542"/>
      <c r="AM116" s="538"/>
      <c r="AN116" s="539"/>
      <c r="AO116" s="540"/>
    </row>
    <row r="117" spans="1:41" ht="15" customHeight="1">
      <c r="A117" s="591" t="s">
        <v>140</v>
      </c>
      <c r="B117" s="594" t="s">
        <v>467</v>
      </c>
      <c r="C117" s="597">
        <v>2898</v>
      </c>
      <c r="D117" s="600" t="s">
        <v>468</v>
      </c>
      <c r="E117" s="513" t="s">
        <v>469</v>
      </c>
      <c r="F117" s="70" t="s">
        <v>30</v>
      </c>
      <c r="G117" s="13"/>
      <c r="H117" s="9">
        <f t="shared" ref="H117:H125" si="110">G117-I117</f>
        <v>0</v>
      </c>
      <c r="I117" s="10"/>
      <c r="J117" s="13"/>
      <c r="K117" s="9">
        <f t="shared" ref="K117:K125" si="111">J117-L117</f>
        <v>0</v>
      </c>
      <c r="L117" s="10"/>
      <c r="M117" s="13"/>
      <c r="N117" s="9">
        <f t="shared" ref="N117:N125" si="112">M117-O117</f>
        <v>0</v>
      </c>
      <c r="O117" s="10"/>
      <c r="P117" s="13"/>
      <c r="Q117" s="9">
        <f t="shared" ref="Q117:Q125" si="113">P117-R117</f>
        <v>0</v>
      </c>
      <c r="R117" s="10"/>
      <c r="S117" s="13"/>
      <c r="T117" s="9">
        <f t="shared" ref="T117:T125" si="114">S117-U117</f>
        <v>0</v>
      </c>
      <c r="U117" s="10"/>
      <c r="V117" s="13"/>
      <c r="W117" s="9">
        <f t="shared" ref="W117:W125" si="115">V117-X117</f>
        <v>0</v>
      </c>
      <c r="X117" s="10"/>
      <c r="Y117" s="13"/>
      <c r="Z117" s="9">
        <f t="shared" ref="Z117:Z125" si="116">Y117-AA117</f>
        <v>0</v>
      </c>
      <c r="AA117" s="10"/>
      <c r="AB117" s="13"/>
      <c r="AC117" s="9">
        <f t="shared" ref="AC117:AC125" si="117">AB117-AD117</f>
        <v>0</v>
      </c>
      <c r="AD117" s="10"/>
      <c r="AE117" s="13"/>
      <c r="AF117" s="9">
        <f t="shared" ref="AF117:AF125" si="118">AE117-AG117</f>
        <v>0</v>
      </c>
      <c r="AG117" s="10"/>
      <c r="AH117" s="13"/>
      <c r="AI117" s="9">
        <f t="shared" ref="AI117:AI125" si="119">AH117-AJ117</f>
        <v>0</v>
      </c>
      <c r="AJ117" s="10"/>
      <c r="AK117" s="13"/>
      <c r="AL117" s="9">
        <f t="shared" ref="AL117:AL125" si="120">AK117-AM117</f>
        <v>0</v>
      </c>
      <c r="AM117" s="10"/>
      <c r="AN117" s="14"/>
      <c r="AO117" s="4" t="s">
        <v>31</v>
      </c>
    </row>
    <row r="118" spans="1:41">
      <c r="A118" s="592"/>
      <c r="B118" s="595"/>
      <c r="C118" s="598"/>
      <c r="D118" s="601"/>
      <c r="E118" s="603"/>
      <c r="F118" s="72" t="s">
        <v>32</v>
      </c>
      <c r="G118" s="13"/>
      <c r="H118" s="11">
        <f t="shared" si="110"/>
        <v>0</v>
      </c>
      <c r="I118" s="12"/>
      <c r="J118" s="13"/>
      <c r="K118" s="11">
        <f t="shared" si="111"/>
        <v>0</v>
      </c>
      <c r="L118" s="12"/>
      <c r="M118" s="13"/>
      <c r="N118" s="11">
        <f t="shared" si="112"/>
        <v>0</v>
      </c>
      <c r="O118" s="12"/>
      <c r="P118" s="13"/>
      <c r="Q118" s="11">
        <f t="shared" si="113"/>
        <v>0</v>
      </c>
      <c r="R118" s="12"/>
      <c r="S118" s="13"/>
      <c r="T118" s="11">
        <f t="shared" si="114"/>
        <v>0</v>
      </c>
      <c r="U118" s="12"/>
      <c r="V118" s="13"/>
      <c r="W118" s="11">
        <f t="shared" si="115"/>
        <v>0</v>
      </c>
      <c r="X118" s="12"/>
      <c r="Y118" s="13"/>
      <c r="Z118" s="11">
        <f t="shared" si="116"/>
        <v>0</v>
      </c>
      <c r="AA118" s="12"/>
      <c r="AB118" s="13"/>
      <c r="AC118" s="11">
        <f t="shared" si="117"/>
        <v>0</v>
      </c>
      <c r="AD118" s="12"/>
      <c r="AE118" s="13"/>
      <c r="AF118" s="11">
        <f t="shared" si="118"/>
        <v>0</v>
      </c>
      <c r="AG118" s="12"/>
      <c r="AH118" s="13"/>
      <c r="AI118" s="11">
        <f t="shared" si="119"/>
        <v>0</v>
      </c>
      <c r="AJ118" s="12"/>
      <c r="AK118" s="13"/>
      <c r="AL118" s="11">
        <f t="shared" si="120"/>
        <v>0</v>
      </c>
      <c r="AM118" s="12"/>
      <c r="AN118" s="14"/>
      <c r="AO118" s="117">
        <f>SUM(G117:G125,J117:J125,M117:M125,P117:P125,S117:S125,V117:V125,Y117:Y125,AB117:AB125,AE117:AE125)</f>
        <v>746000</v>
      </c>
    </row>
    <row r="119" spans="1:41">
      <c r="A119" s="592"/>
      <c r="B119" s="595"/>
      <c r="C119" s="598"/>
      <c r="D119" s="601"/>
      <c r="E119" s="603"/>
      <c r="F119" s="72" t="s">
        <v>33</v>
      </c>
      <c r="G119" s="13"/>
      <c r="H119" s="11">
        <f t="shared" si="110"/>
        <v>0</v>
      </c>
      <c r="I119" s="12"/>
      <c r="J119" s="13"/>
      <c r="K119" s="11">
        <f t="shared" si="111"/>
        <v>0</v>
      </c>
      <c r="L119" s="12"/>
      <c r="M119" s="13"/>
      <c r="N119" s="11">
        <f t="shared" si="112"/>
        <v>0</v>
      </c>
      <c r="O119" s="12"/>
      <c r="P119" s="13"/>
      <c r="Q119" s="11">
        <f t="shared" si="113"/>
        <v>0</v>
      </c>
      <c r="R119" s="12"/>
      <c r="S119" s="13">
        <v>135000</v>
      </c>
      <c r="T119" s="11">
        <f t="shared" si="114"/>
        <v>0</v>
      </c>
      <c r="U119" s="12">
        <v>135000</v>
      </c>
      <c r="V119" s="13"/>
      <c r="W119" s="11">
        <f t="shared" si="115"/>
        <v>0</v>
      </c>
      <c r="X119" s="12"/>
      <c r="Y119" s="13"/>
      <c r="Z119" s="11">
        <f t="shared" si="116"/>
        <v>0</v>
      </c>
      <c r="AA119" s="12"/>
      <c r="AB119" s="13"/>
      <c r="AC119" s="11">
        <f t="shared" si="117"/>
        <v>0</v>
      </c>
      <c r="AD119" s="12"/>
      <c r="AE119" s="13"/>
      <c r="AF119" s="11">
        <f t="shared" si="118"/>
        <v>0</v>
      </c>
      <c r="AG119" s="12"/>
      <c r="AH119" s="13"/>
      <c r="AI119" s="11">
        <f t="shared" si="119"/>
        <v>0</v>
      </c>
      <c r="AJ119" s="12"/>
      <c r="AK119" s="13"/>
      <c r="AL119" s="11">
        <f t="shared" si="120"/>
        <v>0</v>
      </c>
      <c r="AM119" s="12"/>
      <c r="AN119" s="14"/>
      <c r="AO119" s="7" t="s">
        <v>34</v>
      </c>
    </row>
    <row r="120" spans="1:41">
      <c r="A120" s="592"/>
      <c r="B120" s="595"/>
      <c r="C120" s="598"/>
      <c r="D120" s="601"/>
      <c r="E120" s="603"/>
      <c r="F120" s="72" t="s">
        <v>35</v>
      </c>
      <c r="G120" s="13"/>
      <c r="H120" s="11">
        <f t="shared" si="110"/>
        <v>0</v>
      </c>
      <c r="I120" s="12"/>
      <c r="J120" s="13"/>
      <c r="K120" s="11">
        <f t="shared" si="111"/>
        <v>0</v>
      </c>
      <c r="L120" s="12"/>
      <c r="M120" s="13"/>
      <c r="N120" s="11">
        <f t="shared" si="112"/>
        <v>0</v>
      </c>
      <c r="O120" s="12"/>
      <c r="P120" s="13"/>
      <c r="Q120" s="11">
        <f t="shared" si="113"/>
        <v>0</v>
      </c>
      <c r="R120" s="12"/>
      <c r="S120" s="13"/>
      <c r="T120" s="11">
        <f t="shared" si="114"/>
        <v>0</v>
      </c>
      <c r="U120" s="12"/>
      <c r="V120" s="13"/>
      <c r="W120" s="11">
        <f t="shared" si="115"/>
        <v>0</v>
      </c>
      <c r="X120" s="12"/>
      <c r="Y120" s="13"/>
      <c r="Z120" s="11">
        <f t="shared" si="116"/>
        <v>0</v>
      </c>
      <c r="AA120" s="12"/>
      <c r="AB120" s="13"/>
      <c r="AC120" s="11">
        <f t="shared" si="117"/>
        <v>0</v>
      </c>
      <c r="AD120" s="12"/>
      <c r="AE120" s="13"/>
      <c r="AF120" s="11">
        <f t="shared" si="118"/>
        <v>0</v>
      </c>
      <c r="AG120" s="12"/>
      <c r="AH120" s="13"/>
      <c r="AI120" s="11">
        <f t="shared" si="119"/>
        <v>0</v>
      </c>
      <c r="AJ120" s="12"/>
      <c r="AK120" s="13"/>
      <c r="AL120" s="11">
        <f t="shared" si="120"/>
        <v>0</v>
      </c>
      <c r="AM120" s="12"/>
      <c r="AN120" s="14"/>
      <c r="AO120" s="117">
        <f>SUM(H117:H125,K117:K125,N117:N125,Q117:Q125,T117:T125,W117:W125,Z117:Z125,AC117:AC125,Z117:Z125,AF117:AF125)</f>
        <v>1222000</v>
      </c>
    </row>
    <row r="121" spans="1:41">
      <c r="A121" s="592"/>
      <c r="B121" s="595"/>
      <c r="C121" s="598"/>
      <c r="D121" s="601"/>
      <c r="E121" s="603"/>
      <c r="F121" s="72" t="s">
        <v>36</v>
      </c>
      <c r="G121" s="13"/>
      <c r="H121" s="11">
        <f t="shared" si="110"/>
        <v>0</v>
      </c>
      <c r="I121" s="12"/>
      <c r="J121" s="13"/>
      <c r="K121" s="11">
        <f t="shared" si="111"/>
        <v>0</v>
      </c>
      <c r="L121" s="12"/>
      <c r="M121" s="13"/>
      <c r="N121" s="11">
        <f t="shared" si="112"/>
        <v>0</v>
      </c>
      <c r="O121" s="12"/>
      <c r="P121" s="13"/>
      <c r="Q121" s="11">
        <f t="shared" si="113"/>
        <v>0</v>
      </c>
      <c r="R121" s="12"/>
      <c r="S121" s="13"/>
      <c r="T121" s="11">
        <f t="shared" si="114"/>
        <v>0</v>
      </c>
      <c r="U121" s="12"/>
      <c r="V121" s="13"/>
      <c r="W121" s="11">
        <f t="shared" si="115"/>
        <v>0</v>
      </c>
      <c r="X121" s="12"/>
      <c r="Y121" s="13"/>
      <c r="Z121" s="11">
        <f t="shared" si="116"/>
        <v>0</v>
      </c>
      <c r="AA121" s="12"/>
      <c r="AB121" s="13"/>
      <c r="AC121" s="11">
        <f t="shared" si="117"/>
        <v>0</v>
      </c>
      <c r="AD121" s="12"/>
      <c r="AE121" s="13"/>
      <c r="AF121" s="11">
        <f t="shared" si="118"/>
        <v>0</v>
      </c>
      <c r="AG121" s="12"/>
      <c r="AH121" s="13"/>
      <c r="AI121" s="11">
        <f t="shared" si="119"/>
        <v>0</v>
      </c>
      <c r="AJ121" s="12"/>
      <c r="AK121" s="13"/>
      <c r="AL121" s="11">
        <f t="shared" si="120"/>
        <v>0</v>
      </c>
      <c r="AM121" s="12"/>
      <c r="AN121" s="14"/>
      <c r="AO121" s="7" t="s">
        <v>37</v>
      </c>
    </row>
    <row r="122" spans="1:41">
      <c r="A122" s="592"/>
      <c r="B122" s="595"/>
      <c r="C122" s="598"/>
      <c r="D122" s="601"/>
      <c r="E122" s="603"/>
      <c r="F122" s="72" t="s">
        <v>38</v>
      </c>
      <c r="G122" s="13"/>
      <c r="H122" s="11">
        <f t="shared" si="110"/>
        <v>0</v>
      </c>
      <c r="I122" s="12"/>
      <c r="J122" s="13"/>
      <c r="K122" s="11">
        <f t="shared" si="111"/>
        <v>0</v>
      </c>
      <c r="L122" s="12"/>
      <c r="M122" s="13"/>
      <c r="N122" s="11">
        <f t="shared" si="112"/>
        <v>0</v>
      </c>
      <c r="O122" s="12"/>
      <c r="P122" s="13"/>
      <c r="Q122" s="11">
        <f t="shared" si="113"/>
        <v>0</v>
      </c>
      <c r="R122" s="12"/>
      <c r="S122" s="13"/>
      <c r="T122" s="11">
        <f t="shared" si="114"/>
        <v>0</v>
      </c>
      <c r="U122" s="12"/>
      <c r="V122" s="13"/>
      <c r="W122" s="11">
        <f t="shared" si="115"/>
        <v>0</v>
      </c>
      <c r="X122" s="12"/>
      <c r="Y122" s="13">
        <v>611000</v>
      </c>
      <c r="Z122" s="11">
        <f t="shared" si="116"/>
        <v>611000</v>
      </c>
      <c r="AA122" s="12"/>
      <c r="AB122" s="13"/>
      <c r="AC122" s="11">
        <f t="shared" si="117"/>
        <v>0</v>
      </c>
      <c r="AD122" s="12"/>
      <c r="AE122" s="13"/>
      <c r="AF122" s="11">
        <f t="shared" si="118"/>
        <v>0</v>
      </c>
      <c r="AG122" s="12"/>
      <c r="AH122" s="13"/>
      <c r="AI122" s="11">
        <f t="shared" si="119"/>
        <v>0</v>
      </c>
      <c r="AJ122" s="12"/>
      <c r="AK122" s="13"/>
      <c r="AL122" s="11">
        <f t="shared" si="120"/>
        <v>0</v>
      </c>
      <c r="AM122" s="12"/>
      <c r="AN122" s="14"/>
      <c r="AO122" s="117">
        <f>SUM(I117:I125,L117:L125,O117:O125,R117:R125,U117:U125,X117:X125,AA117:AA125,AD117:AD125,AG117:AG125)</f>
        <v>135000</v>
      </c>
    </row>
    <row r="123" spans="1:41">
      <c r="A123" s="592"/>
      <c r="B123" s="595"/>
      <c r="C123" s="598"/>
      <c r="D123" s="601"/>
      <c r="E123" s="603"/>
      <c r="F123" s="72" t="s">
        <v>39</v>
      </c>
      <c r="G123" s="13"/>
      <c r="H123" s="11">
        <f t="shared" si="110"/>
        <v>0</v>
      </c>
      <c r="I123" s="12"/>
      <c r="J123" s="13"/>
      <c r="K123" s="11">
        <f t="shared" si="111"/>
        <v>0</v>
      </c>
      <c r="L123" s="12"/>
      <c r="M123" s="13"/>
      <c r="N123" s="11">
        <f t="shared" si="112"/>
        <v>0</v>
      </c>
      <c r="O123" s="12"/>
      <c r="P123" s="13"/>
      <c r="Q123" s="11">
        <f t="shared" si="113"/>
        <v>0</v>
      </c>
      <c r="R123" s="12"/>
      <c r="S123" s="13"/>
      <c r="T123" s="11">
        <f t="shared" si="114"/>
        <v>0</v>
      </c>
      <c r="U123" s="12"/>
      <c r="V123" s="13"/>
      <c r="W123" s="11">
        <f t="shared" si="115"/>
        <v>0</v>
      </c>
      <c r="X123" s="12"/>
      <c r="Y123" s="13"/>
      <c r="Z123" s="11">
        <f t="shared" si="116"/>
        <v>0</v>
      </c>
      <c r="AA123" s="12"/>
      <c r="AB123" s="13"/>
      <c r="AC123" s="11">
        <f t="shared" si="117"/>
        <v>0</v>
      </c>
      <c r="AD123" s="12"/>
      <c r="AE123" s="13"/>
      <c r="AF123" s="11">
        <f t="shared" si="118"/>
        <v>0</v>
      </c>
      <c r="AG123" s="12"/>
      <c r="AH123" s="13"/>
      <c r="AI123" s="11">
        <f t="shared" si="119"/>
        <v>0</v>
      </c>
      <c r="AJ123" s="12"/>
      <c r="AK123" s="13"/>
      <c r="AL123" s="11">
        <f t="shared" si="120"/>
        <v>0</v>
      </c>
      <c r="AM123" s="12"/>
      <c r="AN123" s="14"/>
      <c r="AO123" s="7" t="s">
        <v>40</v>
      </c>
    </row>
    <row r="124" spans="1:41">
      <c r="A124" s="592"/>
      <c r="B124" s="595"/>
      <c r="C124" s="598"/>
      <c r="D124" s="601"/>
      <c r="E124" s="603"/>
      <c r="F124" s="72" t="s">
        <v>41</v>
      </c>
      <c r="G124" s="13"/>
      <c r="H124" s="11">
        <f t="shared" si="110"/>
        <v>0</v>
      </c>
      <c r="I124" s="12"/>
      <c r="J124" s="13"/>
      <c r="K124" s="11">
        <f t="shared" si="111"/>
        <v>0</v>
      </c>
      <c r="L124" s="12"/>
      <c r="M124" s="13"/>
      <c r="N124" s="11">
        <f t="shared" si="112"/>
        <v>0</v>
      </c>
      <c r="O124" s="12"/>
      <c r="P124" s="13"/>
      <c r="Q124" s="11">
        <f t="shared" si="113"/>
        <v>0</v>
      </c>
      <c r="R124" s="12"/>
      <c r="S124" s="13"/>
      <c r="T124" s="11">
        <f t="shared" si="114"/>
        <v>0</v>
      </c>
      <c r="U124" s="12"/>
      <c r="V124" s="13"/>
      <c r="W124" s="11">
        <f t="shared" si="115"/>
        <v>0</v>
      </c>
      <c r="X124" s="12"/>
      <c r="Y124" s="13"/>
      <c r="Z124" s="11">
        <f t="shared" si="116"/>
        <v>0</v>
      </c>
      <c r="AA124" s="12"/>
      <c r="AB124" s="13"/>
      <c r="AC124" s="11">
        <f t="shared" si="117"/>
        <v>0</v>
      </c>
      <c r="AD124" s="12"/>
      <c r="AE124" s="13"/>
      <c r="AF124" s="11">
        <f t="shared" si="118"/>
        <v>0</v>
      </c>
      <c r="AG124" s="12"/>
      <c r="AH124" s="13"/>
      <c r="AI124" s="11">
        <f t="shared" si="119"/>
        <v>0</v>
      </c>
      <c r="AJ124" s="12"/>
      <c r="AK124" s="13"/>
      <c r="AL124" s="11">
        <f t="shared" si="120"/>
        <v>0</v>
      </c>
      <c r="AM124" s="12"/>
      <c r="AN124" s="14"/>
      <c r="AO124" s="118">
        <f>AO122/AO118</f>
        <v>0.18096514745308312</v>
      </c>
    </row>
    <row r="125" spans="1:41" ht="15.75" customHeight="1">
      <c r="A125" s="606"/>
      <c r="B125" s="607"/>
      <c r="C125" s="608"/>
      <c r="D125" s="609"/>
      <c r="E125" s="610"/>
      <c r="F125" s="73" t="s">
        <v>42</v>
      </c>
      <c r="G125" s="15"/>
      <c r="H125" s="16">
        <f t="shared" si="110"/>
        <v>0</v>
      </c>
      <c r="I125" s="17"/>
      <c r="J125" s="15"/>
      <c r="K125" s="16">
        <f t="shared" si="111"/>
        <v>0</v>
      </c>
      <c r="L125" s="17"/>
      <c r="M125" s="15"/>
      <c r="N125" s="16">
        <f t="shared" si="112"/>
        <v>0</v>
      </c>
      <c r="O125" s="17"/>
      <c r="P125" s="15"/>
      <c r="Q125" s="16">
        <f t="shared" si="113"/>
        <v>0</v>
      </c>
      <c r="R125" s="17"/>
      <c r="S125" s="15"/>
      <c r="T125" s="16">
        <f t="shared" si="114"/>
        <v>0</v>
      </c>
      <c r="U125" s="17"/>
      <c r="V125" s="15"/>
      <c r="W125" s="16">
        <f t="shared" si="115"/>
        <v>0</v>
      </c>
      <c r="X125" s="17"/>
      <c r="Y125" s="15"/>
      <c r="Z125" s="16">
        <f t="shared" si="116"/>
        <v>0</v>
      </c>
      <c r="AA125" s="17"/>
      <c r="AB125" s="15"/>
      <c r="AC125" s="16">
        <f t="shared" si="117"/>
        <v>0</v>
      </c>
      <c r="AD125" s="17"/>
      <c r="AE125" s="15"/>
      <c r="AF125" s="16">
        <f t="shared" si="118"/>
        <v>0</v>
      </c>
      <c r="AG125" s="17"/>
      <c r="AH125" s="15"/>
      <c r="AI125" s="16">
        <f t="shared" si="119"/>
        <v>0</v>
      </c>
      <c r="AJ125" s="17"/>
      <c r="AK125" s="15"/>
      <c r="AL125" s="16">
        <f t="shared" si="120"/>
        <v>0</v>
      </c>
      <c r="AM125" s="17"/>
      <c r="AN125" s="18"/>
      <c r="AO125" s="127"/>
    </row>
    <row r="126" spans="1:41">
      <c r="A126" s="558" t="s">
        <v>21</v>
      </c>
      <c r="B126" s="560" t="s">
        <v>17</v>
      </c>
      <c r="C126" s="451" t="s">
        <v>18</v>
      </c>
      <c r="D126" s="451" t="s">
        <v>139</v>
      </c>
      <c r="E126" s="563" t="s">
        <v>20</v>
      </c>
      <c r="F126" s="556" t="s">
        <v>22</v>
      </c>
      <c r="G126" s="511" t="s">
        <v>23</v>
      </c>
      <c r="H126" s="440" t="s">
        <v>24</v>
      </c>
      <c r="I126" s="444" t="s">
        <v>25</v>
      </c>
      <c r="J126" s="511" t="s">
        <v>23</v>
      </c>
      <c r="K126" s="440" t="s">
        <v>24</v>
      </c>
      <c r="L126" s="444" t="s">
        <v>25</v>
      </c>
      <c r="M126" s="511" t="s">
        <v>23</v>
      </c>
      <c r="N126" s="440" t="s">
        <v>24</v>
      </c>
      <c r="O126" s="444" t="s">
        <v>25</v>
      </c>
      <c r="P126" s="511" t="s">
        <v>23</v>
      </c>
      <c r="Q126" s="440" t="s">
        <v>24</v>
      </c>
      <c r="R126" s="444" t="s">
        <v>25</v>
      </c>
      <c r="S126" s="511" t="s">
        <v>23</v>
      </c>
      <c r="T126" s="440" t="s">
        <v>24</v>
      </c>
      <c r="U126" s="444" t="s">
        <v>25</v>
      </c>
      <c r="V126" s="511" t="s">
        <v>23</v>
      </c>
      <c r="W126" s="440" t="s">
        <v>24</v>
      </c>
      <c r="X126" s="444" t="s">
        <v>25</v>
      </c>
      <c r="Y126" s="511" t="s">
        <v>23</v>
      </c>
      <c r="Z126" s="440" t="s">
        <v>24</v>
      </c>
      <c r="AA126" s="444" t="s">
        <v>25</v>
      </c>
      <c r="AB126" s="511" t="s">
        <v>23</v>
      </c>
      <c r="AC126" s="440" t="s">
        <v>24</v>
      </c>
      <c r="AD126" s="444" t="s">
        <v>25</v>
      </c>
      <c r="AE126" s="511" t="s">
        <v>23</v>
      </c>
      <c r="AF126" s="440" t="s">
        <v>24</v>
      </c>
      <c r="AG126" s="444" t="s">
        <v>25</v>
      </c>
      <c r="AH126" s="511" t="s">
        <v>23</v>
      </c>
      <c r="AI126" s="440" t="s">
        <v>24</v>
      </c>
      <c r="AJ126" s="444" t="s">
        <v>25</v>
      </c>
      <c r="AK126" s="511" t="s">
        <v>23</v>
      </c>
      <c r="AL126" s="440" t="s">
        <v>24</v>
      </c>
      <c r="AM126" s="444" t="s">
        <v>25</v>
      </c>
      <c r="AN126" s="510" t="s">
        <v>23</v>
      </c>
      <c r="AO126" s="453" t="s">
        <v>26</v>
      </c>
    </row>
    <row r="127" spans="1:41">
      <c r="A127" s="559"/>
      <c r="B127" s="561"/>
      <c r="C127" s="562"/>
      <c r="D127" s="562"/>
      <c r="E127" s="564"/>
      <c r="F127" s="557"/>
      <c r="G127" s="541"/>
      <c r="H127" s="542"/>
      <c r="I127" s="538"/>
      <c r="J127" s="541"/>
      <c r="K127" s="542"/>
      <c r="L127" s="538"/>
      <c r="M127" s="541"/>
      <c r="N127" s="542"/>
      <c r="O127" s="538"/>
      <c r="P127" s="541"/>
      <c r="Q127" s="542"/>
      <c r="R127" s="538"/>
      <c r="S127" s="541"/>
      <c r="T127" s="542"/>
      <c r="U127" s="538"/>
      <c r="V127" s="541"/>
      <c r="W127" s="542"/>
      <c r="X127" s="538"/>
      <c r="Y127" s="541"/>
      <c r="Z127" s="542"/>
      <c r="AA127" s="538"/>
      <c r="AB127" s="541"/>
      <c r="AC127" s="542"/>
      <c r="AD127" s="538"/>
      <c r="AE127" s="541"/>
      <c r="AF127" s="542"/>
      <c r="AG127" s="538"/>
      <c r="AH127" s="541"/>
      <c r="AI127" s="542"/>
      <c r="AJ127" s="538"/>
      <c r="AK127" s="541"/>
      <c r="AL127" s="542"/>
      <c r="AM127" s="538"/>
      <c r="AN127" s="539"/>
      <c r="AO127" s="540"/>
    </row>
    <row r="128" spans="1:41" ht="15" customHeight="1">
      <c r="A128" s="591" t="s">
        <v>140</v>
      </c>
      <c r="B128" s="594" t="s">
        <v>396</v>
      </c>
      <c r="C128" s="597">
        <v>2540</v>
      </c>
      <c r="D128" s="600" t="s">
        <v>470</v>
      </c>
      <c r="E128" s="513" t="s">
        <v>397</v>
      </c>
      <c r="F128" s="70" t="s">
        <v>30</v>
      </c>
      <c r="G128" s="13"/>
      <c r="H128" s="9">
        <f t="shared" ref="H128:H136" si="121">G128-I128</f>
        <v>0</v>
      </c>
      <c r="I128" s="10"/>
      <c r="J128" s="13"/>
      <c r="K128" s="9">
        <f t="shared" ref="K128:K136" si="122">J128-L128</f>
        <v>0</v>
      </c>
      <c r="L128" s="10"/>
      <c r="M128" s="13"/>
      <c r="N128" s="9">
        <f t="shared" ref="N128:N136" si="123">M128-O128</f>
        <v>0</v>
      </c>
      <c r="O128" s="10"/>
      <c r="P128" s="13"/>
      <c r="Q128" s="9">
        <f t="shared" ref="Q128:Q136" si="124">P128-R128</f>
        <v>0</v>
      </c>
      <c r="R128" s="10"/>
      <c r="S128" s="13"/>
      <c r="T128" s="9">
        <f t="shared" ref="T128:T136" si="125">S128-U128</f>
        <v>0</v>
      </c>
      <c r="U128" s="10"/>
      <c r="V128" s="13"/>
      <c r="W128" s="9">
        <f t="shared" ref="W128:W136" si="126">V128-X128</f>
        <v>0</v>
      </c>
      <c r="X128" s="10"/>
      <c r="Y128" s="13"/>
      <c r="Z128" s="9">
        <f t="shared" ref="Z128:Z136" si="127">Y128-AA128</f>
        <v>0</v>
      </c>
      <c r="AA128" s="10"/>
      <c r="AB128" s="13"/>
      <c r="AC128" s="9">
        <f t="shared" ref="AC128:AC136" si="128">AB128-AD128</f>
        <v>0</v>
      </c>
      <c r="AD128" s="10"/>
      <c r="AE128" s="13"/>
      <c r="AF128" s="9">
        <f t="shared" ref="AF128:AF136" si="129">AE128-AG128</f>
        <v>0</v>
      </c>
      <c r="AG128" s="10"/>
      <c r="AH128" s="13"/>
      <c r="AI128" s="9">
        <f t="shared" ref="AI128:AI136" si="130">AH128-AJ128</f>
        <v>0</v>
      </c>
      <c r="AJ128" s="10"/>
      <c r="AK128" s="13"/>
      <c r="AL128" s="9">
        <f t="shared" ref="AL128:AL136" si="131">AK128-AM128</f>
        <v>0</v>
      </c>
      <c r="AM128" s="10"/>
      <c r="AN128" s="14"/>
      <c r="AO128" s="4" t="s">
        <v>31</v>
      </c>
    </row>
    <row r="129" spans="1:41">
      <c r="A129" s="592"/>
      <c r="B129" s="595"/>
      <c r="C129" s="598"/>
      <c r="D129" s="601"/>
      <c r="E129" s="603"/>
      <c r="F129" s="72" t="s">
        <v>32</v>
      </c>
      <c r="G129" s="13"/>
      <c r="H129" s="11">
        <f t="shared" si="121"/>
        <v>0</v>
      </c>
      <c r="I129" s="12"/>
      <c r="J129" s="13"/>
      <c r="K129" s="11">
        <f t="shared" si="122"/>
        <v>0</v>
      </c>
      <c r="L129" s="12"/>
      <c r="M129" s="13"/>
      <c r="N129" s="11">
        <f t="shared" si="123"/>
        <v>0</v>
      </c>
      <c r="O129" s="12"/>
      <c r="P129" s="13"/>
      <c r="Q129" s="11">
        <f t="shared" si="124"/>
        <v>0</v>
      </c>
      <c r="R129" s="12"/>
      <c r="S129" s="13"/>
      <c r="T129" s="11">
        <f t="shared" si="125"/>
        <v>0</v>
      </c>
      <c r="U129" s="12"/>
      <c r="V129" s="13"/>
      <c r="W129" s="11">
        <f t="shared" si="126"/>
        <v>0</v>
      </c>
      <c r="X129" s="12"/>
      <c r="Y129" s="13"/>
      <c r="Z129" s="11">
        <f t="shared" si="127"/>
        <v>0</v>
      </c>
      <c r="AA129" s="12"/>
      <c r="AB129" s="13"/>
      <c r="AC129" s="11">
        <f t="shared" si="128"/>
        <v>0</v>
      </c>
      <c r="AD129" s="12"/>
      <c r="AE129" s="13"/>
      <c r="AF129" s="11">
        <f t="shared" si="129"/>
        <v>0</v>
      </c>
      <c r="AG129" s="12"/>
      <c r="AH129" s="13"/>
      <c r="AI129" s="11">
        <f t="shared" si="130"/>
        <v>0</v>
      </c>
      <c r="AJ129" s="12"/>
      <c r="AK129" s="13"/>
      <c r="AL129" s="11">
        <f t="shared" si="131"/>
        <v>0</v>
      </c>
      <c r="AM129" s="12"/>
      <c r="AN129" s="14"/>
      <c r="AO129" s="117">
        <f>SUM(G128:G136,J128:J136,M128:M136,P128:P136,S128:S136,V128:V136,Y128:Y136,AB128:AB136,AE128:AE136)</f>
        <v>2470000</v>
      </c>
    </row>
    <row r="130" spans="1:41">
      <c r="A130" s="592"/>
      <c r="B130" s="595"/>
      <c r="C130" s="598"/>
      <c r="D130" s="601"/>
      <c r="E130" s="603"/>
      <c r="F130" s="72" t="s">
        <v>33</v>
      </c>
      <c r="G130" s="13"/>
      <c r="H130" s="11">
        <f t="shared" si="121"/>
        <v>0</v>
      </c>
      <c r="I130" s="12"/>
      <c r="J130" s="13">
        <v>135000</v>
      </c>
      <c r="K130" s="11">
        <f t="shared" si="122"/>
        <v>0</v>
      </c>
      <c r="L130" s="12">
        <v>135000</v>
      </c>
      <c r="M130" s="13"/>
      <c r="N130" s="11">
        <f t="shared" si="123"/>
        <v>0</v>
      </c>
      <c r="O130" s="12"/>
      <c r="P130" s="13">
        <v>135000</v>
      </c>
      <c r="Q130" s="11">
        <f t="shared" si="124"/>
        <v>0</v>
      </c>
      <c r="R130" s="12">
        <v>135000</v>
      </c>
      <c r="S130" s="13"/>
      <c r="T130" s="11">
        <f t="shared" si="125"/>
        <v>0</v>
      </c>
      <c r="U130" s="12"/>
      <c r="V130" s="13"/>
      <c r="W130" s="11">
        <f t="shared" si="126"/>
        <v>0</v>
      </c>
      <c r="X130" s="12"/>
      <c r="Y130" s="13"/>
      <c r="Z130" s="11">
        <f t="shared" si="127"/>
        <v>0</v>
      </c>
      <c r="AA130" s="12"/>
      <c r="AB130" s="13"/>
      <c r="AC130" s="11">
        <f t="shared" si="128"/>
        <v>0</v>
      </c>
      <c r="AD130" s="12"/>
      <c r="AE130" s="13"/>
      <c r="AF130" s="11">
        <f t="shared" si="129"/>
        <v>0</v>
      </c>
      <c r="AG130" s="12"/>
      <c r="AH130" s="13"/>
      <c r="AI130" s="11">
        <f t="shared" si="130"/>
        <v>0</v>
      </c>
      <c r="AJ130" s="12"/>
      <c r="AK130" s="13"/>
      <c r="AL130" s="11">
        <f t="shared" si="131"/>
        <v>0</v>
      </c>
      <c r="AM130" s="12"/>
      <c r="AN130" s="14"/>
      <c r="AO130" s="7" t="s">
        <v>34</v>
      </c>
    </row>
    <row r="131" spans="1:41">
      <c r="A131" s="592"/>
      <c r="B131" s="595"/>
      <c r="C131" s="598"/>
      <c r="D131" s="601"/>
      <c r="E131" s="603"/>
      <c r="F131" s="72" t="s">
        <v>35</v>
      </c>
      <c r="G131" s="13"/>
      <c r="H131" s="11">
        <f t="shared" si="121"/>
        <v>0</v>
      </c>
      <c r="I131" s="12"/>
      <c r="J131" s="13"/>
      <c r="K131" s="11">
        <f t="shared" si="122"/>
        <v>0</v>
      </c>
      <c r="L131" s="12"/>
      <c r="M131" s="13"/>
      <c r="N131" s="11">
        <f t="shared" si="123"/>
        <v>0</v>
      </c>
      <c r="O131" s="12"/>
      <c r="P131" s="13"/>
      <c r="Q131" s="11">
        <f t="shared" si="124"/>
        <v>0</v>
      </c>
      <c r="R131" s="12"/>
      <c r="S131" s="13"/>
      <c r="T131" s="11">
        <f t="shared" si="125"/>
        <v>0</v>
      </c>
      <c r="U131" s="12"/>
      <c r="V131" s="13"/>
      <c r="W131" s="11">
        <f t="shared" si="126"/>
        <v>0</v>
      </c>
      <c r="X131" s="12"/>
      <c r="Y131" s="13"/>
      <c r="Z131" s="11">
        <f t="shared" si="127"/>
        <v>0</v>
      </c>
      <c r="AA131" s="12"/>
      <c r="AB131" s="13"/>
      <c r="AC131" s="11">
        <f t="shared" si="128"/>
        <v>0</v>
      </c>
      <c r="AD131" s="12"/>
      <c r="AE131" s="13"/>
      <c r="AF131" s="11">
        <f t="shared" si="129"/>
        <v>0</v>
      </c>
      <c r="AG131" s="12"/>
      <c r="AH131" s="13"/>
      <c r="AI131" s="11">
        <f t="shared" si="130"/>
        <v>0</v>
      </c>
      <c r="AJ131" s="12"/>
      <c r="AK131" s="13"/>
      <c r="AL131" s="11">
        <f t="shared" si="131"/>
        <v>0</v>
      </c>
      <c r="AM131" s="12"/>
      <c r="AN131" s="14"/>
      <c r="AO131" s="117">
        <f>SUM(H128:H136,K128:K136,N128:N136,Q128:Q136,T128:T136,W128:W136,Z128:Z136,AC128:AC136,Z128:Z136,AF128:AF136)</f>
        <v>2200000</v>
      </c>
    </row>
    <row r="132" spans="1:41">
      <c r="A132" s="592"/>
      <c r="B132" s="595"/>
      <c r="C132" s="598"/>
      <c r="D132" s="601"/>
      <c r="E132" s="603"/>
      <c r="F132" s="72" t="s">
        <v>36</v>
      </c>
      <c r="G132" s="13"/>
      <c r="H132" s="11">
        <f t="shared" si="121"/>
        <v>0</v>
      </c>
      <c r="I132" s="12"/>
      <c r="J132" s="13"/>
      <c r="K132" s="11">
        <f t="shared" si="122"/>
        <v>0</v>
      </c>
      <c r="L132" s="12"/>
      <c r="M132" s="13"/>
      <c r="N132" s="11">
        <f t="shared" si="123"/>
        <v>0</v>
      </c>
      <c r="O132" s="12"/>
      <c r="P132" s="13"/>
      <c r="Q132" s="11">
        <f t="shared" si="124"/>
        <v>0</v>
      </c>
      <c r="R132" s="12"/>
      <c r="S132" s="13"/>
      <c r="T132" s="11">
        <f t="shared" si="125"/>
        <v>0</v>
      </c>
      <c r="U132" s="12"/>
      <c r="V132" s="13"/>
      <c r="W132" s="11">
        <f t="shared" si="126"/>
        <v>0</v>
      </c>
      <c r="X132" s="12"/>
      <c r="Y132" s="13"/>
      <c r="Z132" s="11">
        <f t="shared" si="127"/>
        <v>0</v>
      </c>
      <c r="AA132" s="12"/>
      <c r="AB132" s="13"/>
      <c r="AC132" s="11">
        <f t="shared" si="128"/>
        <v>0</v>
      </c>
      <c r="AD132" s="12"/>
      <c r="AE132" s="13"/>
      <c r="AF132" s="11">
        <f t="shared" si="129"/>
        <v>0</v>
      </c>
      <c r="AG132" s="12"/>
      <c r="AH132" s="13"/>
      <c r="AI132" s="11">
        <f t="shared" si="130"/>
        <v>0</v>
      </c>
      <c r="AJ132" s="12"/>
      <c r="AK132" s="13"/>
      <c r="AL132" s="11">
        <f t="shared" si="131"/>
        <v>0</v>
      </c>
      <c r="AM132" s="12"/>
      <c r="AN132" s="14"/>
      <c r="AO132" s="7" t="s">
        <v>37</v>
      </c>
    </row>
    <row r="133" spans="1:41">
      <c r="A133" s="592"/>
      <c r="B133" s="595"/>
      <c r="C133" s="598"/>
      <c r="D133" s="601"/>
      <c r="E133" s="603"/>
      <c r="F133" s="72" t="s">
        <v>38</v>
      </c>
      <c r="G133" s="13"/>
      <c r="H133" s="11">
        <f t="shared" si="121"/>
        <v>0</v>
      </c>
      <c r="I133" s="12"/>
      <c r="J133" s="13"/>
      <c r="K133" s="11">
        <f t="shared" si="122"/>
        <v>0</v>
      </c>
      <c r="L133" s="12"/>
      <c r="M133" s="13"/>
      <c r="N133" s="11">
        <f t="shared" si="123"/>
        <v>0</v>
      </c>
      <c r="O133" s="12"/>
      <c r="P133" s="13"/>
      <c r="Q133" s="11">
        <f t="shared" si="124"/>
        <v>0</v>
      </c>
      <c r="R133" s="12"/>
      <c r="S133" s="13"/>
      <c r="T133" s="11">
        <f t="shared" si="125"/>
        <v>0</v>
      </c>
      <c r="U133" s="12"/>
      <c r="V133" s="257"/>
      <c r="W133" s="258">
        <f t="shared" si="126"/>
        <v>0</v>
      </c>
      <c r="X133" s="259"/>
      <c r="Y133" s="257"/>
      <c r="Z133" s="258">
        <f t="shared" si="127"/>
        <v>0</v>
      </c>
      <c r="AA133" s="259"/>
      <c r="AB133" s="353">
        <f>SUM(1413708+786292)</f>
        <v>2200000</v>
      </c>
      <c r="AC133" s="11">
        <f t="shared" si="128"/>
        <v>2200000</v>
      </c>
      <c r="AD133" s="12"/>
      <c r="AE133" s="13"/>
      <c r="AF133" s="11">
        <f t="shared" si="129"/>
        <v>0</v>
      </c>
      <c r="AG133" s="12"/>
      <c r="AH133" s="13"/>
      <c r="AI133" s="11">
        <f t="shared" si="130"/>
        <v>0</v>
      </c>
      <c r="AJ133" s="12"/>
      <c r="AK133" s="13"/>
      <c r="AL133" s="11">
        <f t="shared" si="131"/>
        <v>0</v>
      </c>
      <c r="AM133" s="12"/>
      <c r="AN133" s="14"/>
      <c r="AO133" s="117">
        <f>SUM(I128:I136,L128:L136,O128:O136,R128:R136,U128:U136,X128:X136,AA128:AA136,AD128:AD136,AG128:AG136)</f>
        <v>270000</v>
      </c>
    </row>
    <row r="134" spans="1:41">
      <c r="A134" s="592"/>
      <c r="B134" s="595"/>
      <c r="C134" s="598"/>
      <c r="D134" s="601"/>
      <c r="E134" s="603"/>
      <c r="F134" s="72" t="s">
        <v>39</v>
      </c>
      <c r="G134" s="13"/>
      <c r="H134" s="11">
        <f t="shared" si="121"/>
        <v>0</v>
      </c>
      <c r="I134" s="12"/>
      <c r="J134" s="13"/>
      <c r="K134" s="11">
        <f t="shared" si="122"/>
        <v>0</v>
      </c>
      <c r="L134" s="12"/>
      <c r="M134" s="13"/>
      <c r="N134" s="11">
        <f t="shared" si="123"/>
        <v>0</v>
      </c>
      <c r="O134" s="12"/>
      <c r="P134" s="13"/>
      <c r="Q134" s="11">
        <f t="shared" si="124"/>
        <v>0</v>
      </c>
      <c r="R134" s="12"/>
      <c r="S134" s="13"/>
      <c r="T134" s="11">
        <f t="shared" si="125"/>
        <v>0</v>
      </c>
      <c r="U134" s="12"/>
      <c r="V134" s="13"/>
      <c r="W134" s="11">
        <f t="shared" si="126"/>
        <v>0</v>
      </c>
      <c r="X134" s="12"/>
      <c r="Y134" s="13"/>
      <c r="Z134" s="11">
        <f t="shared" si="127"/>
        <v>0</v>
      </c>
      <c r="AA134" s="12"/>
      <c r="AB134" s="13"/>
      <c r="AC134" s="11">
        <f t="shared" si="128"/>
        <v>0</v>
      </c>
      <c r="AD134" s="12"/>
      <c r="AE134" s="13"/>
      <c r="AF134" s="11">
        <f t="shared" si="129"/>
        <v>0</v>
      </c>
      <c r="AG134" s="12"/>
      <c r="AH134" s="13"/>
      <c r="AI134" s="11">
        <f t="shared" si="130"/>
        <v>0</v>
      </c>
      <c r="AJ134" s="12"/>
      <c r="AK134" s="13"/>
      <c r="AL134" s="11">
        <f t="shared" si="131"/>
        <v>0</v>
      </c>
      <c r="AM134" s="12"/>
      <c r="AN134" s="14"/>
      <c r="AO134" s="7" t="s">
        <v>40</v>
      </c>
    </row>
    <row r="135" spans="1:41">
      <c r="A135" s="592"/>
      <c r="B135" s="595"/>
      <c r="C135" s="598"/>
      <c r="D135" s="601"/>
      <c r="E135" s="603"/>
      <c r="F135" s="72" t="s">
        <v>41</v>
      </c>
      <c r="G135" s="13"/>
      <c r="H135" s="11">
        <f t="shared" si="121"/>
        <v>0</v>
      </c>
      <c r="I135" s="12"/>
      <c r="J135" s="13"/>
      <c r="K135" s="11">
        <f t="shared" si="122"/>
        <v>0</v>
      </c>
      <c r="L135" s="12"/>
      <c r="M135" s="13"/>
      <c r="N135" s="11">
        <f t="shared" si="123"/>
        <v>0</v>
      </c>
      <c r="O135" s="12"/>
      <c r="P135" s="13"/>
      <c r="Q135" s="11">
        <f t="shared" si="124"/>
        <v>0</v>
      </c>
      <c r="R135" s="12"/>
      <c r="S135" s="13"/>
      <c r="T135" s="11">
        <f t="shared" si="125"/>
        <v>0</v>
      </c>
      <c r="U135" s="12"/>
      <c r="V135" s="13"/>
      <c r="W135" s="11">
        <f t="shared" si="126"/>
        <v>0</v>
      </c>
      <c r="X135" s="12"/>
      <c r="Y135" s="13"/>
      <c r="Z135" s="11">
        <f t="shared" si="127"/>
        <v>0</v>
      </c>
      <c r="AA135" s="12"/>
      <c r="AB135" s="13"/>
      <c r="AC135" s="11">
        <f t="shared" si="128"/>
        <v>0</v>
      </c>
      <c r="AD135" s="12"/>
      <c r="AE135" s="13"/>
      <c r="AF135" s="11">
        <f t="shared" si="129"/>
        <v>0</v>
      </c>
      <c r="AG135" s="12"/>
      <c r="AH135" s="13"/>
      <c r="AI135" s="11">
        <f t="shared" si="130"/>
        <v>0</v>
      </c>
      <c r="AJ135" s="12"/>
      <c r="AK135" s="13"/>
      <c r="AL135" s="11">
        <f t="shared" si="131"/>
        <v>0</v>
      </c>
      <c r="AM135" s="12"/>
      <c r="AN135" s="14"/>
      <c r="AO135" s="118">
        <f>AO133/AO129</f>
        <v>0.10931174089068826</v>
      </c>
    </row>
    <row r="136" spans="1:41" ht="15.75" customHeight="1">
      <c r="A136" s="593"/>
      <c r="B136" s="596"/>
      <c r="C136" s="599"/>
      <c r="D136" s="602"/>
      <c r="E136" s="604"/>
      <c r="F136" s="100" t="s">
        <v>42</v>
      </c>
      <c r="G136" s="26"/>
      <c r="H136" s="20">
        <f t="shared" si="121"/>
        <v>0</v>
      </c>
      <c r="I136" s="21"/>
      <c r="J136" s="26"/>
      <c r="K136" s="20">
        <f t="shared" si="122"/>
        <v>0</v>
      </c>
      <c r="L136" s="21"/>
      <c r="M136" s="26"/>
      <c r="N136" s="20">
        <f t="shared" si="123"/>
        <v>0</v>
      </c>
      <c r="O136" s="21"/>
      <c r="P136" s="26"/>
      <c r="Q136" s="20">
        <f t="shared" si="124"/>
        <v>0</v>
      </c>
      <c r="R136" s="21"/>
      <c r="S136" s="26"/>
      <c r="T136" s="20">
        <f t="shared" si="125"/>
        <v>0</v>
      </c>
      <c r="U136" s="21"/>
      <c r="V136" s="26"/>
      <c r="W136" s="20">
        <f t="shared" si="126"/>
        <v>0</v>
      </c>
      <c r="X136" s="21"/>
      <c r="Y136" s="26"/>
      <c r="Z136" s="20">
        <f t="shared" si="127"/>
        <v>0</v>
      </c>
      <c r="AA136" s="21"/>
      <c r="AB136" s="26"/>
      <c r="AC136" s="20">
        <f t="shared" si="128"/>
        <v>0</v>
      </c>
      <c r="AD136" s="21"/>
      <c r="AE136" s="26"/>
      <c r="AF136" s="20">
        <f t="shared" si="129"/>
        <v>0</v>
      </c>
      <c r="AG136" s="21"/>
      <c r="AH136" s="26"/>
      <c r="AI136" s="20">
        <f t="shared" si="130"/>
        <v>0</v>
      </c>
      <c r="AJ136" s="21"/>
      <c r="AK136" s="26"/>
      <c r="AL136" s="20">
        <f t="shared" si="131"/>
        <v>0</v>
      </c>
      <c r="AM136" s="21"/>
      <c r="AN136" s="142"/>
      <c r="AO136" s="128"/>
    </row>
    <row r="137" spans="1:41">
      <c r="A137" s="558" t="s">
        <v>21</v>
      </c>
      <c r="B137" s="560" t="s">
        <v>17</v>
      </c>
      <c r="C137" s="451" t="s">
        <v>18</v>
      </c>
      <c r="D137" s="451" t="s">
        <v>139</v>
      </c>
      <c r="E137" s="563" t="s">
        <v>20</v>
      </c>
      <c r="F137" s="556" t="s">
        <v>22</v>
      </c>
      <c r="G137" s="511" t="s">
        <v>23</v>
      </c>
      <c r="H137" s="440" t="s">
        <v>24</v>
      </c>
      <c r="I137" s="444" t="s">
        <v>25</v>
      </c>
      <c r="J137" s="511" t="s">
        <v>23</v>
      </c>
      <c r="K137" s="440" t="s">
        <v>24</v>
      </c>
      <c r="L137" s="444" t="s">
        <v>25</v>
      </c>
      <c r="M137" s="511" t="s">
        <v>23</v>
      </c>
      <c r="N137" s="440" t="s">
        <v>24</v>
      </c>
      <c r="O137" s="444" t="s">
        <v>25</v>
      </c>
      <c r="P137" s="511" t="s">
        <v>23</v>
      </c>
      <c r="Q137" s="440" t="s">
        <v>24</v>
      </c>
      <c r="R137" s="444" t="s">
        <v>25</v>
      </c>
      <c r="S137" s="511" t="s">
        <v>23</v>
      </c>
      <c r="T137" s="440" t="s">
        <v>24</v>
      </c>
      <c r="U137" s="444" t="s">
        <v>25</v>
      </c>
      <c r="V137" s="511" t="s">
        <v>23</v>
      </c>
      <c r="W137" s="440" t="s">
        <v>24</v>
      </c>
      <c r="X137" s="444" t="s">
        <v>25</v>
      </c>
      <c r="Y137" s="511" t="s">
        <v>23</v>
      </c>
      <c r="Z137" s="440" t="s">
        <v>24</v>
      </c>
      <c r="AA137" s="444" t="s">
        <v>25</v>
      </c>
      <c r="AB137" s="511" t="s">
        <v>23</v>
      </c>
      <c r="AC137" s="440" t="s">
        <v>24</v>
      </c>
      <c r="AD137" s="444" t="s">
        <v>25</v>
      </c>
      <c r="AE137" s="511" t="s">
        <v>23</v>
      </c>
      <c r="AF137" s="440" t="s">
        <v>24</v>
      </c>
      <c r="AG137" s="444" t="s">
        <v>25</v>
      </c>
      <c r="AH137" s="511" t="s">
        <v>23</v>
      </c>
      <c r="AI137" s="440" t="s">
        <v>24</v>
      </c>
      <c r="AJ137" s="444" t="s">
        <v>25</v>
      </c>
      <c r="AK137" s="511" t="s">
        <v>23</v>
      </c>
      <c r="AL137" s="440" t="s">
        <v>24</v>
      </c>
      <c r="AM137" s="444" t="s">
        <v>25</v>
      </c>
      <c r="AN137" s="510" t="s">
        <v>23</v>
      </c>
      <c r="AO137" s="453" t="s">
        <v>26</v>
      </c>
    </row>
    <row r="138" spans="1:41">
      <c r="A138" s="559"/>
      <c r="B138" s="561"/>
      <c r="C138" s="562"/>
      <c r="D138" s="562"/>
      <c r="E138" s="564"/>
      <c r="F138" s="557"/>
      <c r="G138" s="541"/>
      <c r="H138" s="542"/>
      <c r="I138" s="538"/>
      <c r="J138" s="541"/>
      <c r="K138" s="542"/>
      <c r="L138" s="538"/>
      <c r="M138" s="541"/>
      <c r="N138" s="542"/>
      <c r="O138" s="538"/>
      <c r="P138" s="541"/>
      <c r="Q138" s="542"/>
      <c r="R138" s="538"/>
      <c r="S138" s="541"/>
      <c r="T138" s="542"/>
      <c r="U138" s="538"/>
      <c r="V138" s="541"/>
      <c r="W138" s="542"/>
      <c r="X138" s="538"/>
      <c r="Y138" s="541"/>
      <c r="Z138" s="542"/>
      <c r="AA138" s="538"/>
      <c r="AB138" s="541"/>
      <c r="AC138" s="542"/>
      <c r="AD138" s="538"/>
      <c r="AE138" s="541"/>
      <c r="AF138" s="542"/>
      <c r="AG138" s="538"/>
      <c r="AH138" s="541"/>
      <c r="AI138" s="542"/>
      <c r="AJ138" s="538"/>
      <c r="AK138" s="541"/>
      <c r="AL138" s="542"/>
      <c r="AM138" s="538"/>
      <c r="AN138" s="539"/>
      <c r="AO138" s="540"/>
    </row>
    <row r="139" spans="1:41" ht="15" customHeight="1">
      <c r="A139" s="543" t="s">
        <v>140</v>
      </c>
      <c r="B139" s="545" t="s">
        <v>471</v>
      </c>
      <c r="C139" s="547">
        <v>3024</v>
      </c>
      <c r="D139" s="549" t="s">
        <v>63</v>
      </c>
      <c r="E139" s="551" t="s">
        <v>472</v>
      </c>
      <c r="F139" s="70" t="s">
        <v>30</v>
      </c>
      <c r="G139" s="13"/>
      <c r="H139" s="9">
        <f t="shared" ref="H139:H147" si="132">G139-I139</f>
        <v>0</v>
      </c>
      <c r="I139" s="10"/>
      <c r="J139" s="13"/>
      <c r="K139" s="9">
        <f t="shared" ref="K139:K147" si="133">J139-L139</f>
        <v>0</v>
      </c>
      <c r="L139" s="10"/>
      <c r="M139" s="13"/>
      <c r="N139" s="9">
        <f t="shared" ref="N139:N147" si="134">M139-O139</f>
        <v>0</v>
      </c>
      <c r="O139" s="10"/>
      <c r="P139" s="13"/>
      <c r="Q139" s="9">
        <f t="shared" ref="Q139:Q147" si="135">P139-R139</f>
        <v>0</v>
      </c>
      <c r="R139" s="10"/>
      <c r="S139" s="13"/>
      <c r="T139" s="9">
        <f t="shared" ref="T139:T147" si="136">S139-U139</f>
        <v>0</v>
      </c>
      <c r="U139" s="10"/>
      <c r="V139" s="13"/>
      <c r="W139" s="9">
        <f t="shared" ref="W139:W147" si="137">V139-X139</f>
        <v>0</v>
      </c>
      <c r="X139" s="10"/>
      <c r="Y139" s="13"/>
      <c r="Z139" s="9">
        <f t="shared" ref="Z139:Z147" si="138">Y139-AA139</f>
        <v>0</v>
      </c>
      <c r="AA139" s="10"/>
      <c r="AB139" s="13"/>
      <c r="AC139" s="9">
        <f t="shared" ref="AC139:AC147" si="139">AB139-AD139</f>
        <v>0</v>
      </c>
      <c r="AD139" s="10"/>
      <c r="AE139" s="13"/>
      <c r="AF139" s="9">
        <f t="shared" ref="AF139:AF147" si="140">AE139-AG139</f>
        <v>0</v>
      </c>
      <c r="AG139" s="10"/>
      <c r="AH139" s="13"/>
      <c r="AI139" s="9">
        <f t="shared" ref="AI139:AI147" si="141">AH139-AJ139</f>
        <v>0</v>
      </c>
      <c r="AJ139" s="10"/>
      <c r="AK139" s="13"/>
      <c r="AL139" s="9">
        <f t="shared" ref="AL139:AL147" si="142">AK139-AM139</f>
        <v>0</v>
      </c>
      <c r="AM139" s="10"/>
      <c r="AN139" s="14"/>
      <c r="AO139" s="4" t="s">
        <v>31</v>
      </c>
    </row>
    <row r="140" spans="1:41">
      <c r="A140" s="543"/>
      <c r="B140" s="545"/>
      <c r="C140" s="547"/>
      <c r="D140" s="549"/>
      <c r="E140" s="551"/>
      <c r="F140" s="72" t="s">
        <v>32</v>
      </c>
      <c r="G140" s="13"/>
      <c r="H140" s="11">
        <f t="shared" si="132"/>
        <v>0</v>
      </c>
      <c r="I140" s="12"/>
      <c r="J140" s="13"/>
      <c r="K140" s="11">
        <f t="shared" si="133"/>
        <v>0</v>
      </c>
      <c r="L140" s="12"/>
      <c r="M140" s="13"/>
      <c r="N140" s="11">
        <f t="shared" si="134"/>
        <v>0</v>
      </c>
      <c r="O140" s="12"/>
      <c r="P140" s="13"/>
      <c r="Q140" s="11">
        <f t="shared" si="135"/>
        <v>0</v>
      </c>
      <c r="R140" s="12"/>
      <c r="S140" s="13"/>
      <c r="T140" s="11">
        <f t="shared" si="136"/>
        <v>0</v>
      </c>
      <c r="U140" s="12"/>
      <c r="V140" s="13"/>
      <c r="W140" s="11">
        <f t="shared" si="137"/>
        <v>0</v>
      </c>
      <c r="X140" s="12"/>
      <c r="Y140" s="13"/>
      <c r="Z140" s="11">
        <f t="shared" si="138"/>
        <v>0</v>
      </c>
      <c r="AA140" s="12"/>
      <c r="AB140" s="13"/>
      <c r="AC140" s="11">
        <f t="shared" si="139"/>
        <v>0</v>
      </c>
      <c r="AD140" s="12"/>
      <c r="AE140" s="13"/>
      <c r="AF140" s="11">
        <f t="shared" si="140"/>
        <v>0</v>
      </c>
      <c r="AG140" s="12"/>
      <c r="AH140" s="13"/>
      <c r="AI140" s="11">
        <f t="shared" si="141"/>
        <v>0</v>
      </c>
      <c r="AJ140" s="12"/>
      <c r="AK140" s="13"/>
      <c r="AL140" s="11">
        <f t="shared" si="142"/>
        <v>0</v>
      </c>
      <c r="AM140" s="12"/>
      <c r="AN140" s="14"/>
      <c r="AO140" s="117">
        <f>SUM(G139:G147,J139:J147,M139:M147,P139:P147,S139:S147,V139:V147,Y139:Y147,AB139:AB147,AE139:AE147)</f>
        <v>0</v>
      </c>
    </row>
    <row r="141" spans="1:41">
      <c r="A141" s="543"/>
      <c r="B141" s="545"/>
      <c r="C141" s="547"/>
      <c r="D141" s="549"/>
      <c r="E141" s="551"/>
      <c r="F141" s="72" t="s">
        <v>33</v>
      </c>
      <c r="G141" s="13"/>
      <c r="H141" s="11">
        <f t="shared" si="132"/>
        <v>0</v>
      </c>
      <c r="I141" s="12"/>
      <c r="J141" s="13"/>
      <c r="K141" s="11">
        <f t="shared" si="133"/>
        <v>0</v>
      </c>
      <c r="L141" s="12"/>
      <c r="M141" s="13"/>
      <c r="N141" s="11">
        <f t="shared" si="134"/>
        <v>0</v>
      </c>
      <c r="O141" s="12"/>
      <c r="P141" s="13"/>
      <c r="Q141" s="11">
        <f t="shared" si="135"/>
        <v>0</v>
      </c>
      <c r="R141" s="12"/>
      <c r="S141" s="13"/>
      <c r="T141" s="11">
        <f t="shared" si="136"/>
        <v>0</v>
      </c>
      <c r="U141" s="12"/>
      <c r="V141" s="13"/>
      <c r="W141" s="11">
        <f t="shared" si="137"/>
        <v>0</v>
      </c>
      <c r="X141" s="12"/>
      <c r="Y141" s="13"/>
      <c r="Z141" s="11">
        <f t="shared" si="138"/>
        <v>0</v>
      </c>
      <c r="AA141" s="12"/>
      <c r="AB141" s="13"/>
      <c r="AC141" s="11">
        <f t="shared" si="139"/>
        <v>0</v>
      </c>
      <c r="AD141" s="12"/>
      <c r="AE141" s="13"/>
      <c r="AF141" s="11">
        <f t="shared" si="140"/>
        <v>0</v>
      </c>
      <c r="AG141" s="12"/>
      <c r="AH141" s="13"/>
      <c r="AI141" s="11">
        <f t="shared" si="141"/>
        <v>0</v>
      </c>
      <c r="AJ141" s="12"/>
      <c r="AK141" s="13"/>
      <c r="AL141" s="11">
        <f t="shared" si="142"/>
        <v>0</v>
      </c>
      <c r="AM141" s="12"/>
      <c r="AN141" s="14"/>
      <c r="AO141" s="7" t="s">
        <v>34</v>
      </c>
    </row>
    <row r="142" spans="1:41">
      <c r="A142" s="543"/>
      <c r="B142" s="545"/>
      <c r="C142" s="547"/>
      <c r="D142" s="549"/>
      <c r="E142" s="551"/>
      <c r="F142" s="72" t="s">
        <v>35</v>
      </c>
      <c r="G142" s="13"/>
      <c r="H142" s="11">
        <f t="shared" si="132"/>
        <v>0</v>
      </c>
      <c r="I142" s="12"/>
      <c r="J142" s="13"/>
      <c r="K142" s="11">
        <f t="shared" si="133"/>
        <v>0</v>
      </c>
      <c r="L142" s="12"/>
      <c r="M142" s="13"/>
      <c r="N142" s="11">
        <f t="shared" si="134"/>
        <v>0</v>
      </c>
      <c r="O142" s="12"/>
      <c r="P142" s="13"/>
      <c r="Q142" s="11">
        <f t="shared" si="135"/>
        <v>0</v>
      </c>
      <c r="R142" s="12"/>
      <c r="S142" s="13"/>
      <c r="T142" s="11">
        <f t="shared" si="136"/>
        <v>0</v>
      </c>
      <c r="U142" s="12"/>
      <c r="V142" s="13"/>
      <c r="W142" s="11">
        <f t="shared" si="137"/>
        <v>0</v>
      </c>
      <c r="X142" s="12"/>
      <c r="Y142" s="13"/>
      <c r="Z142" s="11">
        <f t="shared" si="138"/>
        <v>0</v>
      </c>
      <c r="AA142" s="12"/>
      <c r="AB142" s="13"/>
      <c r="AC142" s="11">
        <f t="shared" si="139"/>
        <v>0</v>
      </c>
      <c r="AD142" s="12"/>
      <c r="AE142" s="13"/>
      <c r="AF142" s="11">
        <f t="shared" si="140"/>
        <v>0</v>
      </c>
      <c r="AG142" s="12"/>
      <c r="AH142" s="13"/>
      <c r="AI142" s="11">
        <f t="shared" si="141"/>
        <v>0</v>
      </c>
      <c r="AJ142" s="12"/>
      <c r="AK142" s="13"/>
      <c r="AL142" s="11">
        <f t="shared" si="142"/>
        <v>0</v>
      </c>
      <c r="AM142" s="12"/>
      <c r="AN142" s="14"/>
      <c r="AO142" s="117">
        <f>SUM(H139:H147,K139:K147,N139:N147,Q139:Q147,T139:T147,W139:W147,Z139:Z147,AC139:AC147,Z139:Z147,AF139:AF147)</f>
        <v>0</v>
      </c>
    </row>
    <row r="143" spans="1:41">
      <c r="A143" s="543"/>
      <c r="B143" s="545"/>
      <c r="C143" s="547"/>
      <c r="D143" s="549"/>
      <c r="E143" s="551"/>
      <c r="F143" s="72" t="s">
        <v>36</v>
      </c>
      <c r="G143" s="13"/>
      <c r="H143" s="11">
        <f t="shared" si="132"/>
        <v>0</v>
      </c>
      <c r="I143" s="12"/>
      <c r="J143" s="13"/>
      <c r="K143" s="11">
        <f t="shared" si="133"/>
        <v>0</v>
      </c>
      <c r="L143" s="12"/>
      <c r="M143" s="13"/>
      <c r="N143" s="11">
        <f t="shared" si="134"/>
        <v>0</v>
      </c>
      <c r="O143" s="12"/>
      <c r="P143" s="13"/>
      <c r="Q143" s="11">
        <f t="shared" si="135"/>
        <v>0</v>
      </c>
      <c r="R143" s="12"/>
      <c r="S143" s="13"/>
      <c r="T143" s="11">
        <f t="shared" si="136"/>
        <v>0</v>
      </c>
      <c r="U143" s="12"/>
      <c r="V143" s="13"/>
      <c r="W143" s="11">
        <f t="shared" si="137"/>
        <v>0</v>
      </c>
      <c r="X143" s="12"/>
      <c r="Y143" s="13"/>
      <c r="Z143" s="11">
        <f t="shared" si="138"/>
        <v>0</v>
      </c>
      <c r="AA143" s="12"/>
      <c r="AB143" s="13"/>
      <c r="AC143" s="11">
        <f t="shared" si="139"/>
        <v>0</v>
      </c>
      <c r="AD143" s="12"/>
      <c r="AE143" s="13"/>
      <c r="AF143" s="11">
        <f t="shared" si="140"/>
        <v>0</v>
      </c>
      <c r="AG143" s="12"/>
      <c r="AH143" s="13"/>
      <c r="AI143" s="11">
        <f t="shared" si="141"/>
        <v>0</v>
      </c>
      <c r="AJ143" s="12"/>
      <c r="AK143" s="13"/>
      <c r="AL143" s="11">
        <f t="shared" si="142"/>
        <v>0</v>
      </c>
      <c r="AM143" s="12"/>
      <c r="AN143" s="14"/>
      <c r="AO143" s="7" t="s">
        <v>37</v>
      </c>
    </row>
    <row r="144" spans="1:41">
      <c r="A144" s="543"/>
      <c r="B144" s="545"/>
      <c r="C144" s="547"/>
      <c r="D144" s="549"/>
      <c r="E144" s="551"/>
      <c r="F144" s="72" t="s">
        <v>38</v>
      </c>
      <c r="G144" s="13"/>
      <c r="H144" s="11">
        <f t="shared" si="132"/>
        <v>0</v>
      </c>
      <c r="I144" s="12"/>
      <c r="J144" s="13"/>
      <c r="K144" s="11">
        <f t="shared" si="133"/>
        <v>0</v>
      </c>
      <c r="L144" s="12"/>
      <c r="M144" s="13"/>
      <c r="N144" s="11">
        <f t="shared" si="134"/>
        <v>0</v>
      </c>
      <c r="O144" s="12"/>
      <c r="P144" s="13"/>
      <c r="Q144" s="11">
        <f t="shared" si="135"/>
        <v>0</v>
      </c>
      <c r="R144" s="12"/>
      <c r="S144" s="13"/>
      <c r="T144" s="11">
        <f t="shared" si="136"/>
        <v>0</v>
      </c>
      <c r="U144" s="12"/>
      <c r="V144" s="257"/>
      <c r="W144" s="258">
        <f t="shared" si="137"/>
        <v>0</v>
      </c>
      <c r="X144" s="259"/>
      <c r="Y144" s="257"/>
      <c r="Z144" s="258">
        <f t="shared" si="138"/>
        <v>0</v>
      </c>
      <c r="AA144" s="259"/>
      <c r="AB144" s="398"/>
      <c r="AC144" s="261">
        <f t="shared" si="139"/>
        <v>0</v>
      </c>
      <c r="AD144" s="262"/>
      <c r="AE144" s="13"/>
      <c r="AF144" s="11">
        <f t="shared" si="140"/>
        <v>0</v>
      </c>
      <c r="AG144" s="12"/>
      <c r="AH144" s="13"/>
      <c r="AI144" s="11">
        <f t="shared" si="141"/>
        <v>0</v>
      </c>
      <c r="AJ144" s="12"/>
      <c r="AK144" s="398">
        <v>500000</v>
      </c>
      <c r="AL144" s="261">
        <f t="shared" si="142"/>
        <v>500000</v>
      </c>
      <c r="AM144" s="262"/>
      <c r="AN144" s="14"/>
      <c r="AO144" s="117">
        <f>SUM(I139:I147,L139:L147,O139:O147,R139:R147,U139:U147,X139:X147,AA139:AA147,AD139:AD147,AG139:AG147)</f>
        <v>0</v>
      </c>
    </row>
    <row r="145" spans="1:41">
      <c r="A145" s="543"/>
      <c r="B145" s="545"/>
      <c r="C145" s="547"/>
      <c r="D145" s="549"/>
      <c r="E145" s="551"/>
      <c r="F145" s="72" t="s">
        <v>39</v>
      </c>
      <c r="G145" s="13"/>
      <c r="H145" s="11">
        <f t="shared" si="132"/>
        <v>0</v>
      </c>
      <c r="I145" s="12"/>
      <c r="J145" s="13"/>
      <c r="K145" s="11">
        <f t="shared" si="133"/>
        <v>0</v>
      </c>
      <c r="L145" s="12"/>
      <c r="M145" s="13"/>
      <c r="N145" s="11">
        <f t="shared" si="134"/>
        <v>0</v>
      </c>
      <c r="O145" s="12"/>
      <c r="P145" s="13"/>
      <c r="Q145" s="11">
        <f t="shared" si="135"/>
        <v>0</v>
      </c>
      <c r="R145" s="12"/>
      <c r="S145" s="13"/>
      <c r="T145" s="11">
        <f t="shared" si="136"/>
        <v>0</v>
      </c>
      <c r="U145" s="12"/>
      <c r="V145" s="13"/>
      <c r="W145" s="11">
        <f t="shared" si="137"/>
        <v>0</v>
      </c>
      <c r="X145" s="12"/>
      <c r="Y145" s="13"/>
      <c r="Z145" s="11">
        <f t="shared" si="138"/>
        <v>0</v>
      </c>
      <c r="AA145" s="12"/>
      <c r="AB145" s="13"/>
      <c r="AC145" s="11">
        <f t="shared" si="139"/>
        <v>0</v>
      </c>
      <c r="AD145" s="12"/>
      <c r="AE145" s="13"/>
      <c r="AF145" s="11">
        <f t="shared" si="140"/>
        <v>0</v>
      </c>
      <c r="AG145" s="12"/>
      <c r="AH145" s="13"/>
      <c r="AI145" s="11">
        <f t="shared" si="141"/>
        <v>0</v>
      </c>
      <c r="AJ145" s="12"/>
      <c r="AK145" s="13"/>
      <c r="AL145" s="11">
        <f t="shared" si="142"/>
        <v>0</v>
      </c>
      <c r="AM145" s="12"/>
      <c r="AN145" s="14"/>
      <c r="AO145" s="7" t="s">
        <v>40</v>
      </c>
    </row>
    <row r="146" spans="1:41">
      <c r="A146" s="543"/>
      <c r="B146" s="545"/>
      <c r="C146" s="547"/>
      <c r="D146" s="549"/>
      <c r="E146" s="551"/>
      <c r="F146" s="72" t="s">
        <v>41</v>
      </c>
      <c r="G146" s="13"/>
      <c r="H146" s="11">
        <f t="shared" si="132"/>
        <v>0</v>
      </c>
      <c r="I146" s="12"/>
      <c r="J146" s="13"/>
      <c r="K146" s="11">
        <f t="shared" si="133"/>
        <v>0</v>
      </c>
      <c r="L146" s="12"/>
      <c r="M146" s="13"/>
      <c r="N146" s="11">
        <f t="shared" si="134"/>
        <v>0</v>
      </c>
      <c r="O146" s="12"/>
      <c r="P146" s="13"/>
      <c r="Q146" s="11">
        <f t="shared" si="135"/>
        <v>0</v>
      </c>
      <c r="R146" s="12"/>
      <c r="S146" s="13"/>
      <c r="T146" s="11">
        <f t="shared" si="136"/>
        <v>0</v>
      </c>
      <c r="U146" s="12"/>
      <c r="V146" s="13"/>
      <c r="W146" s="11">
        <f t="shared" si="137"/>
        <v>0</v>
      </c>
      <c r="X146" s="12"/>
      <c r="Y146" s="13"/>
      <c r="Z146" s="11">
        <f t="shared" si="138"/>
        <v>0</v>
      </c>
      <c r="AA146" s="12"/>
      <c r="AB146" s="13"/>
      <c r="AC146" s="11">
        <f t="shared" si="139"/>
        <v>0</v>
      </c>
      <c r="AD146" s="12"/>
      <c r="AE146" s="13"/>
      <c r="AF146" s="11">
        <f t="shared" si="140"/>
        <v>0</v>
      </c>
      <c r="AG146" s="12"/>
      <c r="AH146" s="13"/>
      <c r="AI146" s="11">
        <f t="shared" si="141"/>
        <v>0</v>
      </c>
      <c r="AJ146" s="12"/>
      <c r="AK146" s="13"/>
      <c r="AL146" s="11">
        <f t="shared" si="142"/>
        <v>0</v>
      </c>
      <c r="AM146" s="12"/>
      <c r="AN146" s="14"/>
      <c r="AO146" s="118" t="e">
        <f>AO144/AO140</f>
        <v>#DIV/0!</v>
      </c>
    </row>
    <row r="147" spans="1:41" ht="15.75" customHeight="1">
      <c r="A147" s="544"/>
      <c r="B147" s="546"/>
      <c r="C147" s="548"/>
      <c r="D147" s="550"/>
      <c r="E147" s="552"/>
      <c r="F147" s="100" t="s">
        <v>42</v>
      </c>
      <c r="G147" s="26"/>
      <c r="H147" s="20">
        <f t="shared" si="132"/>
        <v>0</v>
      </c>
      <c r="I147" s="21"/>
      <c r="J147" s="26"/>
      <c r="K147" s="20">
        <f t="shared" si="133"/>
        <v>0</v>
      </c>
      <c r="L147" s="21"/>
      <c r="M147" s="26"/>
      <c r="N147" s="20">
        <f t="shared" si="134"/>
        <v>0</v>
      </c>
      <c r="O147" s="21"/>
      <c r="P147" s="26"/>
      <c r="Q147" s="20">
        <f t="shared" si="135"/>
        <v>0</v>
      </c>
      <c r="R147" s="21"/>
      <c r="S147" s="26"/>
      <c r="T147" s="20">
        <f t="shared" si="136"/>
        <v>0</v>
      </c>
      <c r="U147" s="21"/>
      <c r="V147" s="26"/>
      <c r="W147" s="20">
        <f t="shared" si="137"/>
        <v>0</v>
      </c>
      <c r="X147" s="21"/>
      <c r="Y147" s="26"/>
      <c r="Z147" s="20">
        <f t="shared" si="138"/>
        <v>0</v>
      </c>
      <c r="AA147" s="21"/>
      <c r="AB147" s="26"/>
      <c r="AC147" s="20">
        <f t="shared" si="139"/>
        <v>0</v>
      </c>
      <c r="AD147" s="21"/>
      <c r="AE147" s="26"/>
      <c r="AF147" s="20">
        <f t="shared" si="140"/>
        <v>0</v>
      </c>
      <c r="AG147" s="21"/>
      <c r="AH147" s="26"/>
      <c r="AI147" s="20">
        <f t="shared" si="141"/>
        <v>0</v>
      </c>
      <c r="AJ147" s="21"/>
      <c r="AK147" s="26"/>
      <c r="AL147" s="20">
        <f t="shared" si="142"/>
        <v>0</v>
      </c>
      <c r="AM147" s="21"/>
      <c r="AN147" s="142"/>
      <c r="AO147" s="128"/>
    </row>
    <row r="148" spans="1:41">
      <c r="A148" s="558" t="s">
        <v>21</v>
      </c>
      <c r="B148" s="560" t="s">
        <v>17</v>
      </c>
      <c r="C148" s="451" t="s">
        <v>18</v>
      </c>
      <c r="D148" s="451" t="s">
        <v>139</v>
      </c>
      <c r="E148" s="563" t="s">
        <v>20</v>
      </c>
      <c r="F148" s="556" t="s">
        <v>22</v>
      </c>
      <c r="G148" s="511" t="s">
        <v>23</v>
      </c>
      <c r="H148" s="440" t="s">
        <v>24</v>
      </c>
      <c r="I148" s="444" t="s">
        <v>25</v>
      </c>
      <c r="J148" s="511" t="s">
        <v>23</v>
      </c>
      <c r="K148" s="440" t="s">
        <v>24</v>
      </c>
      <c r="L148" s="444" t="s">
        <v>25</v>
      </c>
      <c r="M148" s="511" t="s">
        <v>23</v>
      </c>
      <c r="N148" s="440" t="s">
        <v>24</v>
      </c>
      <c r="O148" s="444" t="s">
        <v>25</v>
      </c>
      <c r="P148" s="511" t="s">
        <v>23</v>
      </c>
      <c r="Q148" s="440" t="s">
        <v>24</v>
      </c>
      <c r="R148" s="444" t="s">
        <v>25</v>
      </c>
      <c r="S148" s="511" t="s">
        <v>23</v>
      </c>
      <c r="T148" s="440" t="s">
        <v>24</v>
      </c>
      <c r="U148" s="444" t="s">
        <v>25</v>
      </c>
      <c r="V148" s="511" t="s">
        <v>23</v>
      </c>
      <c r="W148" s="440" t="s">
        <v>24</v>
      </c>
      <c r="X148" s="444" t="s">
        <v>25</v>
      </c>
      <c r="Y148" s="511" t="s">
        <v>23</v>
      </c>
      <c r="Z148" s="440" t="s">
        <v>24</v>
      </c>
      <c r="AA148" s="444" t="s">
        <v>25</v>
      </c>
      <c r="AB148" s="511" t="s">
        <v>23</v>
      </c>
      <c r="AC148" s="440" t="s">
        <v>24</v>
      </c>
      <c r="AD148" s="444" t="s">
        <v>25</v>
      </c>
      <c r="AE148" s="511" t="s">
        <v>23</v>
      </c>
      <c r="AF148" s="440" t="s">
        <v>24</v>
      </c>
      <c r="AG148" s="444" t="s">
        <v>25</v>
      </c>
      <c r="AH148" s="511" t="s">
        <v>23</v>
      </c>
      <c r="AI148" s="440" t="s">
        <v>24</v>
      </c>
      <c r="AJ148" s="444" t="s">
        <v>25</v>
      </c>
      <c r="AK148" s="511" t="s">
        <v>23</v>
      </c>
      <c r="AL148" s="440" t="s">
        <v>24</v>
      </c>
      <c r="AM148" s="444" t="s">
        <v>25</v>
      </c>
      <c r="AN148" s="443" t="s">
        <v>23</v>
      </c>
      <c r="AO148" s="453" t="s">
        <v>26</v>
      </c>
    </row>
    <row r="149" spans="1:41">
      <c r="A149" s="559"/>
      <c r="B149" s="561"/>
      <c r="C149" s="562"/>
      <c r="D149" s="562"/>
      <c r="E149" s="564"/>
      <c r="F149" s="557"/>
      <c r="G149" s="541"/>
      <c r="H149" s="542"/>
      <c r="I149" s="538"/>
      <c r="J149" s="541"/>
      <c r="K149" s="542"/>
      <c r="L149" s="538"/>
      <c r="M149" s="541"/>
      <c r="N149" s="542"/>
      <c r="O149" s="538"/>
      <c r="P149" s="541"/>
      <c r="Q149" s="542"/>
      <c r="R149" s="538"/>
      <c r="S149" s="541"/>
      <c r="T149" s="542"/>
      <c r="U149" s="538"/>
      <c r="V149" s="541"/>
      <c r="W149" s="542"/>
      <c r="X149" s="538"/>
      <c r="Y149" s="541"/>
      <c r="Z149" s="542"/>
      <c r="AA149" s="538"/>
      <c r="AB149" s="541"/>
      <c r="AC149" s="542"/>
      <c r="AD149" s="538"/>
      <c r="AE149" s="541"/>
      <c r="AF149" s="542"/>
      <c r="AG149" s="538"/>
      <c r="AH149" s="541"/>
      <c r="AI149" s="542"/>
      <c r="AJ149" s="538"/>
      <c r="AK149" s="541"/>
      <c r="AL149" s="542"/>
      <c r="AM149" s="538"/>
      <c r="AN149" s="570"/>
      <c r="AO149" s="540"/>
    </row>
    <row r="150" spans="1:41" ht="15" customHeight="1">
      <c r="A150" s="591" t="s">
        <v>164</v>
      </c>
      <c r="B150" s="594" t="s">
        <v>473</v>
      </c>
      <c r="C150" s="597">
        <v>2228</v>
      </c>
      <c r="D150" s="600" t="s">
        <v>474</v>
      </c>
      <c r="E150" s="513" t="s">
        <v>475</v>
      </c>
      <c r="F150" s="70" t="s">
        <v>30</v>
      </c>
      <c r="G150" s="13"/>
      <c r="H150" s="9">
        <f t="shared" ref="H150:H158" si="143">G150-I150</f>
        <v>0</v>
      </c>
      <c r="I150" s="10"/>
      <c r="J150" s="13"/>
      <c r="K150" s="9">
        <f t="shared" ref="K150:K158" si="144">J150-L150</f>
        <v>0</v>
      </c>
      <c r="L150" s="10"/>
      <c r="M150" s="13"/>
      <c r="N150" s="9">
        <f t="shared" ref="N150:N158" si="145">M150-O150</f>
        <v>0</v>
      </c>
      <c r="O150" s="10"/>
      <c r="P150" s="13"/>
      <c r="Q150" s="9">
        <f t="shared" ref="Q150:Q158" si="146">P150-R150</f>
        <v>0</v>
      </c>
      <c r="R150" s="10"/>
      <c r="S150" s="13"/>
      <c r="T150" s="9">
        <f t="shared" ref="T150:T158" si="147">S150-U150</f>
        <v>0</v>
      </c>
      <c r="U150" s="10"/>
      <c r="V150" s="13"/>
      <c r="W150" s="9">
        <f t="shared" ref="W150:W158" si="148">V150-X150</f>
        <v>0</v>
      </c>
      <c r="X150" s="10"/>
      <c r="Y150" s="13"/>
      <c r="Z150" s="9">
        <f t="shared" ref="Z150:Z158" si="149">Y150-AA150</f>
        <v>0</v>
      </c>
      <c r="AA150" s="10"/>
      <c r="AB150" s="13"/>
      <c r="AC150" s="9">
        <f t="shared" ref="AC150:AC158" si="150">AB150-AD150</f>
        <v>0</v>
      </c>
      <c r="AD150" s="10"/>
      <c r="AE150" s="13"/>
      <c r="AF150" s="9">
        <f t="shared" ref="AF150:AF158" si="151">AE150-AG150</f>
        <v>0</v>
      </c>
      <c r="AG150" s="10"/>
      <c r="AH150" s="13"/>
      <c r="AI150" s="9">
        <f t="shared" ref="AI150:AI158" si="152">AH150-AJ150</f>
        <v>0</v>
      </c>
      <c r="AJ150" s="10"/>
      <c r="AK150" s="13"/>
      <c r="AL150" s="9">
        <f t="shared" ref="AL150:AL158" si="153">AK150-AM150</f>
        <v>0</v>
      </c>
      <c r="AM150" s="10"/>
      <c r="AN150" s="3"/>
      <c r="AO150" s="4" t="s">
        <v>31</v>
      </c>
    </row>
    <row r="151" spans="1:41">
      <c r="A151" s="592"/>
      <c r="B151" s="595"/>
      <c r="C151" s="598"/>
      <c r="D151" s="601"/>
      <c r="E151" s="603"/>
      <c r="F151" s="72" t="s">
        <v>32</v>
      </c>
      <c r="G151" s="13"/>
      <c r="H151" s="11">
        <f t="shared" si="143"/>
        <v>0</v>
      </c>
      <c r="I151" s="12"/>
      <c r="J151" s="13"/>
      <c r="K151" s="11">
        <f t="shared" si="144"/>
        <v>0</v>
      </c>
      <c r="L151" s="12"/>
      <c r="M151" s="13"/>
      <c r="N151" s="11">
        <f t="shared" si="145"/>
        <v>0</v>
      </c>
      <c r="O151" s="12"/>
      <c r="P151" s="13"/>
      <c r="Q151" s="11">
        <f t="shared" si="146"/>
        <v>0</v>
      </c>
      <c r="R151" s="12"/>
      <c r="S151" s="13"/>
      <c r="T151" s="11">
        <f t="shared" si="147"/>
        <v>0</v>
      </c>
      <c r="U151" s="12"/>
      <c r="V151" s="13"/>
      <c r="W151" s="11">
        <f t="shared" si="148"/>
        <v>0</v>
      </c>
      <c r="X151" s="12"/>
      <c r="Y151" s="13"/>
      <c r="Z151" s="11">
        <f t="shared" si="149"/>
        <v>0</v>
      </c>
      <c r="AA151" s="12"/>
      <c r="AB151" s="13"/>
      <c r="AC151" s="11">
        <f t="shared" si="150"/>
        <v>0</v>
      </c>
      <c r="AD151" s="12"/>
      <c r="AE151" s="13"/>
      <c r="AF151" s="11">
        <f t="shared" si="151"/>
        <v>0</v>
      </c>
      <c r="AG151" s="12"/>
      <c r="AH151" s="13"/>
      <c r="AI151" s="11">
        <f t="shared" si="152"/>
        <v>0</v>
      </c>
      <c r="AJ151" s="12"/>
      <c r="AK151" s="13"/>
      <c r="AL151" s="11">
        <f t="shared" si="153"/>
        <v>0</v>
      </c>
      <c r="AM151" s="12"/>
      <c r="AN151" s="3"/>
      <c r="AO151" s="117">
        <f>SUM(G150:G158,J150:J158,M150:M158,P150:P158,S150:S158,V150:V158,Y150:Y158,AB150:AB158,AE150:AE158)</f>
        <v>480000</v>
      </c>
    </row>
    <row r="152" spans="1:41">
      <c r="A152" s="592"/>
      <c r="B152" s="595"/>
      <c r="C152" s="598"/>
      <c r="D152" s="601"/>
      <c r="E152" s="603"/>
      <c r="F152" s="72" t="s">
        <v>33</v>
      </c>
      <c r="G152" s="13"/>
      <c r="H152" s="11">
        <f t="shared" si="143"/>
        <v>0</v>
      </c>
      <c r="I152" s="12"/>
      <c r="J152" s="13"/>
      <c r="K152" s="11">
        <f t="shared" si="144"/>
        <v>0</v>
      </c>
      <c r="L152" s="12"/>
      <c r="M152" s="13"/>
      <c r="N152" s="11">
        <f t="shared" si="145"/>
        <v>0</v>
      </c>
      <c r="O152" s="12"/>
      <c r="P152" s="13"/>
      <c r="Q152" s="11">
        <f t="shared" si="146"/>
        <v>0</v>
      </c>
      <c r="R152" s="12"/>
      <c r="S152" s="13"/>
      <c r="T152" s="11">
        <f t="shared" si="147"/>
        <v>0</v>
      </c>
      <c r="U152" s="12"/>
      <c r="V152" s="13"/>
      <c r="W152" s="11">
        <f t="shared" si="148"/>
        <v>0</v>
      </c>
      <c r="X152" s="12"/>
      <c r="Y152" s="13"/>
      <c r="Z152" s="11">
        <f t="shared" si="149"/>
        <v>0</v>
      </c>
      <c r="AA152" s="12"/>
      <c r="AB152" s="13"/>
      <c r="AC152" s="11">
        <f t="shared" si="150"/>
        <v>0</v>
      </c>
      <c r="AD152" s="12"/>
      <c r="AE152" s="13"/>
      <c r="AF152" s="11">
        <f t="shared" si="151"/>
        <v>0</v>
      </c>
      <c r="AG152" s="12"/>
      <c r="AH152" s="13"/>
      <c r="AI152" s="11">
        <f t="shared" si="152"/>
        <v>0</v>
      </c>
      <c r="AJ152" s="12"/>
      <c r="AK152" s="13"/>
      <c r="AL152" s="11">
        <f t="shared" si="153"/>
        <v>0</v>
      </c>
      <c r="AM152" s="12"/>
      <c r="AN152" s="3"/>
      <c r="AO152" s="7" t="s">
        <v>34</v>
      </c>
    </row>
    <row r="153" spans="1:41">
      <c r="A153" s="592"/>
      <c r="B153" s="595"/>
      <c r="C153" s="598"/>
      <c r="D153" s="601"/>
      <c r="E153" s="603"/>
      <c r="F153" s="72" t="s">
        <v>35</v>
      </c>
      <c r="G153" s="13"/>
      <c r="H153" s="11">
        <f t="shared" si="143"/>
        <v>0</v>
      </c>
      <c r="I153" s="12"/>
      <c r="J153" s="13"/>
      <c r="K153" s="11">
        <f t="shared" si="144"/>
        <v>0</v>
      </c>
      <c r="L153" s="12"/>
      <c r="M153" s="13"/>
      <c r="N153" s="11">
        <f t="shared" si="145"/>
        <v>0</v>
      </c>
      <c r="O153" s="12"/>
      <c r="P153" s="13"/>
      <c r="Q153" s="11">
        <f t="shared" si="146"/>
        <v>0</v>
      </c>
      <c r="R153" s="12"/>
      <c r="S153" s="13"/>
      <c r="T153" s="11">
        <f t="shared" si="147"/>
        <v>0</v>
      </c>
      <c r="U153" s="12"/>
      <c r="V153" s="13"/>
      <c r="W153" s="11">
        <f t="shared" si="148"/>
        <v>0</v>
      </c>
      <c r="X153" s="12"/>
      <c r="Y153" s="13"/>
      <c r="Z153" s="11">
        <f t="shared" si="149"/>
        <v>0</v>
      </c>
      <c r="AA153" s="12"/>
      <c r="AB153" s="13"/>
      <c r="AC153" s="11">
        <f t="shared" si="150"/>
        <v>0</v>
      </c>
      <c r="AD153" s="12"/>
      <c r="AE153" s="13"/>
      <c r="AF153" s="11">
        <f t="shared" si="151"/>
        <v>0</v>
      </c>
      <c r="AG153" s="12"/>
      <c r="AH153" s="13"/>
      <c r="AI153" s="11">
        <f t="shared" si="152"/>
        <v>0</v>
      </c>
      <c r="AJ153" s="12"/>
      <c r="AK153" s="13"/>
      <c r="AL153" s="11">
        <f t="shared" si="153"/>
        <v>0</v>
      </c>
      <c r="AM153" s="12"/>
      <c r="AN153" s="3"/>
      <c r="AO153" s="117">
        <f>SUM(H150:H158,K150:K158,N150:N158,Q150:Q158,T150:T158,W150:W158,Z150:Z158,AC150:AC158,Z150:Z158,AF150:AF158)</f>
        <v>480000</v>
      </c>
    </row>
    <row r="154" spans="1:41" ht="15" customHeight="1">
      <c r="A154" s="592"/>
      <c r="B154" s="595"/>
      <c r="C154" s="598"/>
      <c r="D154" s="601"/>
      <c r="E154" s="603"/>
      <c r="F154" s="72" t="s">
        <v>36</v>
      </c>
      <c r="G154" s="13"/>
      <c r="H154" s="11">
        <f t="shared" si="143"/>
        <v>0</v>
      </c>
      <c r="I154" s="12"/>
      <c r="J154" s="13"/>
      <c r="K154" s="11">
        <f t="shared" si="144"/>
        <v>0</v>
      </c>
      <c r="L154" s="12"/>
      <c r="M154" s="13"/>
      <c r="N154" s="11">
        <f t="shared" si="145"/>
        <v>0</v>
      </c>
      <c r="O154" s="12"/>
      <c r="P154" s="13"/>
      <c r="Q154" s="11">
        <f t="shared" si="146"/>
        <v>0</v>
      </c>
      <c r="R154" s="12"/>
      <c r="S154" s="13"/>
      <c r="T154" s="11">
        <f t="shared" si="147"/>
        <v>0</v>
      </c>
      <c r="U154" s="12"/>
      <c r="V154" s="13"/>
      <c r="W154" s="11">
        <f t="shared" si="148"/>
        <v>0</v>
      </c>
      <c r="X154" s="12"/>
      <c r="Y154" s="346"/>
      <c r="Z154" s="11">
        <f t="shared" si="149"/>
        <v>0</v>
      </c>
      <c r="AA154" s="12"/>
      <c r="AB154" s="351">
        <v>80000</v>
      </c>
      <c r="AC154" s="11">
        <f>AB154-AD154</f>
        <v>80000</v>
      </c>
      <c r="AD154" s="12"/>
      <c r="AE154" s="13"/>
      <c r="AF154" s="11">
        <f t="shared" si="151"/>
        <v>0</v>
      </c>
      <c r="AG154" s="12"/>
      <c r="AH154" s="13"/>
      <c r="AI154" s="11">
        <f t="shared" si="152"/>
        <v>0</v>
      </c>
      <c r="AJ154" s="12"/>
      <c r="AK154" s="13"/>
      <c r="AL154" s="11">
        <f t="shared" si="153"/>
        <v>0</v>
      </c>
      <c r="AM154" s="12"/>
      <c r="AN154" s="3"/>
      <c r="AO154" s="7" t="s">
        <v>37</v>
      </c>
    </row>
    <row r="155" spans="1:41">
      <c r="A155" s="592"/>
      <c r="B155" s="595"/>
      <c r="C155" s="598"/>
      <c r="D155" s="601"/>
      <c r="E155" s="603"/>
      <c r="F155" s="72" t="s">
        <v>38</v>
      </c>
      <c r="G155" s="13"/>
      <c r="H155" s="11">
        <f t="shared" si="143"/>
        <v>0</v>
      </c>
      <c r="I155" s="12"/>
      <c r="J155" s="13"/>
      <c r="K155" s="11">
        <f t="shared" si="144"/>
        <v>0</v>
      </c>
      <c r="L155" s="12"/>
      <c r="M155" s="13"/>
      <c r="N155" s="11">
        <f t="shared" si="145"/>
        <v>0</v>
      </c>
      <c r="O155" s="12"/>
      <c r="P155" s="13"/>
      <c r="Q155" s="11">
        <f t="shared" si="146"/>
        <v>0</v>
      </c>
      <c r="R155" s="12"/>
      <c r="S155" s="13"/>
      <c r="T155" s="11">
        <f t="shared" si="147"/>
        <v>0</v>
      </c>
      <c r="U155" s="12"/>
      <c r="V155" s="13"/>
      <c r="W155" s="11">
        <f t="shared" si="148"/>
        <v>0</v>
      </c>
      <c r="X155" s="12"/>
      <c r="Y155" s="13"/>
      <c r="Z155" s="11">
        <f t="shared" si="149"/>
        <v>0</v>
      </c>
      <c r="AA155" s="12"/>
      <c r="AB155" s="346"/>
      <c r="AC155" s="11">
        <f t="shared" si="150"/>
        <v>0</v>
      </c>
      <c r="AD155" s="12"/>
      <c r="AE155" s="351">
        <f>SUM(147401+252599)</f>
        <v>400000</v>
      </c>
      <c r="AF155" s="11">
        <f>AE155-AG155</f>
        <v>400000</v>
      </c>
      <c r="AG155" s="12"/>
      <c r="AH155" s="13"/>
      <c r="AI155" s="11">
        <f t="shared" si="152"/>
        <v>0</v>
      </c>
      <c r="AJ155" s="12"/>
      <c r="AK155" s="13"/>
      <c r="AL155" s="11">
        <f t="shared" si="153"/>
        <v>0</v>
      </c>
      <c r="AM155" s="12"/>
      <c r="AN155" s="3"/>
      <c r="AO155" s="117">
        <f>SUM(I150:I158,L150:L158,O150:O158,R150:R158,U150:U158,X150:X158,AA150:AA158,AD150:AD158,AG150:AG158)</f>
        <v>0</v>
      </c>
    </row>
    <row r="156" spans="1:41">
      <c r="A156" s="592"/>
      <c r="B156" s="595"/>
      <c r="C156" s="598"/>
      <c r="D156" s="601"/>
      <c r="E156" s="603"/>
      <c r="F156" s="72" t="s">
        <v>39</v>
      </c>
      <c r="G156" s="13"/>
      <c r="H156" s="11">
        <f t="shared" si="143"/>
        <v>0</v>
      </c>
      <c r="I156" s="12"/>
      <c r="J156" s="13"/>
      <c r="K156" s="11">
        <f t="shared" si="144"/>
        <v>0</v>
      </c>
      <c r="L156" s="12"/>
      <c r="M156" s="13"/>
      <c r="N156" s="11">
        <f t="shared" si="145"/>
        <v>0</v>
      </c>
      <c r="O156" s="12"/>
      <c r="P156" s="13"/>
      <c r="Q156" s="11">
        <f t="shared" si="146"/>
        <v>0</v>
      </c>
      <c r="R156" s="12"/>
      <c r="S156" s="13"/>
      <c r="T156" s="11">
        <f t="shared" si="147"/>
        <v>0</v>
      </c>
      <c r="U156" s="12"/>
      <c r="V156" s="13"/>
      <c r="W156" s="11">
        <f t="shared" si="148"/>
        <v>0</v>
      </c>
      <c r="X156" s="12"/>
      <c r="Y156" s="13"/>
      <c r="Z156" s="11">
        <f t="shared" si="149"/>
        <v>0</v>
      </c>
      <c r="AA156" s="12"/>
      <c r="AB156" s="13"/>
      <c r="AC156" s="11">
        <f t="shared" si="150"/>
        <v>0</v>
      </c>
      <c r="AD156" s="12"/>
      <c r="AE156" s="13"/>
      <c r="AF156" s="11">
        <f t="shared" si="151"/>
        <v>0</v>
      </c>
      <c r="AG156" s="12"/>
      <c r="AH156" s="13"/>
      <c r="AI156" s="11">
        <f t="shared" si="152"/>
        <v>0</v>
      </c>
      <c r="AJ156" s="12"/>
      <c r="AK156" s="13"/>
      <c r="AL156" s="11">
        <f t="shared" si="153"/>
        <v>0</v>
      </c>
      <c r="AM156" s="12"/>
      <c r="AN156" s="3"/>
      <c r="AO156" s="7" t="s">
        <v>40</v>
      </c>
    </row>
    <row r="157" spans="1:41">
      <c r="A157" s="592"/>
      <c r="B157" s="595"/>
      <c r="C157" s="598"/>
      <c r="D157" s="601"/>
      <c r="E157" s="603"/>
      <c r="F157" s="72" t="s">
        <v>41</v>
      </c>
      <c r="G157" s="13"/>
      <c r="H157" s="11">
        <f t="shared" si="143"/>
        <v>0</v>
      </c>
      <c r="I157" s="12"/>
      <c r="J157" s="13"/>
      <c r="K157" s="11">
        <f t="shared" si="144"/>
        <v>0</v>
      </c>
      <c r="L157" s="12"/>
      <c r="M157" s="13"/>
      <c r="N157" s="11">
        <f t="shared" si="145"/>
        <v>0</v>
      </c>
      <c r="O157" s="12"/>
      <c r="P157" s="13"/>
      <c r="Q157" s="11">
        <f t="shared" si="146"/>
        <v>0</v>
      </c>
      <c r="R157" s="12"/>
      <c r="S157" s="13"/>
      <c r="T157" s="11">
        <f t="shared" si="147"/>
        <v>0</v>
      </c>
      <c r="U157" s="12"/>
      <c r="V157" s="13"/>
      <c r="W157" s="11">
        <f t="shared" si="148"/>
        <v>0</v>
      </c>
      <c r="X157" s="12"/>
      <c r="Y157" s="13"/>
      <c r="Z157" s="11">
        <f t="shared" si="149"/>
        <v>0</v>
      </c>
      <c r="AA157" s="12"/>
      <c r="AB157" s="13"/>
      <c r="AC157" s="11">
        <f t="shared" si="150"/>
        <v>0</v>
      </c>
      <c r="AD157" s="12"/>
      <c r="AE157" s="13"/>
      <c r="AF157" s="11">
        <f t="shared" si="151"/>
        <v>0</v>
      </c>
      <c r="AG157" s="12"/>
      <c r="AH157" s="13"/>
      <c r="AI157" s="11">
        <f t="shared" si="152"/>
        <v>0</v>
      </c>
      <c r="AJ157" s="12"/>
      <c r="AK157" s="13"/>
      <c r="AL157" s="11">
        <f t="shared" si="153"/>
        <v>0</v>
      </c>
      <c r="AM157" s="12"/>
      <c r="AN157" s="3"/>
      <c r="AO157" s="118">
        <f>AO155/AO151</f>
        <v>0</v>
      </c>
    </row>
    <row r="158" spans="1:41" ht="15" customHeight="1">
      <c r="A158" s="593"/>
      <c r="B158" s="596"/>
      <c r="C158" s="599"/>
      <c r="D158" s="602"/>
      <c r="E158" s="604"/>
      <c r="F158" s="100" t="s">
        <v>42</v>
      </c>
      <c r="G158" s="26"/>
      <c r="H158" s="20">
        <f t="shared" si="143"/>
        <v>0</v>
      </c>
      <c r="I158" s="21"/>
      <c r="J158" s="26"/>
      <c r="K158" s="20">
        <f t="shared" si="144"/>
        <v>0</v>
      </c>
      <c r="L158" s="21"/>
      <c r="M158" s="26"/>
      <c r="N158" s="20">
        <f t="shared" si="145"/>
        <v>0</v>
      </c>
      <c r="O158" s="21"/>
      <c r="P158" s="26"/>
      <c r="Q158" s="20">
        <f t="shared" si="146"/>
        <v>0</v>
      </c>
      <c r="R158" s="21"/>
      <c r="S158" s="26"/>
      <c r="T158" s="20">
        <f t="shared" si="147"/>
        <v>0</v>
      </c>
      <c r="U158" s="21"/>
      <c r="V158" s="26"/>
      <c r="W158" s="20">
        <f t="shared" si="148"/>
        <v>0</v>
      </c>
      <c r="X158" s="21"/>
      <c r="Y158" s="26"/>
      <c r="Z158" s="20">
        <f t="shared" si="149"/>
        <v>0</v>
      </c>
      <c r="AA158" s="21"/>
      <c r="AB158" s="26"/>
      <c r="AC158" s="20">
        <f t="shared" si="150"/>
        <v>0</v>
      </c>
      <c r="AD158" s="21"/>
      <c r="AE158" s="26"/>
      <c r="AF158" s="20">
        <f t="shared" si="151"/>
        <v>0</v>
      </c>
      <c r="AG158" s="21"/>
      <c r="AH158" s="26"/>
      <c r="AI158" s="20">
        <f t="shared" si="152"/>
        <v>0</v>
      </c>
      <c r="AJ158" s="21"/>
      <c r="AK158" s="26"/>
      <c r="AL158" s="20">
        <f t="shared" si="153"/>
        <v>0</v>
      </c>
      <c r="AM158" s="21"/>
      <c r="AN158" s="19"/>
      <c r="AO158" s="128"/>
    </row>
    <row r="159" spans="1:41" ht="15.75" hidden="1" customHeight="1">
      <c r="A159" s="558" t="s">
        <v>21</v>
      </c>
      <c r="B159" s="560" t="s">
        <v>17</v>
      </c>
      <c r="C159" s="451" t="s">
        <v>18</v>
      </c>
      <c r="D159" s="451" t="s">
        <v>139</v>
      </c>
      <c r="E159" s="563" t="s">
        <v>20</v>
      </c>
      <c r="F159" s="556" t="s">
        <v>22</v>
      </c>
      <c r="G159" s="477" t="s">
        <v>23</v>
      </c>
      <c r="H159" s="460" t="s">
        <v>24</v>
      </c>
      <c r="I159" s="476" t="s">
        <v>25</v>
      </c>
      <c r="J159" s="477" t="s">
        <v>23</v>
      </c>
      <c r="K159" s="460" t="s">
        <v>24</v>
      </c>
      <c r="L159" s="476" t="s">
        <v>25</v>
      </c>
      <c r="M159" s="477" t="s">
        <v>23</v>
      </c>
      <c r="N159" s="460" t="s">
        <v>24</v>
      </c>
      <c r="O159" s="476" t="s">
        <v>25</v>
      </c>
      <c r="P159" s="477" t="s">
        <v>23</v>
      </c>
      <c r="Q159" s="460" t="s">
        <v>24</v>
      </c>
      <c r="R159" s="476" t="s">
        <v>25</v>
      </c>
      <c r="S159" s="477" t="s">
        <v>23</v>
      </c>
      <c r="T159" s="460" t="s">
        <v>24</v>
      </c>
      <c r="U159" s="476" t="s">
        <v>25</v>
      </c>
      <c r="V159" s="477" t="s">
        <v>23</v>
      </c>
      <c r="W159" s="460" t="s">
        <v>24</v>
      </c>
      <c r="X159" s="476" t="s">
        <v>25</v>
      </c>
      <c r="Y159" s="477" t="s">
        <v>23</v>
      </c>
      <c r="Z159" s="460" t="s">
        <v>24</v>
      </c>
      <c r="AA159" s="476" t="s">
        <v>25</v>
      </c>
      <c r="AB159" s="477" t="s">
        <v>23</v>
      </c>
      <c r="AC159" s="460" t="s">
        <v>24</v>
      </c>
      <c r="AD159" s="476" t="s">
        <v>25</v>
      </c>
      <c r="AE159" s="477" t="s">
        <v>23</v>
      </c>
      <c r="AF159" s="460" t="s">
        <v>24</v>
      </c>
      <c r="AG159" s="476" t="s">
        <v>25</v>
      </c>
      <c r="AH159" s="477" t="s">
        <v>23</v>
      </c>
      <c r="AI159" s="460" t="s">
        <v>24</v>
      </c>
      <c r="AJ159" s="476" t="s">
        <v>25</v>
      </c>
      <c r="AK159" s="477" t="s">
        <v>23</v>
      </c>
      <c r="AL159" s="460" t="s">
        <v>24</v>
      </c>
      <c r="AM159" s="476" t="s">
        <v>25</v>
      </c>
      <c r="AN159" s="443" t="s">
        <v>23</v>
      </c>
      <c r="AO159" s="453" t="s">
        <v>26</v>
      </c>
    </row>
    <row r="160" spans="1:41" ht="15.75" hidden="1" customHeight="1">
      <c r="A160" s="559"/>
      <c r="B160" s="561"/>
      <c r="C160" s="562"/>
      <c r="D160" s="562"/>
      <c r="E160" s="564"/>
      <c r="F160" s="557"/>
      <c r="G160" s="576"/>
      <c r="H160" s="452"/>
      <c r="I160" s="577"/>
      <c r="J160" s="576"/>
      <c r="K160" s="452"/>
      <c r="L160" s="577"/>
      <c r="M160" s="576"/>
      <c r="N160" s="452"/>
      <c r="O160" s="577"/>
      <c r="P160" s="576"/>
      <c r="Q160" s="452"/>
      <c r="R160" s="577"/>
      <c r="S160" s="576"/>
      <c r="T160" s="452"/>
      <c r="U160" s="577"/>
      <c r="V160" s="576"/>
      <c r="W160" s="452"/>
      <c r="X160" s="577"/>
      <c r="Y160" s="576"/>
      <c r="Z160" s="452"/>
      <c r="AA160" s="577"/>
      <c r="AB160" s="576"/>
      <c r="AC160" s="452"/>
      <c r="AD160" s="577"/>
      <c r="AE160" s="576"/>
      <c r="AF160" s="452"/>
      <c r="AG160" s="577"/>
      <c r="AH160" s="576"/>
      <c r="AI160" s="452"/>
      <c r="AJ160" s="577"/>
      <c r="AK160" s="576"/>
      <c r="AL160" s="452"/>
      <c r="AM160" s="577"/>
      <c r="AN160" s="570"/>
      <c r="AO160" s="540"/>
    </row>
    <row r="161" spans="1:41" ht="15.75" hidden="1" customHeight="1">
      <c r="A161" s="591" t="s">
        <v>164</v>
      </c>
      <c r="B161" s="594" t="s">
        <v>476</v>
      </c>
      <c r="C161" s="597">
        <v>2320</v>
      </c>
      <c r="D161" s="600"/>
      <c r="E161" s="513" t="s">
        <v>477</v>
      </c>
      <c r="F161" s="70" t="s">
        <v>30</v>
      </c>
      <c r="G161" s="13"/>
      <c r="H161" s="9">
        <f t="shared" ref="H161:H169" si="154">G161-I161</f>
        <v>0</v>
      </c>
      <c r="I161" s="10"/>
      <c r="J161" s="13"/>
      <c r="K161" s="9">
        <f t="shared" ref="K161:K169" si="155">J161-L161</f>
        <v>0</v>
      </c>
      <c r="L161" s="10"/>
      <c r="M161" s="13"/>
      <c r="N161" s="9">
        <f t="shared" ref="N161:N169" si="156">M161-O161</f>
        <v>0</v>
      </c>
      <c r="O161" s="10"/>
      <c r="P161" s="13"/>
      <c r="Q161" s="9">
        <f t="shared" ref="Q161:Q169" si="157">P161-R161</f>
        <v>0</v>
      </c>
      <c r="R161" s="10"/>
      <c r="S161" s="13"/>
      <c r="T161" s="9">
        <f t="shared" ref="T161:T169" si="158">S161-U161</f>
        <v>0</v>
      </c>
      <c r="U161" s="10"/>
      <c r="V161" s="13"/>
      <c r="W161" s="9">
        <f t="shared" ref="W161:W169" si="159">V161-X161</f>
        <v>0</v>
      </c>
      <c r="X161" s="10"/>
      <c r="Y161" s="13"/>
      <c r="Z161" s="9">
        <f t="shared" ref="Z161:Z169" si="160">Y161-AA161</f>
        <v>0</v>
      </c>
      <c r="AA161" s="10"/>
      <c r="AB161" s="13"/>
      <c r="AC161" s="9">
        <f t="shared" ref="AC161:AC169" si="161">AB161-AD161</f>
        <v>0</v>
      </c>
      <c r="AD161" s="10"/>
      <c r="AE161" s="13"/>
      <c r="AF161" s="9">
        <f t="shared" ref="AF161:AF169" si="162">AE161-AG161</f>
        <v>0</v>
      </c>
      <c r="AG161" s="10"/>
      <c r="AH161" s="13"/>
      <c r="AI161" s="9">
        <f t="shared" ref="AI161:AI169" si="163">AH161-AJ161</f>
        <v>0</v>
      </c>
      <c r="AJ161" s="10"/>
      <c r="AK161" s="13"/>
      <c r="AL161" s="9">
        <f t="shared" ref="AL161:AL169" si="164">AK161-AM161</f>
        <v>0</v>
      </c>
      <c r="AM161" s="10"/>
      <c r="AN161" s="25"/>
      <c r="AO161" s="4" t="s">
        <v>31</v>
      </c>
    </row>
    <row r="162" spans="1:41" ht="15.75" hidden="1" customHeight="1">
      <c r="A162" s="592"/>
      <c r="B162" s="595"/>
      <c r="C162" s="598"/>
      <c r="D162" s="601"/>
      <c r="E162" s="603"/>
      <c r="F162" s="72" t="s">
        <v>32</v>
      </c>
      <c r="G162" s="13"/>
      <c r="H162" s="11">
        <f t="shared" si="154"/>
        <v>0</v>
      </c>
      <c r="I162" s="12"/>
      <c r="J162" s="13"/>
      <c r="K162" s="11">
        <f t="shared" si="155"/>
        <v>0</v>
      </c>
      <c r="L162" s="12"/>
      <c r="M162" s="13"/>
      <c r="N162" s="11">
        <f t="shared" si="156"/>
        <v>0</v>
      </c>
      <c r="O162" s="12"/>
      <c r="P162" s="13"/>
      <c r="Q162" s="11">
        <f t="shared" si="157"/>
        <v>0</v>
      </c>
      <c r="R162" s="12"/>
      <c r="S162" s="13"/>
      <c r="T162" s="11">
        <f t="shared" si="158"/>
        <v>0</v>
      </c>
      <c r="U162" s="12"/>
      <c r="V162" s="13"/>
      <c r="W162" s="11">
        <f t="shared" si="159"/>
        <v>0</v>
      </c>
      <c r="X162" s="12"/>
      <c r="Y162" s="13"/>
      <c r="Z162" s="11">
        <f t="shared" si="160"/>
        <v>0</v>
      </c>
      <c r="AA162" s="12"/>
      <c r="AB162" s="13"/>
      <c r="AC162" s="11">
        <f t="shared" si="161"/>
        <v>0</v>
      </c>
      <c r="AD162" s="12"/>
      <c r="AE162" s="13"/>
      <c r="AF162" s="11">
        <f t="shared" si="162"/>
        <v>0</v>
      </c>
      <c r="AG162" s="12"/>
      <c r="AH162" s="13"/>
      <c r="AI162" s="11">
        <f t="shared" si="163"/>
        <v>0</v>
      </c>
      <c r="AJ162" s="12"/>
      <c r="AK162" s="13"/>
      <c r="AL162" s="11">
        <f t="shared" si="164"/>
        <v>0</v>
      </c>
      <c r="AM162" s="12"/>
      <c r="AN162" s="25"/>
      <c r="AO162" s="117">
        <f>SUM(G161:G169,J161:J169,M161:M169,P161:P169,S161:S169,V161:V169,Y161:Y169,AB161:AB169,AE161:AE169)</f>
        <v>250000</v>
      </c>
    </row>
    <row r="163" spans="1:41" ht="15.75" hidden="1" customHeight="1">
      <c r="A163" s="592"/>
      <c r="B163" s="595"/>
      <c r="C163" s="598"/>
      <c r="D163" s="601"/>
      <c r="E163" s="603"/>
      <c r="F163" s="72" t="s">
        <v>33</v>
      </c>
      <c r="G163" s="13">
        <v>250000</v>
      </c>
      <c r="H163" s="11">
        <f t="shared" si="154"/>
        <v>-10000</v>
      </c>
      <c r="I163" s="12">
        <v>260000</v>
      </c>
      <c r="J163" s="13"/>
      <c r="K163" s="11">
        <f t="shared" si="155"/>
        <v>0</v>
      </c>
      <c r="L163" s="12"/>
      <c r="M163" s="13"/>
      <c r="N163" s="11">
        <f t="shared" si="156"/>
        <v>0</v>
      </c>
      <c r="O163" s="12"/>
      <c r="P163" s="13"/>
      <c r="Q163" s="11">
        <f t="shared" si="157"/>
        <v>0</v>
      </c>
      <c r="R163" s="12"/>
      <c r="S163" s="13"/>
      <c r="T163" s="11">
        <f t="shared" si="158"/>
        <v>0</v>
      </c>
      <c r="U163" s="12"/>
      <c r="V163" s="13"/>
      <c r="W163" s="11">
        <f t="shared" si="159"/>
        <v>0</v>
      </c>
      <c r="X163" s="12"/>
      <c r="Y163" s="13"/>
      <c r="Z163" s="11">
        <f t="shared" si="160"/>
        <v>0</v>
      </c>
      <c r="AA163" s="12"/>
      <c r="AB163" s="13"/>
      <c r="AC163" s="11">
        <f t="shared" si="161"/>
        <v>0</v>
      </c>
      <c r="AD163" s="12"/>
      <c r="AE163" s="13"/>
      <c r="AF163" s="11">
        <f t="shared" si="162"/>
        <v>0</v>
      </c>
      <c r="AG163" s="12"/>
      <c r="AH163" s="13"/>
      <c r="AI163" s="11">
        <f t="shared" si="163"/>
        <v>0</v>
      </c>
      <c r="AJ163" s="12"/>
      <c r="AK163" s="13"/>
      <c r="AL163" s="11">
        <f t="shared" si="164"/>
        <v>0</v>
      </c>
      <c r="AM163" s="12"/>
      <c r="AN163" s="25"/>
      <c r="AO163" s="7" t="s">
        <v>34</v>
      </c>
    </row>
    <row r="164" spans="1:41" ht="15.75" hidden="1" customHeight="1">
      <c r="A164" s="592"/>
      <c r="B164" s="595"/>
      <c r="C164" s="598"/>
      <c r="D164" s="601"/>
      <c r="E164" s="603"/>
      <c r="F164" s="72" t="s">
        <v>35</v>
      </c>
      <c r="G164" s="13"/>
      <c r="H164" s="11">
        <f t="shared" si="154"/>
        <v>0</v>
      </c>
      <c r="I164" s="12"/>
      <c r="J164" s="13"/>
      <c r="K164" s="11">
        <f t="shared" si="155"/>
        <v>0</v>
      </c>
      <c r="L164" s="12"/>
      <c r="M164" s="13"/>
      <c r="N164" s="11">
        <f t="shared" si="156"/>
        <v>0</v>
      </c>
      <c r="O164" s="12"/>
      <c r="P164" s="13"/>
      <c r="Q164" s="11">
        <f t="shared" si="157"/>
        <v>0</v>
      </c>
      <c r="R164" s="12"/>
      <c r="S164" s="13"/>
      <c r="T164" s="11">
        <f t="shared" si="158"/>
        <v>0</v>
      </c>
      <c r="U164" s="12"/>
      <c r="V164" s="13"/>
      <c r="W164" s="11">
        <f t="shared" si="159"/>
        <v>0</v>
      </c>
      <c r="X164" s="12"/>
      <c r="Y164" s="13"/>
      <c r="Z164" s="11">
        <f t="shared" si="160"/>
        <v>0</v>
      </c>
      <c r="AA164" s="12"/>
      <c r="AB164" s="13"/>
      <c r="AC164" s="11">
        <f t="shared" si="161"/>
        <v>0</v>
      </c>
      <c r="AD164" s="12"/>
      <c r="AE164" s="13"/>
      <c r="AF164" s="11">
        <f t="shared" si="162"/>
        <v>0</v>
      </c>
      <c r="AG164" s="12"/>
      <c r="AH164" s="13"/>
      <c r="AI164" s="11">
        <f t="shared" si="163"/>
        <v>0</v>
      </c>
      <c r="AJ164" s="12"/>
      <c r="AK164" s="13"/>
      <c r="AL164" s="11">
        <f t="shared" si="164"/>
        <v>0</v>
      </c>
      <c r="AM164" s="12"/>
      <c r="AN164" s="25"/>
      <c r="AO164" s="117">
        <f>SUM(H161:H169,K161:K169,N161:N169,Q161:Q169,T161:T169,W161:W169,Z161:Z169,AC161:AC169,Z161:Z169,AF161:AF169)</f>
        <v>-10000</v>
      </c>
    </row>
    <row r="165" spans="1:41" ht="15.75" hidden="1" customHeight="1">
      <c r="A165" s="592"/>
      <c r="B165" s="595"/>
      <c r="C165" s="598"/>
      <c r="D165" s="601"/>
      <c r="E165" s="603"/>
      <c r="F165" s="72" t="s">
        <v>36</v>
      </c>
      <c r="G165" s="13"/>
      <c r="H165" s="11">
        <f t="shared" si="154"/>
        <v>0</v>
      </c>
      <c r="I165" s="12"/>
      <c r="J165" s="13"/>
      <c r="K165" s="11">
        <f t="shared" si="155"/>
        <v>0</v>
      </c>
      <c r="L165" s="12"/>
      <c r="M165" s="13"/>
      <c r="N165" s="11">
        <f t="shared" si="156"/>
        <v>0</v>
      </c>
      <c r="O165" s="12"/>
      <c r="P165" s="13"/>
      <c r="Q165" s="11">
        <f t="shared" si="157"/>
        <v>0</v>
      </c>
      <c r="R165" s="12"/>
      <c r="S165" s="13"/>
      <c r="T165" s="11">
        <f t="shared" si="158"/>
        <v>0</v>
      </c>
      <c r="U165" s="12"/>
      <c r="V165" s="13"/>
      <c r="W165" s="11">
        <f t="shared" si="159"/>
        <v>0</v>
      </c>
      <c r="X165" s="12"/>
      <c r="Y165" s="13"/>
      <c r="Z165" s="11">
        <f t="shared" si="160"/>
        <v>0</v>
      </c>
      <c r="AA165" s="12"/>
      <c r="AB165" s="13"/>
      <c r="AC165" s="11">
        <f t="shared" si="161"/>
        <v>0</v>
      </c>
      <c r="AD165" s="12"/>
      <c r="AE165" s="13"/>
      <c r="AF165" s="11">
        <f t="shared" si="162"/>
        <v>0</v>
      </c>
      <c r="AG165" s="12"/>
      <c r="AH165" s="13"/>
      <c r="AI165" s="11">
        <f t="shared" si="163"/>
        <v>0</v>
      </c>
      <c r="AJ165" s="12"/>
      <c r="AK165" s="13"/>
      <c r="AL165" s="11">
        <f t="shared" si="164"/>
        <v>0</v>
      </c>
      <c r="AM165" s="12"/>
      <c r="AN165" s="25"/>
      <c r="AO165" s="7" t="s">
        <v>37</v>
      </c>
    </row>
    <row r="166" spans="1:41" ht="15.75" hidden="1" customHeight="1">
      <c r="A166" s="592"/>
      <c r="B166" s="595"/>
      <c r="C166" s="598"/>
      <c r="D166" s="601"/>
      <c r="E166" s="603"/>
      <c r="F166" s="72" t="s">
        <v>38</v>
      </c>
      <c r="G166" s="13"/>
      <c r="H166" s="11">
        <f t="shared" si="154"/>
        <v>0</v>
      </c>
      <c r="I166" s="12"/>
      <c r="J166" s="13"/>
      <c r="K166" s="11">
        <f t="shared" si="155"/>
        <v>0</v>
      </c>
      <c r="L166" s="12"/>
      <c r="M166" s="13"/>
      <c r="N166" s="11">
        <f t="shared" si="156"/>
        <v>0</v>
      </c>
      <c r="O166" s="12"/>
      <c r="P166" s="13"/>
      <c r="Q166" s="11">
        <f t="shared" si="157"/>
        <v>0</v>
      </c>
      <c r="R166" s="12"/>
      <c r="S166" s="13"/>
      <c r="T166" s="11">
        <f t="shared" si="158"/>
        <v>0</v>
      </c>
      <c r="U166" s="12"/>
      <c r="V166" s="13"/>
      <c r="W166" s="11">
        <f t="shared" si="159"/>
        <v>0</v>
      </c>
      <c r="X166" s="12"/>
      <c r="Y166" s="13"/>
      <c r="Z166" s="11">
        <f t="shared" si="160"/>
        <v>0</v>
      </c>
      <c r="AA166" s="12"/>
      <c r="AB166" s="13"/>
      <c r="AC166" s="11">
        <f t="shared" si="161"/>
        <v>0</v>
      </c>
      <c r="AD166" s="12"/>
      <c r="AE166" s="13"/>
      <c r="AF166" s="11">
        <f t="shared" si="162"/>
        <v>0</v>
      </c>
      <c r="AG166" s="12"/>
      <c r="AH166" s="13"/>
      <c r="AI166" s="11">
        <f t="shared" si="163"/>
        <v>0</v>
      </c>
      <c r="AJ166" s="12"/>
      <c r="AK166" s="13"/>
      <c r="AL166" s="11">
        <f t="shared" si="164"/>
        <v>0</v>
      </c>
      <c r="AM166" s="12"/>
      <c r="AN166" s="25"/>
      <c r="AO166" s="117">
        <f>SUM(I161:I169,L161:L169,O161:O169,R161:R169,U161:U169,X161:X169,AA161:AA169,AD161:AD169,AG161:AG169)</f>
        <v>260000</v>
      </c>
    </row>
    <row r="167" spans="1:41" ht="15.75" hidden="1" customHeight="1">
      <c r="A167" s="592"/>
      <c r="B167" s="595"/>
      <c r="C167" s="598"/>
      <c r="D167" s="601"/>
      <c r="E167" s="603"/>
      <c r="F167" s="72" t="s">
        <v>39</v>
      </c>
      <c r="G167" s="13"/>
      <c r="H167" s="11">
        <f t="shared" si="154"/>
        <v>0</v>
      </c>
      <c r="I167" s="12"/>
      <c r="J167" s="13"/>
      <c r="K167" s="11">
        <f t="shared" si="155"/>
        <v>0</v>
      </c>
      <c r="L167" s="12"/>
      <c r="M167" s="13"/>
      <c r="N167" s="11">
        <f t="shared" si="156"/>
        <v>0</v>
      </c>
      <c r="O167" s="12"/>
      <c r="P167" s="13"/>
      <c r="Q167" s="11">
        <f t="shared" si="157"/>
        <v>0</v>
      </c>
      <c r="R167" s="12"/>
      <c r="S167" s="13"/>
      <c r="T167" s="11">
        <f t="shared" si="158"/>
        <v>0</v>
      </c>
      <c r="U167" s="12"/>
      <c r="V167" s="13"/>
      <c r="W167" s="11">
        <f t="shared" si="159"/>
        <v>0</v>
      </c>
      <c r="X167" s="12"/>
      <c r="Y167" s="13"/>
      <c r="Z167" s="11">
        <f t="shared" si="160"/>
        <v>0</v>
      </c>
      <c r="AA167" s="12"/>
      <c r="AB167" s="13"/>
      <c r="AC167" s="11">
        <f t="shared" si="161"/>
        <v>0</v>
      </c>
      <c r="AD167" s="12"/>
      <c r="AE167" s="13"/>
      <c r="AF167" s="11">
        <f t="shared" si="162"/>
        <v>0</v>
      </c>
      <c r="AG167" s="12"/>
      <c r="AH167" s="13"/>
      <c r="AI167" s="11">
        <f t="shared" si="163"/>
        <v>0</v>
      </c>
      <c r="AJ167" s="12"/>
      <c r="AK167" s="13"/>
      <c r="AL167" s="11">
        <f t="shared" si="164"/>
        <v>0</v>
      </c>
      <c r="AM167" s="12"/>
      <c r="AN167" s="25"/>
      <c r="AO167" s="7" t="s">
        <v>40</v>
      </c>
    </row>
    <row r="168" spans="1:41" ht="15.75" hidden="1" customHeight="1">
      <c r="A168" s="592"/>
      <c r="B168" s="595"/>
      <c r="C168" s="598"/>
      <c r="D168" s="601"/>
      <c r="E168" s="603"/>
      <c r="F168" s="72" t="s">
        <v>41</v>
      </c>
      <c r="G168" s="13"/>
      <c r="H168" s="11">
        <f t="shared" si="154"/>
        <v>0</v>
      </c>
      <c r="I168" s="12"/>
      <c r="J168" s="13"/>
      <c r="K168" s="11">
        <f t="shared" si="155"/>
        <v>0</v>
      </c>
      <c r="L168" s="12"/>
      <c r="M168" s="13"/>
      <c r="N168" s="11">
        <f t="shared" si="156"/>
        <v>0</v>
      </c>
      <c r="O168" s="12"/>
      <c r="P168" s="13"/>
      <c r="Q168" s="11">
        <f t="shared" si="157"/>
        <v>0</v>
      </c>
      <c r="R168" s="12"/>
      <c r="S168" s="13"/>
      <c r="T168" s="11">
        <f t="shared" si="158"/>
        <v>0</v>
      </c>
      <c r="U168" s="12"/>
      <c r="V168" s="13"/>
      <c r="W168" s="11">
        <f t="shared" si="159"/>
        <v>0</v>
      </c>
      <c r="X168" s="12"/>
      <c r="Y168" s="13"/>
      <c r="Z168" s="11">
        <f t="shared" si="160"/>
        <v>0</v>
      </c>
      <c r="AA168" s="12"/>
      <c r="AB168" s="13"/>
      <c r="AC168" s="11">
        <f t="shared" si="161"/>
        <v>0</v>
      </c>
      <c r="AD168" s="12"/>
      <c r="AE168" s="13"/>
      <c r="AF168" s="11">
        <f t="shared" si="162"/>
        <v>0</v>
      </c>
      <c r="AG168" s="12"/>
      <c r="AH168" s="13"/>
      <c r="AI168" s="11">
        <f t="shared" si="163"/>
        <v>0</v>
      </c>
      <c r="AJ168" s="12"/>
      <c r="AK168" s="13"/>
      <c r="AL168" s="11">
        <f t="shared" si="164"/>
        <v>0</v>
      </c>
      <c r="AM168" s="12"/>
      <c r="AN168" s="25"/>
      <c r="AO168" s="118">
        <f>AO166/AO162</f>
        <v>1.04</v>
      </c>
    </row>
    <row r="169" spans="1:41" ht="15.75" hidden="1" customHeight="1">
      <c r="A169" s="593"/>
      <c r="B169" s="596"/>
      <c r="C169" s="599"/>
      <c r="D169" s="602"/>
      <c r="E169" s="604"/>
      <c r="F169" s="100" t="s">
        <v>42</v>
      </c>
      <c r="G169" s="26"/>
      <c r="H169" s="20">
        <f t="shared" si="154"/>
        <v>0</v>
      </c>
      <c r="I169" s="21"/>
      <c r="J169" s="26"/>
      <c r="K169" s="20">
        <f t="shared" si="155"/>
        <v>0</v>
      </c>
      <c r="L169" s="21"/>
      <c r="M169" s="26"/>
      <c r="N169" s="20">
        <f t="shared" si="156"/>
        <v>0</v>
      </c>
      <c r="O169" s="21"/>
      <c r="P169" s="26"/>
      <c r="Q169" s="20">
        <f t="shared" si="157"/>
        <v>0</v>
      </c>
      <c r="R169" s="21"/>
      <c r="S169" s="26"/>
      <c r="T169" s="20">
        <f t="shared" si="158"/>
        <v>0</v>
      </c>
      <c r="U169" s="21"/>
      <c r="V169" s="26"/>
      <c r="W169" s="20">
        <f t="shared" si="159"/>
        <v>0</v>
      </c>
      <c r="X169" s="21"/>
      <c r="Y169" s="26"/>
      <c r="Z169" s="20">
        <f t="shared" si="160"/>
        <v>0</v>
      </c>
      <c r="AA169" s="21"/>
      <c r="AB169" s="26"/>
      <c r="AC169" s="20">
        <f t="shared" si="161"/>
        <v>0</v>
      </c>
      <c r="AD169" s="21"/>
      <c r="AE169" s="26"/>
      <c r="AF169" s="20">
        <f t="shared" si="162"/>
        <v>0</v>
      </c>
      <c r="AG169" s="21"/>
      <c r="AH169" s="26"/>
      <c r="AI169" s="20">
        <f t="shared" si="163"/>
        <v>0</v>
      </c>
      <c r="AJ169" s="21"/>
      <c r="AK169" s="26"/>
      <c r="AL169" s="20">
        <f t="shared" si="164"/>
        <v>0</v>
      </c>
      <c r="AM169" s="21"/>
      <c r="AN169" s="27"/>
      <c r="AO169" s="128"/>
    </row>
    <row r="170" spans="1:41">
      <c r="A170" s="558" t="s">
        <v>21</v>
      </c>
      <c r="B170" s="560" t="s">
        <v>17</v>
      </c>
      <c r="C170" s="451" t="s">
        <v>18</v>
      </c>
      <c r="D170" s="451" t="s">
        <v>139</v>
      </c>
      <c r="E170" s="563" t="s">
        <v>20</v>
      </c>
      <c r="F170" s="556" t="s">
        <v>22</v>
      </c>
      <c r="G170" s="511" t="s">
        <v>23</v>
      </c>
      <c r="H170" s="440" t="s">
        <v>24</v>
      </c>
      <c r="I170" s="444" t="s">
        <v>25</v>
      </c>
      <c r="J170" s="511" t="s">
        <v>23</v>
      </c>
      <c r="K170" s="440" t="s">
        <v>24</v>
      </c>
      <c r="L170" s="444" t="s">
        <v>25</v>
      </c>
      <c r="M170" s="511" t="s">
        <v>23</v>
      </c>
      <c r="N170" s="440" t="s">
        <v>24</v>
      </c>
      <c r="O170" s="444" t="s">
        <v>25</v>
      </c>
      <c r="P170" s="511" t="s">
        <v>23</v>
      </c>
      <c r="Q170" s="440" t="s">
        <v>24</v>
      </c>
      <c r="R170" s="444" t="s">
        <v>25</v>
      </c>
      <c r="S170" s="511" t="s">
        <v>23</v>
      </c>
      <c r="T170" s="440" t="s">
        <v>24</v>
      </c>
      <c r="U170" s="444" t="s">
        <v>25</v>
      </c>
      <c r="V170" s="511" t="s">
        <v>23</v>
      </c>
      <c r="W170" s="440" t="s">
        <v>24</v>
      </c>
      <c r="X170" s="444" t="s">
        <v>25</v>
      </c>
      <c r="Y170" s="511" t="s">
        <v>23</v>
      </c>
      <c r="Z170" s="440" t="s">
        <v>24</v>
      </c>
      <c r="AA170" s="444" t="s">
        <v>25</v>
      </c>
      <c r="AB170" s="511" t="s">
        <v>23</v>
      </c>
      <c r="AC170" s="440" t="s">
        <v>24</v>
      </c>
      <c r="AD170" s="444" t="s">
        <v>25</v>
      </c>
      <c r="AE170" s="511" t="s">
        <v>23</v>
      </c>
      <c r="AF170" s="440" t="s">
        <v>24</v>
      </c>
      <c r="AG170" s="444" t="s">
        <v>25</v>
      </c>
      <c r="AH170" s="511" t="s">
        <v>23</v>
      </c>
      <c r="AI170" s="440" t="s">
        <v>24</v>
      </c>
      <c r="AJ170" s="444" t="s">
        <v>25</v>
      </c>
      <c r="AK170" s="511" t="s">
        <v>23</v>
      </c>
      <c r="AL170" s="440" t="s">
        <v>24</v>
      </c>
      <c r="AM170" s="444" t="s">
        <v>25</v>
      </c>
      <c r="AN170" s="510" t="s">
        <v>23</v>
      </c>
      <c r="AO170" s="453" t="s">
        <v>26</v>
      </c>
    </row>
    <row r="171" spans="1:41">
      <c r="A171" s="559"/>
      <c r="B171" s="561"/>
      <c r="C171" s="562"/>
      <c r="D171" s="562"/>
      <c r="E171" s="564"/>
      <c r="F171" s="557"/>
      <c r="G171" s="541"/>
      <c r="H171" s="542"/>
      <c r="I171" s="538"/>
      <c r="J171" s="541"/>
      <c r="K171" s="542"/>
      <c r="L171" s="538"/>
      <c r="M171" s="541"/>
      <c r="N171" s="542"/>
      <c r="O171" s="538"/>
      <c r="P171" s="541"/>
      <c r="Q171" s="542"/>
      <c r="R171" s="538"/>
      <c r="S171" s="541"/>
      <c r="T171" s="542"/>
      <c r="U171" s="538"/>
      <c r="V171" s="541"/>
      <c r="W171" s="542"/>
      <c r="X171" s="538"/>
      <c r="Y171" s="541"/>
      <c r="Z171" s="542"/>
      <c r="AA171" s="538"/>
      <c r="AB171" s="541"/>
      <c r="AC171" s="542"/>
      <c r="AD171" s="538"/>
      <c r="AE171" s="541"/>
      <c r="AF171" s="542"/>
      <c r="AG171" s="538"/>
      <c r="AH171" s="541"/>
      <c r="AI171" s="542"/>
      <c r="AJ171" s="538"/>
      <c r="AK171" s="541"/>
      <c r="AL171" s="542"/>
      <c r="AM171" s="538"/>
      <c r="AN171" s="539"/>
      <c r="AO171" s="540"/>
    </row>
    <row r="172" spans="1:41" ht="15" customHeight="1">
      <c r="A172" s="591" t="s">
        <v>164</v>
      </c>
      <c r="B172" s="594" t="s">
        <v>478</v>
      </c>
      <c r="C172" s="597">
        <v>2229</v>
      </c>
      <c r="D172" s="600" t="s">
        <v>479</v>
      </c>
      <c r="E172" s="513" t="s">
        <v>480</v>
      </c>
      <c r="F172" s="70" t="s">
        <v>30</v>
      </c>
      <c r="G172" s="13"/>
      <c r="H172" s="9">
        <f t="shared" ref="H172:H182" si="165">G172-I172</f>
        <v>0</v>
      </c>
      <c r="I172" s="10"/>
      <c r="J172" s="13"/>
      <c r="K172" s="9">
        <f t="shared" ref="K172:K182" si="166">J172-L172</f>
        <v>0</v>
      </c>
      <c r="L172" s="10"/>
      <c r="M172" s="13"/>
      <c r="N172" s="9">
        <f t="shared" ref="N172:N182" si="167">M172-O172</f>
        <v>0</v>
      </c>
      <c r="O172" s="10"/>
      <c r="P172" s="13"/>
      <c r="Q172" s="9">
        <f t="shared" ref="Q172:Q182" si="168">P172-R172</f>
        <v>0</v>
      </c>
      <c r="R172" s="10"/>
      <c r="S172" s="13"/>
      <c r="T172" s="9">
        <f t="shared" ref="T172:T182" si="169">S172-U172</f>
        <v>0</v>
      </c>
      <c r="U172" s="10"/>
      <c r="V172" s="13"/>
      <c r="W172" s="9">
        <f t="shared" ref="W172:W182" si="170">V172-X172</f>
        <v>0</v>
      </c>
      <c r="X172" s="10"/>
      <c r="Y172" s="13"/>
      <c r="Z172" s="9">
        <f t="shared" ref="Z172:Z182" si="171">Y172-AA172</f>
        <v>0</v>
      </c>
      <c r="AA172" s="10"/>
      <c r="AB172" s="13"/>
      <c r="AC172" s="9">
        <f t="shared" ref="AC172:AC182" si="172">AB172-AD172</f>
        <v>0</v>
      </c>
      <c r="AD172" s="10"/>
      <c r="AE172" s="13"/>
      <c r="AF172" s="9">
        <f t="shared" ref="AF172:AF182" si="173">AE172-AG172</f>
        <v>0</v>
      </c>
      <c r="AG172" s="10"/>
      <c r="AH172" s="13"/>
      <c r="AI172" s="9">
        <f t="shared" ref="AI172:AI178" si="174">AH172-AJ172</f>
        <v>0</v>
      </c>
      <c r="AJ172" s="10"/>
      <c r="AK172" s="13"/>
      <c r="AL172" s="9">
        <f t="shared" ref="AL172:AL178" si="175">AK172-AM172</f>
        <v>0</v>
      </c>
      <c r="AM172" s="10"/>
      <c r="AN172" s="14"/>
      <c r="AO172" s="4" t="s">
        <v>31</v>
      </c>
    </row>
    <row r="173" spans="1:41">
      <c r="A173" s="592"/>
      <c r="B173" s="595"/>
      <c r="C173" s="598"/>
      <c r="D173" s="601"/>
      <c r="E173" s="603"/>
      <c r="F173" s="72" t="s">
        <v>32</v>
      </c>
      <c r="G173" s="13"/>
      <c r="H173" s="11">
        <f t="shared" si="165"/>
        <v>0</v>
      </c>
      <c r="I173" s="12"/>
      <c r="J173" s="13"/>
      <c r="K173" s="11">
        <f t="shared" si="166"/>
        <v>0</v>
      </c>
      <c r="L173" s="12"/>
      <c r="M173" s="13"/>
      <c r="N173" s="11">
        <f t="shared" si="167"/>
        <v>0</v>
      </c>
      <c r="O173" s="12"/>
      <c r="P173" s="13"/>
      <c r="Q173" s="11">
        <f t="shared" si="168"/>
        <v>0</v>
      </c>
      <c r="R173" s="12"/>
      <c r="S173" s="13"/>
      <c r="T173" s="11">
        <f t="shared" si="169"/>
        <v>0</v>
      </c>
      <c r="U173" s="12"/>
      <c r="V173" s="13"/>
      <c r="W173" s="11">
        <f t="shared" si="170"/>
        <v>0</v>
      </c>
      <c r="X173" s="12"/>
      <c r="Y173" s="13"/>
      <c r="Z173" s="11">
        <f t="shared" si="171"/>
        <v>0</v>
      </c>
      <c r="AA173" s="12"/>
      <c r="AB173" s="13"/>
      <c r="AC173" s="11">
        <f t="shared" si="172"/>
        <v>0</v>
      </c>
      <c r="AD173" s="12"/>
      <c r="AE173" s="13"/>
      <c r="AF173" s="11">
        <f t="shared" si="173"/>
        <v>0</v>
      </c>
      <c r="AG173" s="12"/>
      <c r="AH173" s="13"/>
      <c r="AI173" s="11">
        <f t="shared" si="174"/>
        <v>0</v>
      </c>
      <c r="AJ173" s="12"/>
      <c r="AK173" s="13"/>
      <c r="AL173" s="11">
        <f t="shared" si="175"/>
        <v>0</v>
      </c>
      <c r="AM173" s="12"/>
      <c r="AN173" s="14"/>
      <c r="AO173" s="117">
        <f>SUM(G172:G182,J172:J182,M172:M182,P172:P182,S172:S182,V172:V182,Y172:Y182,AB172:AB182,AE172:AE182)</f>
        <v>678228</v>
      </c>
    </row>
    <row r="174" spans="1:41">
      <c r="A174" s="592"/>
      <c r="B174" s="595"/>
      <c r="C174" s="598"/>
      <c r="D174" s="601"/>
      <c r="E174" s="603"/>
      <c r="F174" s="72" t="s">
        <v>33</v>
      </c>
      <c r="G174" s="13"/>
      <c r="H174" s="11">
        <f t="shared" si="165"/>
        <v>0</v>
      </c>
      <c r="I174" s="12"/>
      <c r="J174" s="13"/>
      <c r="K174" s="11">
        <f t="shared" si="166"/>
        <v>0</v>
      </c>
      <c r="L174" s="12"/>
      <c r="M174" s="13"/>
      <c r="N174" s="11">
        <f t="shared" si="167"/>
        <v>0</v>
      </c>
      <c r="O174" s="12"/>
      <c r="P174" s="13"/>
      <c r="Q174" s="11">
        <f t="shared" si="168"/>
        <v>0</v>
      </c>
      <c r="R174" s="12"/>
      <c r="S174" s="13"/>
      <c r="T174" s="11">
        <f t="shared" si="169"/>
        <v>0</v>
      </c>
      <c r="U174" s="12"/>
      <c r="V174" s="13"/>
      <c r="W174" s="11">
        <f t="shared" si="170"/>
        <v>0</v>
      </c>
      <c r="X174" s="12"/>
      <c r="Y174" s="13"/>
      <c r="Z174" s="11">
        <f t="shared" si="171"/>
        <v>0</v>
      </c>
      <c r="AA174" s="12"/>
      <c r="AB174" s="13"/>
      <c r="AC174" s="11">
        <f t="shared" si="172"/>
        <v>0</v>
      </c>
      <c r="AD174" s="12"/>
      <c r="AE174" s="13"/>
      <c r="AF174" s="11">
        <f t="shared" si="173"/>
        <v>0</v>
      </c>
      <c r="AG174" s="12"/>
      <c r="AH174" s="13"/>
      <c r="AI174" s="11">
        <f t="shared" si="174"/>
        <v>0</v>
      </c>
      <c r="AJ174" s="12"/>
      <c r="AK174" s="13"/>
      <c r="AL174" s="11">
        <f t="shared" si="175"/>
        <v>0</v>
      </c>
      <c r="AM174" s="12"/>
      <c r="AN174" s="14"/>
      <c r="AO174" s="7" t="s">
        <v>34</v>
      </c>
    </row>
    <row r="175" spans="1:41">
      <c r="A175" s="592"/>
      <c r="B175" s="595"/>
      <c r="C175" s="598"/>
      <c r="D175" s="601"/>
      <c r="E175" s="603"/>
      <c r="F175" s="72" t="s">
        <v>35</v>
      </c>
      <c r="G175" s="13"/>
      <c r="H175" s="11">
        <f t="shared" si="165"/>
        <v>0</v>
      </c>
      <c r="I175" s="12"/>
      <c r="J175" s="13"/>
      <c r="K175" s="11">
        <f t="shared" si="166"/>
        <v>0</v>
      </c>
      <c r="L175" s="12"/>
      <c r="M175" s="13"/>
      <c r="N175" s="11">
        <f t="shared" si="167"/>
        <v>0</v>
      </c>
      <c r="O175" s="12"/>
      <c r="P175" s="13"/>
      <c r="Q175" s="11">
        <f t="shared" si="168"/>
        <v>0</v>
      </c>
      <c r="R175" s="12"/>
      <c r="S175" s="13"/>
      <c r="T175" s="11">
        <f t="shared" si="169"/>
        <v>0</v>
      </c>
      <c r="U175" s="12"/>
      <c r="V175" s="13"/>
      <c r="W175" s="11">
        <f t="shared" si="170"/>
        <v>0</v>
      </c>
      <c r="X175" s="12"/>
      <c r="Y175" s="351">
        <v>107659</v>
      </c>
      <c r="Z175" s="11">
        <f t="shared" si="171"/>
        <v>107659</v>
      </c>
      <c r="AA175" s="12"/>
      <c r="AB175" s="13"/>
      <c r="AC175" s="11">
        <f t="shared" si="172"/>
        <v>0</v>
      </c>
      <c r="AD175" s="12"/>
      <c r="AE175" s="13"/>
      <c r="AF175" s="11">
        <f t="shared" si="173"/>
        <v>0</v>
      </c>
      <c r="AG175" s="12"/>
      <c r="AH175" s="13"/>
      <c r="AI175" s="11">
        <f t="shared" si="174"/>
        <v>0</v>
      </c>
      <c r="AJ175" s="12"/>
      <c r="AK175" s="13"/>
      <c r="AL175" s="11">
        <f t="shared" si="175"/>
        <v>0</v>
      </c>
      <c r="AM175" s="12"/>
      <c r="AN175" s="14"/>
      <c r="AO175" s="117">
        <f>SUM(H172:H182,K172:K182,N172:N182,Q172:Q182,T172:T182,W172:W182,Z172:Z182,AC172:AC182,Z172:Z182,AF172:AF182)</f>
        <v>785887</v>
      </c>
    </row>
    <row r="176" spans="1:41">
      <c r="A176" s="592"/>
      <c r="B176" s="595"/>
      <c r="C176" s="598"/>
      <c r="D176" s="601"/>
      <c r="E176" s="603"/>
      <c r="F176" s="72" t="s">
        <v>393</v>
      </c>
      <c r="G176" s="13"/>
      <c r="H176" s="11"/>
      <c r="I176" s="12"/>
      <c r="J176" s="13"/>
      <c r="K176" s="11"/>
      <c r="L176" s="12"/>
      <c r="M176" s="13"/>
      <c r="N176" s="11"/>
      <c r="O176" s="12"/>
      <c r="P176" s="13"/>
      <c r="Q176" s="11"/>
      <c r="R176" s="12"/>
      <c r="S176" s="13"/>
      <c r="T176" s="11"/>
      <c r="U176" s="12"/>
      <c r="V176" s="13"/>
      <c r="W176" s="11"/>
      <c r="X176" s="12"/>
      <c r="Y176" s="306"/>
      <c r="Z176" s="11">
        <f t="shared" si="171"/>
        <v>0</v>
      </c>
      <c r="AA176" s="262"/>
      <c r="AB176" s="13"/>
      <c r="AC176" s="11"/>
      <c r="AD176" s="12"/>
      <c r="AE176" s="13"/>
      <c r="AF176" s="11"/>
      <c r="AG176" s="12"/>
      <c r="AH176" s="13"/>
      <c r="AI176" s="11"/>
      <c r="AJ176" s="12"/>
      <c r="AK176" s="13"/>
      <c r="AL176" s="11"/>
      <c r="AM176" s="12"/>
      <c r="AN176" s="14"/>
      <c r="AO176" s="117"/>
    </row>
    <row r="177" spans="1:41">
      <c r="A177" s="592"/>
      <c r="B177" s="595"/>
      <c r="C177" s="598"/>
      <c r="D177" s="601"/>
      <c r="E177" s="603"/>
      <c r="F177" s="72" t="s">
        <v>36</v>
      </c>
      <c r="G177" s="13"/>
      <c r="H177" s="11">
        <f t="shared" si="165"/>
        <v>0</v>
      </c>
      <c r="I177" s="12"/>
      <c r="J177" s="13"/>
      <c r="K177" s="11">
        <f t="shared" si="166"/>
        <v>0</v>
      </c>
      <c r="L177" s="12"/>
      <c r="M177" s="13"/>
      <c r="N177" s="11">
        <f t="shared" si="167"/>
        <v>0</v>
      </c>
      <c r="O177" s="12"/>
      <c r="P177" s="13"/>
      <c r="Q177" s="11">
        <f t="shared" si="168"/>
        <v>0</v>
      </c>
      <c r="R177" s="12"/>
      <c r="S177" s="13"/>
      <c r="T177" s="11">
        <f t="shared" si="169"/>
        <v>0</v>
      </c>
      <c r="U177" s="12"/>
      <c r="V177" s="13"/>
      <c r="W177" s="11">
        <f t="shared" si="170"/>
        <v>0</v>
      </c>
      <c r="X177" s="12"/>
      <c r="Y177" s="13"/>
      <c r="Z177" s="11">
        <f t="shared" si="171"/>
        <v>0</v>
      </c>
      <c r="AA177" s="12"/>
      <c r="AB177" s="351">
        <v>160000</v>
      </c>
      <c r="AC177" s="11">
        <f t="shared" si="172"/>
        <v>160000</v>
      </c>
      <c r="AD177" s="12"/>
      <c r="AE177" s="58"/>
      <c r="AF177" s="11">
        <f>AE177-AG177</f>
        <v>0</v>
      </c>
      <c r="AG177" s="12"/>
      <c r="AH177" s="13"/>
      <c r="AI177" s="11">
        <f t="shared" si="174"/>
        <v>0</v>
      </c>
      <c r="AJ177" s="12"/>
      <c r="AK177" s="13"/>
      <c r="AL177" s="11">
        <f t="shared" si="175"/>
        <v>0</v>
      </c>
      <c r="AM177" s="12"/>
      <c r="AN177" s="14"/>
      <c r="AO177" s="7" t="s">
        <v>37</v>
      </c>
    </row>
    <row r="178" spans="1:41">
      <c r="A178" s="592"/>
      <c r="B178" s="595"/>
      <c r="C178" s="598"/>
      <c r="D178" s="601"/>
      <c r="E178" s="603"/>
      <c r="F178" s="72" t="s">
        <v>38</v>
      </c>
      <c r="G178" s="13"/>
      <c r="H178" s="11">
        <f t="shared" si="165"/>
        <v>0</v>
      </c>
      <c r="I178" s="12"/>
      <c r="J178" s="13"/>
      <c r="K178" s="11">
        <f t="shared" si="166"/>
        <v>0</v>
      </c>
      <c r="L178" s="12"/>
      <c r="M178" s="13"/>
      <c r="N178" s="11">
        <f t="shared" si="167"/>
        <v>0</v>
      </c>
      <c r="O178" s="12"/>
      <c r="P178" s="13"/>
      <c r="Q178" s="11">
        <f t="shared" si="168"/>
        <v>0</v>
      </c>
      <c r="R178" s="12"/>
      <c r="S178" s="13"/>
      <c r="T178" s="11">
        <f t="shared" si="169"/>
        <v>0</v>
      </c>
      <c r="U178" s="12"/>
      <c r="V178" s="13"/>
      <c r="W178" s="11">
        <f t="shared" si="170"/>
        <v>0</v>
      </c>
      <c r="X178" s="12"/>
      <c r="Y178" s="13"/>
      <c r="Z178" s="11">
        <f t="shared" si="171"/>
        <v>0</v>
      </c>
      <c r="AA178" s="12"/>
      <c r="AB178" s="346"/>
      <c r="AC178" s="11">
        <f t="shared" si="172"/>
        <v>0</v>
      </c>
      <c r="AD178" s="12"/>
      <c r="AE178" s="351">
        <f>SUM(336591+21637+52341)</f>
        <v>410569</v>
      </c>
      <c r="AF178" s="11">
        <f>AE178-AG178</f>
        <v>410569</v>
      </c>
      <c r="AG178" s="12"/>
      <c r="AH178" s="13"/>
      <c r="AI178" s="11">
        <f t="shared" si="174"/>
        <v>0</v>
      </c>
      <c r="AJ178" s="12"/>
      <c r="AK178" s="13"/>
      <c r="AL178" s="11">
        <f t="shared" si="175"/>
        <v>0</v>
      </c>
      <c r="AM178" s="12"/>
      <c r="AN178" s="14"/>
      <c r="AO178" s="117">
        <f>SUM(I172:I182,L172:L182,O172:O182,R172:R182,U172:U182,X172:X182,AA172:AA182,AD172:AD182,AG172:AG182)</f>
        <v>0</v>
      </c>
    </row>
    <row r="179" spans="1:41">
      <c r="A179" s="592"/>
      <c r="B179" s="595"/>
      <c r="C179" s="598"/>
      <c r="D179" s="601"/>
      <c r="E179" s="603"/>
      <c r="F179" s="72" t="s">
        <v>58</v>
      </c>
      <c r="G179" s="13"/>
      <c r="H179" s="11"/>
      <c r="I179" s="12"/>
      <c r="J179" s="13"/>
      <c r="K179" s="11"/>
      <c r="L179" s="12"/>
      <c r="M179" s="13"/>
      <c r="N179" s="11"/>
      <c r="O179" s="12"/>
      <c r="P179" s="13"/>
      <c r="Q179" s="11"/>
      <c r="R179" s="12"/>
      <c r="S179" s="13"/>
      <c r="T179" s="11">
        <f t="shared" ref="T179" si="176">S179-U179</f>
        <v>0</v>
      </c>
      <c r="U179" s="12"/>
      <c r="V179" s="346"/>
      <c r="W179" s="217">
        <f t="shared" si="170"/>
        <v>0</v>
      </c>
      <c r="X179" s="218"/>
      <c r="Y179" s="346"/>
      <c r="Z179" s="217">
        <f t="shared" si="171"/>
        <v>0</v>
      </c>
      <c r="AA179" s="218"/>
      <c r="AB179" s="346"/>
      <c r="AC179" s="217">
        <f t="shared" si="172"/>
        <v>0</v>
      </c>
      <c r="AD179" s="218"/>
      <c r="AE179" s="58"/>
      <c r="AF179" s="56"/>
      <c r="AG179" s="57"/>
      <c r="AH179" s="13"/>
      <c r="AI179" s="11"/>
      <c r="AJ179" s="12"/>
      <c r="AK179" s="13"/>
      <c r="AL179" s="11"/>
      <c r="AM179" s="12"/>
      <c r="AN179" s="14"/>
      <c r="AO179" s="117"/>
    </row>
    <row r="180" spans="1:41">
      <c r="A180" s="592"/>
      <c r="B180" s="595"/>
      <c r="C180" s="598"/>
      <c r="D180" s="601"/>
      <c r="E180" s="603"/>
      <c r="F180" s="72" t="s">
        <v>39</v>
      </c>
      <c r="G180" s="13"/>
      <c r="H180" s="11">
        <f t="shared" si="165"/>
        <v>0</v>
      </c>
      <c r="I180" s="12"/>
      <c r="J180" s="13"/>
      <c r="K180" s="11">
        <f t="shared" si="166"/>
        <v>0</v>
      </c>
      <c r="L180" s="12"/>
      <c r="M180" s="13"/>
      <c r="N180" s="11">
        <f t="shared" si="167"/>
        <v>0</v>
      </c>
      <c r="O180" s="12"/>
      <c r="P180" s="13"/>
      <c r="Q180" s="11">
        <f t="shared" si="168"/>
        <v>0</v>
      </c>
      <c r="R180" s="12"/>
      <c r="S180" s="13"/>
      <c r="T180" s="11">
        <f t="shared" si="169"/>
        <v>0</v>
      </c>
      <c r="U180" s="12"/>
      <c r="V180" s="13"/>
      <c r="W180" s="11">
        <f t="shared" si="170"/>
        <v>0</v>
      </c>
      <c r="X180" s="12"/>
      <c r="Y180" s="13"/>
      <c r="Z180" s="11">
        <f t="shared" si="171"/>
        <v>0</v>
      </c>
      <c r="AA180" s="12"/>
      <c r="AB180" s="13"/>
      <c r="AC180" s="11">
        <f t="shared" si="172"/>
        <v>0</v>
      </c>
      <c r="AD180" s="12"/>
      <c r="AE180" s="13"/>
      <c r="AF180" s="11">
        <f t="shared" si="173"/>
        <v>0</v>
      </c>
      <c r="AG180" s="12"/>
      <c r="AH180" s="13"/>
      <c r="AI180" s="11">
        <f t="shared" ref="AI180:AI182" si="177">AH180-AJ180</f>
        <v>0</v>
      </c>
      <c r="AJ180" s="12"/>
      <c r="AK180" s="13"/>
      <c r="AL180" s="11">
        <f t="shared" ref="AL180:AL182" si="178">AK180-AM180</f>
        <v>0</v>
      </c>
      <c r="AM180" s="12"/>
      <c r="AN180" s="14"/>
      <c r="AO180" s="7" t="s">
        <v>40</v>
      </c>
    </row>
    <row r="181" spans="1:41">
      <c r="A181" s="592"/>
      <c r="B181" s="595"/>
      <c r="C181" s="598"/>
      <c r="D181" s="601"/>
      <c r="E181" s="603"/>
      <c r="F181" s="72" t="s">
        <v>41</v>
      </c>
      <c r="G181" s="13"/>
      <c r="H181" s="11">
        <f t="shared" si="165"/>
        <v>0</v>
      </c>
      <c r="I181" s="12"/>
      <c r="J181" s="13"/>
      <c r="K181" s="11">
        <f t="shared" si="166"/>
        <v>0</v>
      </c>
      <c r="L181" s="12"/>
      <c r="M181" s="13"/>
      <c r="N181" s="11">
        <f t="shared" si="167"/>
        <v>0</v>
      </c>
      <c r="O181" s="12"/>
      <c r="P181" s="13"/>
      <c r="Q181" s="11">
        <f t="shared" si="168"/>
        <v>0</v>
      </c>
      <c r="R181" s="12"/>
      <c r="S181" s="13"/>
      <c r="T181" s="11">
        <f t="shared" si="169"/>
        <v>0</v>
      </c>
      <c r="U181" s="12"/>
      <c r="V181" s="13"/>
      <c r="W181" s="11">
        <f t="shared" si="170"/>
        <v>0</v>
      </c>
      <c r="X181" s="12"/>
      <c r="Y181" s="13"/>
      <c r="Z181" s="11">
        <f t="shared" si="171"/>
        <v>0</v>
      </c>
      <c r="AA181" s="12"/>
      <c r="AB181" s="13"/>
      <c r="AC181" s="11">
        <f t="shared" si="172"/>
        <v>0</v>
      </c>
      <c r="AD181" s="12"/>
      <c r="AE181" s="13"/>
      <c r="AF181" s="11">
        <f t="shared" si="173"/>
        <v>0</v>
      </c>
      <c r="AG181" s="12"/>
      <c r="AH181" s="13"/>
      <c r="AI181" s="11">
        <f t="shared" si="177"/>
        <v>0</v>
      </c>
      <c r="AJ181" s="12"/>
      <c r="AK181" s="13"/>
      <c r="AL181" s="11">
        <f t="shared" si="178"/>
        <v>0</v>
      </c>
      <c r="AM181" s="12"/>
      <c r="AN181" s="14"/>
      <c r="AO181" s="118">
        <f>AO178/AO173</f>
        <v>0</v>
      </c>
    </row>
    <row r="182" spans="1:41" ht="15.75" customHeight="1">
      <c r="A182" s="606"/>
      <c r="B182" s="607"/>
      <c r="C182" s="608"/>
      <c r="D182" s="609"/>
      <c r="E182" s="610"/>
      <c r="F182" s="73" t="s">
        <v>42</v>
      </c>
      <c r="G182" s="15"/>
      <c r="H182" s="16">
        <f t="shared" si="165"/>
        <v>0</v>
      </c>
      <c r="I182" s="17"/>
      <c r="J182" s="15"/>
      <c r="K182" s="16">
        <f t="shared" si="166"/>
        <v>0</v>
      </c>
      <c r="L182" s="17"/>
      <c r="M182" s="15"/>
      <c r="N182" s="16">
        <f t="shared" si="167"/>
        <v>0</v>
      </c>
      <c r="O182" s="17"/>
      <c r="P182" s="15"/>
      <c r="Q182" s="16">
        <f t="shared" si="168"/>
        <v>0</v>
      </c>
      <c r="R182" s="17"/>
      <c r="S182" s="15"/>
      <c r="T182" s="16">
        <f t="shared" si="169"/>
        <v>0</v>
      </c>
      <c r="U182" s="17"/>
      <c r="V182" s="15"/>
      <c r="W182" s="16">
        <f t="shared" si="170"/>
        <v>0</v>
      </c>
      <c r="X182" s="17"/>
      <c r="Y182" s="15"/>
      <c r="Z182" s="16">
        <f t="shared" si="171"/>
        <v>0</v>
      </c>
      <c r="AA182" s="17"/>
      <c r="AB182" s="15"/>
      <c r="AC182" s="16">
        <f t="shared" si="172"/>
        <v>0</v>
      </c>
      <c r="AD182" s="17"/>
      <c r="AE182" s="15"/>
      <c r="AF182" s="16">
        <f t="shared" si="173"/>
        <v>0</v>
      </c>
      <c r="AG182" s="17"/>
      <c r="AH182" s="15"/>
      <c r="AI182" s="16">
        <f t="shared" si="177"/>
        <v>0</v>
      </c>
      <c r="AJ182" s="17"/>
      <c r="AK182" s="15"/>
      <c r="AL182" s="16">
        <f t="shared" si="178"/>
        <v>0</v>
      </c>
      <c r="AM182" s="17"/>
      <c r="AN182" s="18"/>
      <c r="AO182" s="127"/>
    </row>
    <row r="183" spans="1:41">
      <c r="A183" s="558" t="s">
        <v>21</v>
      </c>
      <c r="B183" s="560" t="s">
        <v>17</v>
      </c>
      <c r="C183" s="451" t="s">
        <v>18</v>
      </c>
      <c r="D183" s="451" t="s">
        <v>139</v>
      </c>
      <c r="E183" s="563" t="s">
        <v>20</v>
      </c>
      <c r="F183" s="556" t="s">
        <v>22</v>
      </c>
      <c r="G183" s="511" t="s">
        <v>23</v>
      </c>
      <c r="H183" s="440" t="s">
        <v>24</v>
      </c>
      <c r="I183" s="444" t="s">
        <v>25</v>
      </c>
      <c r="J183" s="511" t="s">
        <v>23</v>
      </c>
      <c r="K183" s="440" t="s">
        <v>24</v>
      </c>
      <c r="L183" s="444" t="s">
        <v>25</v>
      </c>
      <c r="M183" s="511" t="s">
        <v>23</v>
      </c>
      <c r="N183" s="440" t="s">
        <v>24</v>
      </c>
      <c r="O183" s="444" t="s">
        <v>25</v>
      </c>
      <c r="P183" s="511" t="s">
        <v>23</v>
      </c>
      <c r="Q183" s="440" t="s">
        <v>24</v>
      </c>
      <c r="R183" s="444" t="s">
        <v>25</v>
      </c>
      <c r="S183" s="511" t="s">
        <v>23</v>
      </c>
      <c r="T183" s="440" t="s">
        <v>24</v>
      </c>
      <c r="U183" s="444" t="s">
        <v>25</v>
      </c>
      <c r="V183" s="511" t="s">
        <v>23</v>
      </c>
      <c r="W183" s="440" t="s">
        <v>24</v>
      </c>
      <c r="X183" s="444" t="s">
        <v>25</v>
      </c>
      <c r="Y183" s="511" t="s">
        <v>23</v>
      </c>
      <c r="Z183" s="440" t="s">
        <v>24</v>
      </c>
      <c r="AA183" s="444" t="s">
        <v>25</v>
      </c>
      <c r="AB183" s="511" t="s">
        <v>23</v>
      </c>
      <c r="AC183" s="440" t="s">
        <v>24</v>
      </c>
      <c r="AD183" s="444" t="s">
        <v>25</v>
      </c>
      <c r="AE183" s="511" t="s">
        <v>23</v>
      </c>
      <c r="AF183" s="440" t="s">
        <v>24</v>
      </c>
      <c r="AG183" s="444" t="s">
        <v>25</v>
      </c>
      <c r="AH183" s="511" t="s">
        <v>23</v>
      </c>
      <c r="AI183" s="440" t="s">
        <v>24</v>
      </c>
      <c r="AJ183" s="444" t="s">
        <v>25</v>
      </c>
      <c r="AK183" s="511" t="s">
        <v>23</v>
      </c>
      <c r="AL183" s="440" t="s">
        <v>24</v>
      </c>
      <c r="AM183" s="444" t="s">
        <v>25</v>
      </c>
      <c r="AN183" s="510" t="s">
        <v>23</v>
      </c>
      <c r="AO183" s="453" t="s">
        <v>26</v>
      </c>
    </row>
    <row r="184" spans="1:41">
      <c r="A184" s="559"/>
      <c r="B184" s="561"/>
      <c r="C184" s="562"/>
      <c r="D184" s="562"/>
      <c r="E184" s="564"/>
      <c r="F184" s="557"/>
      <c r="G184" s="541"/>
      <c r="H184" s="542"/>
      <c r="I184" s="538"/>
      <c r="J184" s="541"/>
      <c r="K184" s="542"/>
      <c r="L184" s="538"/>
      <c r="M184" s="541"/>
      <c r="N184" s="542"/>
      <c r="O184" s="538"/>
      <c r="P184" s="541"/>
      <c r="Q184" s="542"/>
      <c r="R184" s="538"/>
      <c r="S184" s="541"/>
      <c r="T184" s="542"/>
      <c r="U184" s="538"/>
      <c r="V184" s="541"/>
      <c r="W184" s="542"/>
      <c r="X184" s="538"/>
      <c r="Y184" s="541"/>
      <c r="Z184" s="542"/>
      <c r="AA184" s="538"/>
      <c r="AB184" s="541"/>
      <c r="AC184" s="542"/>
      <c r="AD184" s="538"/>
      <c r="AE184" s="541"/>
      <c r="AF184" s="542"/>
      <c r="AG184" s="538"/>
      <c r="AH184" s="541"/>
      <c r="AI184" s="542"/>
      <c r="AJ184" s="538"/>
      <c r="AK184" s="541"/>
      <c r="AL184" s="542"/>
      <c r="AM184" s="538"/>
      <c r="AN184" s="539"/>
      <c r="AO184" s="540"/>
    </row>
    <row r="185" spans="1:41" ht="15" customHeight="1">
      <c r="A185" s="591" t="s">
        <v>167</v>
      </c>
      <c r="B185" s="594" t="s">
        <v>354</v>
      </c>
      <c r="C185" s="597">
        <v>2479</v>
      </c>
      <c r="D185" s="600" t="s">
        <v>355</v>
      </c>
      <c r="E185" s="513" t="s">
        <v>356</v>
      </c>
      <c r="F185" s="70" t="s">
        <v>30</v>
      </c>
      <c r="G185" s="13"/>
      <c r="H185" s="9">
        <f t="shared" ref="H185:H193" si="179">G185-I185</f>
        <v>0</v>
      </c>
      <c r="I185" s="10"/>
      <c r="J185" s="13"/>
      <c r="K185" s="9">
        <f t="shared" ref="K185:K193" si="180">J185-L185</f>
        <v>0</v>
      </c>
      <c r="L185" s="10"/>
      <c r="M185" s="13"/>
      <c r="N185" s="9">
        <f t="shared" ref="N185:N193" si="181">M185-O185</f>
        <v>0</v>
      </c>
      <c r="O185" s="10"/>
      <c r="P185" s="13"/>
      <c r="Q185" s="9">
        <f t="shared" ref="Q185:Q193" si="182">P185-R185</f>
        <v>0</v>
      </c>
      <c r="R185" s="10"/>
      <c r="S185" s="13"/>
      <c r="T185" s="9">
        <f t="shared" ref="T185:T193" si="183">S185-U185</f>
        <v>0</v>
      </c>
      <c r="U185" s="10"/>
      <c r="V185" s="13"/>
      <c r="W185" s="9">
        <f t="shared" ref="W185:W193" si="184">V185-X185</f>
        <v>0</v>
      </c>
      <c r="X185" s="10"/>
      <c r="Y185" s="13"/>
      <c r="Z185" s="9">
        <f t="shared" ref="Z185:Z193" si="185">Y185-AA185</f>
        <v>0</v>
      </c>
      <c r="AA185" s="10"/>
      <c r="AB185" s="13"/>
      <c r="AC185" s="9">
        <f t="shared" ref="AC185:AC193" si="186">AB185-AD185</f>
        <v>0</v>
      </c>
      <c r="AD185" s="10"/>
      <c r="AE185" s="13"/>
      <c r="AF185" s="9">
        <f t="shared" ref="AF185:AF193" si="187">AE185-AG185</f>
        <v>0</v>
      </c>
      <c r="AG185" s="10"/>
      <c r="AH185" s="13"/>
      <c r="AI185" s="9">
        <f t="shared" ref="AI185:AI193" si="188">AH185-AJ185</f>
        <v>0</v>
      </c>
      <c r="AJ185" s="10"/>
      <c r="AK185" s="13"/>
      <c r="AL185" s="9">
        <f t="shared" ref="AL185:AL193" si="189">AK185-AM185</f>
        <v>0</v>
      </c>
      <c r="AM185" s="10"/>
      <c r="AN185" s="14"/>
      <c r="AO185" s="4" t="s">
        <v>31</v>
      </c>
    </row>
    <row r="186" spans="1:41">
      <c r="A186" s="592"/>
      <c r="B186" s="595"/>
      <c r="C186" s="598"/>
      <c r="D186" s="601"/>
      <c r="E186" s="603"/>
      <c r="F186" s="72" t="s">
        <v>32</v>
      </c>
      <c r="G186" s="13"/>
      <c r="H186" s="11">
        <f t="shared" si="179"/>
        <v>0</v>
      </c>
      <c r="I186" s="12"/>
      <c r="J186" s="13"/>
      <c r="K186" s="11">
        <f t="shared" si="180"/>
        <v>0</v>
      </c>
      <c r="L186" s="12"/>
      <c r="M186" s="13"/>
      <c r="N186" s="11">
        <f t="shared" si="181"/>
        <v>0</v>
      </c>
      <c r="O186" s="12"/>
      <c r="P186" s="13"/>
      <c r="Q186" s="11">
        <f t="shared" si="182"/>
        <v>0</v>
      </c>
      <c r="R186" s="12"/>
      <c r="S186" s="13"/>
      <c r="T186" s="11">
        <f t="shared" si="183"/>
        <v>0</v>
      </c>
      <c r="U186" s="12"/>
      <c r="V186" s="13"/>
      <c r="W186" s="11">
        <f t="shared" si="184"/>
        <v>0</v>
      </c>
      <c r="X186" s="12"/>
      <c r="Y186" s="13"/>
      <c r="Z186" s="11">
        <f t="shared" si="185"/>
        <v>0</v>
      </c>
      <c r="AA186" s="12"/>
      <c r="AB186" s="13"/>
      <c r="AC186" s="11">
        <f t="shared" si="186"/>
        <v>0</v>
      </c>
      <c r="AD186" s="12"/>
      <c r="AE186" s="13"/>
      <c r="AF186" s="11">
        <f t="shared" si="187"/>
        <v>0</v>
      </c>
      <c r="AG186" s="12"/>
      <c r="AH186" s="13"/>
      <c r="AI186" s="11">
        <f t="shared" si="188"/>
        <v>0</v>
      </c>
      <c r="AJ186" s="12"/>
      <c r="AK186" s="13"/>
      <c r="AL186" s="11">
        <f t="shared" si="189"/>
        <v>0</v>
      </c>
      <c r="AM186" s="12"/>
      <c r="AN186" s="14"/>
      <c r="AO186" s="117">
        <f>SUM(G185:G193,J185:J193,M185:M193,P185:P193,S185:S193,V185:V193,Y185:Y193,AB185:AB193,AE185:AE193)</f>
        <v>1150787</v>
      </c>
    </row>
    <row r="187" spans="1:41">
      <c r="A187" s="592"/>
      <c r="B187" s="595"/>
      <c r="C187" s="598"/>
      <c r="D187" s="601"/>
      <c r="E187" s="603"/>
      <c r="F187" s="72" t="s">
        <v>33</v>
      </c>
      <c r="G187" s="13"/>
      <c r="H187" s="11">
        <f t="shared" si="179"/>
        <v>0</v>
      </c>
      <c r="I187" s="12"/>
      <c r="J187" s="13"/>
      <c r="K187" s="11">
        <f t="shared" si="180"/>
        <v>0</v>
      </c>
      <c r="L187" s="12"/>
      <c r="M187" s="13"/>
      <c r="N187" s="11">
        <f t="shared" si="181"/>
        <v>0</v>
      </c>
      <c r="O187" s="12"/>
      <c r="P187" s="13"/>
      <c r="Q187" s="11">
        <f t="shared" si="182"/>
        <v>0</v>
      </c>
      <c r="R187" s="12"/>
      <c r="S187" s="13"/>
      <c r="T187" s="11">
        <f t="shared" si="183"/>
        <v>0</v>
      </c>
      <c r="U187" s="12"/>
      <c r="V187" s="13"/>
      <c r="W187" s="11">
        <f t="shared" si="184"/>
        <v>0</v>
      </c>
      <c r="X187" s="12"/>
      <c r="Y187" s="13"/>
      <c r="Z187" s="11">
        <f t="shared" si="185"/>
        <v>0</v>
      </c>
      <c r="AA187" s="12"/>
      <c r="AB187" s="13"/>
      <c r="AC187" s="11">
        <f t="shared" si="186"/>
        <v>0</v>
      </c>
      <c r="AD187" s="12"/>
      <c r="AE187" s="13"/>
      <c r="AF187" s="11">
        <f t="shared" si="187"/>
        <v>0</v>
      </c>
      <c r="AG187" s="12"/>
      <c r="AH187" s="13"/>
      <c r="AI187" s="11">
        <f t="shared" si="188"/>
        <v>0</v>
      </c>
      <c r="AJ187" s="12"/>
      <c r="AK187" s="13"/>
      <c r="AL187" s="11">
        <f t="shared" si="189"/>
        <v>0</v>
      </c>
      <c r="AM187" s="12"/>
      <c r="AN187" s="14"/>
      <c r="AO187" s="7" t="s">
        <v>34</v>
      </c>
    </row>
    <row r="188" spans="1:41">
      <c r="A188" s="592"/>
      <c r="B188" s="595"/>
      <c r="C188" s="598"/>
      <c r="D188" s="601"/>
      <c r="E188" s="603"/>
      <c r="F188" s="72" t="s">
        <v>35</v>
      </c>
      <c r="G188" s="13"/>
      <c r="H188" s="11">
        <f t="shared" si="179"/>
        <v>0</v>
      </c>
      <c r="I188" s="12"/>
      <c r="J188" s="13"/>
      <c r="K188" s="11">
        <f t="shared" si="180"/>
        <v>0</v>
      </c>
      <c r="L188" s="12"/>
      <c r="M188" s="13"/>
      <c r="N188" s="11">
        <f t="shared" si="181"/>
        <v>0</v>
      </c>
      <c r="O188" s="12"/>
      <c r="P188" s="13"/>
      <c r="Q188" s="11">
        <f t="shared" si="182"/>
        <v>0</v>
      </c>
      <c r="R188" s="12"/>
      <c r="S188" s="13">
        <v>280000</v>
      </c>
      <c r="T188" s="11">
        <f t="shared" si="183"/>
        <v>0</v>
      </c>
      <c r="U188" s="12">
        <v>280000</v>
      </c>
      <c r="V188" s="13"/>
      <c r="W188" s="11">
        <f t="shared" si="184"/>
        <v>0</v>
      </c>
      <c r="X188" s="12"/>
      <c r="Y188" s="13"/>
      <c r="Z188" s="11">
        <f t="shared" si="185"/>
        <v>0</v>
      </c>
      <c r="AA188" s="12"/>
      <c r="AB188" s="13"/>
      <c r="AC188" s="11">
        <f t="shared" si="186"/>
        <v>0</v>
      </c>
      <c r="AD188" s="12"/>
      <c r="AE188" s="13"/>
      <c r="AF188" s="11">
        <f t="shared" si="187"/>
        <v>0</v>
      </c>
      <c r="AG188" s="12"/>
      <c r="AH188" s="13"/>
      <c r="AI188" s="11">
        <f t="shared" si="188"/>
        <v>0</v>
      </c>
      <c r="AJ188" s="12"/>
      <c r="AK188" s="13"/>
      <c r="AL188" s="11">
        <f t="shared" si="189"/>
        <v>0</v>
      </c>
      <c r="AM188" s="12"/>
      <c r="AN188" s="14"/>
      <c r="AO188" s="117">
        <f>SUM(H185:H193,K185:K193,N185:N193,Q185:Q193,T185:T193,W185:W193,Z185:Z193,AC185:AC193,Z185:Z193,AF185:AF193)</f>
        <v>870787</v>
      </c>
    </row>
    <row r="189" spans="1:41">
      <c r="A189" s="592"/>
      <c r="B189" s="595"/>
      <c r="C189" s="598"/>
      <c r="D189" s="601"/>
      <c r="E189" s="603"/>
      <c r="F189" s="72" t="s">
        <v>36</v>
      </c>
      <c r="G189" s="13"/>
      <c r="H189" s="11">
        <f t="shared" si="179"/>
        <v>0</v>
      </c>
      <c r="I189" s="12"/>
      <c r="J189" s="13"/>
      <c r="K189" s="11">
        <f t="shared" si="180"/>
        <v>0</v>
      </c>
      <c r="L189" s="12"/>
      <c r="M189" s="13"/>
      <c r="N189" s="11">
        <f t="shared" si="181"/>
        <v>0</v>
      </c>
      <c r="O189" s="12"/>
      <c r="P189" s="13"/>
      <c r="Q189" s="11">
        <f t="shared" si="182"/>
        <v>0</v>
      </c>
      <c r="R189" s="12"/>
      <c r="S189" s="13"/>
      <c r="T189" s="11">
        <f t="shared" si="183"/>
        <v>0</v>
      </c>
      <c r="U189" s="12"/>
      <c r="V189" s="13"/>
      <c r="W189" s="11">
        <f t="shared" si="184"/>
        <v>0</v>
      </c>
      <c r="X189" s="12"/>
      <c r="Y189" s="13"/>
      <c r="Z189" s="11">
        <f t="shared" si="185"/>
        <v>0</v>
      </c>
      <c r="AA189" s="12"/>
      <c r="AB189" s="13"/>
      <c r="AC189" s="11">
        <f t="shared" si="186"/>
        <v>0</v>
      </c>
      <c r="AD189" s="12"/>
      <c r="AE189" s="13"/>
      <c r="AF189" s="11">
        <f t="shared" si="187"/>
        <v>0</v>
      </c>
      <c r="AG189" s="12"/>
      <c r="AH189" s="13"/>
      <c r="AI189" s="11">
        <f t="shared" si="188"/>
        <v>0</v>
      </c>
      <c r="AJ189" s="12"/>
      <c r="AK189" s="13"/>
      <c r="AL189" s="11">
        <f t="shared" si="189"/>
        <v>0</v>
      </c>
      <c r="AM189" s="12"/>
      <c r="AN189" s="14"/>
      <c r="AO189" s="7" t="s">
        <v>37</v>
      </c>
    </row>
    <row r="190" spans="1:41">
      <c r="A190" s="592"/>
      <c r="B190" s="595"/>
      <c r="C190" s="598"/>
      <c r="D190" s="601"/>
      <c r="E190" s="603"/>
      <c r="F190" s="72" t="s">
        <v>38</v>
      </c>
      <c r="G190" s="13"/>
      <c r="H190" s="11">
        <f t="shared" si="179"/>
        <v>0</v>
      </c>
      <c r="I190" s="12"/>
      <c r="J190" s="13"/>
      <c r="K190" s="11">
        <f t="shared" si="180"/>
        <v>0</v>
      </c>
      <c r="L190" s="12"/>
      <c r="M190" s="13"/>
      <c r="N190" s="11">
        <f t="shared" si="181"/>
        <v>0</v>
      </c>
      <c r="O190" s="12"/>
      <c r="P190" s="13"/>
      <c r="Q190" s="11">
        <f t="shared" si="182"/>
        <v>0</v>
      </c>
      <c r="R190" s="12"/>
      <c r="S190" s="13"/>
      <c r="T190" s="11">
        <f t="shared" si="183"/>
        <v>0</v>
      </c>
      <c r="U190" s="12"/>
      <c r="V190" s="13"/>
      <c r="W190" s="11">
        <f t="shared" si="184"/>
        <v>0</v>
      </c>
      <c r="X190" s="12"/>
      <c r="Y190" s="13"/>
      <c r="Z190" s="11">
        <f t="shared" si="185"/>
        <v>0</v>
      </c>
      <c r="AA190" s="12"/>
      <c r="AB190" s="13">
        <v>870787</v>
      </c>
      <c r="AC190" s="11">
        <f t="shared" si="186"/>
        <v>870787</v>
      </c>
      <c r="AD190" s="12"/>
      <c r="AE190" s="13"/>
      <c r="AF190" s="11">
        <f t="shared" si="187"/>
        <v>0</v>
      </c>
      <c r="AG190" s="12"/>
      <c r="AH190" s="13"/>
      <c r="AI190" s="11">
        <f t="shared" si="188"/>
        <v>0</v>
      </c>
      <c r="AJ190" s="12"/>
      <c r="AK190" s="13"/>
      <c r="AL190" s="11">
        <f t="shared" si="189"/>
        <v>0</v>
      </c>
      <c r="AM190" s="12"/>
      <c r="AN190" s="14"/>
      <c r="AO190" s="117">
        <f>SUM(I185:I193,L185:L193,O185:O193,R185:R193,U185:U193,X185:X193,AA185:AA193,AD185:AD193,AG185:AG193)</f>
        <v>280000</v>
      </c>
    </row>
    <row r="191" spans="1:41">
      <c r="A191" s="592"/>
      <c r="B191" s="595"/>
      <c r="C191" s="598"/>
      <c r="D191" s="601"/>
      <c r="E191" s="603"/>
      <c r="F191" s="72" t="s">
        <v>39</v>
      </c>
      <c r="G191" s="13"/>
      <c r="H191" s="11">
        <f t="shared" si="179"/>
        <v>0</v>
      </c>
      <c r="I191" s="12"/>
      <c r="J191" s="13"/>
      <c r="K191" s="11">
        <f t="shared" si="180"/>
        <v>0</v>
      </c>
      <c r="L191" s="12"/>
      <c r="M191" s="13"/>
      <c r="N191" s="11">
        <f t="shared" si="181"/>
        <v>0</v>
      </c>
      <c r="O191" s="12"/>
      <c r="P191" s="13"/>
      <c r="Q191" s="11">
        <f t="shared" si="182"/>
        <v>0</v>
      </c>
      <c r="R191" s="12"/>
      <c r="S191" s="13"/>
      <c r="T191" s="11">
        <f t="shared" si="183"/>
        <v>0</v>
      </c>
      <c r="U191" s="12"/>
      <c r="V191" s="13"/>
      <c r="W191" s="11">
        <f t="shared" si="184"/>
        <v>0</v>
      </c>
      <c r="X191" s="12"/>
      <c r="Y191" s="13"/>
      <c r="Z191" s="11">
        <f t="shared" si="185"/>
        <v>0</v>
      </c>
      <c r="AA191" s="12"/>
      <c r="AB191" s="13"/>
      <c r="AC191" s="11">
        <f t="shared" si="186"/>
        <v>0</v>
      </c>
      <c r="AD191" s="12"/>
      <c r="AE191" s="13"/>
      <c r="AF191" s="11">
        <f t="shared" si="187"/>
        <v>0</v>
      </c>
      <c r="AG191" s="12"/>
      <c r="AH191" s="13"/>
      <c r="AI191" s="11">
        <f t="shared" si="188"/>
        <v>0</v>
      </c>
      <c r="AJ191" s="12"/>
      <c r="AK191" s="13"/>
      <c r="AL191" s="11">
        <f t="shared" si="189"/>
        <v>0</v>
      </c>
      <c r="AM191" s="12"/>
      <c r="AN191" s="14"/>
      <c r="AO191" s="7" t="s">
        <v>40</v>
      </c>
    </row>
    <row r="192" spans="1:41">
      <c r="A192" s="592"/>
      <c r="B192" s="595"/>
      <c r="C192" s="598"/>
      <c r="D192" s="601"/>
      <c r="E192" s="603"/>
      <c r="F192" s="72" t="s">
        <v>41</v>
      </c>
      <c r="G192" s="13"/>
      <c r="H192" s="11">
        <f t="shared" si="179"/>
        <v>0</v>
      </c>
      <c r="I192" s="12"/>
      <c r="J192" s="13"/>
      <c r="K192" s="11">
        <f t="shared" si="180"/>
        <v>0</v>
      </c>
      <c r="L192" s="12"/>
      <c r="M192" s="13"/>
      <c r="N192" s="11">
        <f t="shared" si="181"/>
        <v>0</v>
      </c>
      <c r="O192" s="12"/>
      <c r="P192" s="13"/>
      <c r="Q192" s="11">
        <f t="shared" si="182"/>
        <v>0</v>
      </c>
      <c r="R192" s="12"/>
      <c r="S192" s="13"/>
      <c r="T192" s="11">
        <f t="shared" si="183"/>
        <v>0</v>
      </c>
      <c r="U192" s="12"/>
      <c r="V192" s="13"/>
      <c r="W192" s="11">
        <f t="shared" si="184"/>
        <v>0</v>
      </c>
      <c r="X192" s="12"/>
      <c r="Y192" s="13"/>
      <c r="Z192" s="11">
        <f t="shared" si="185"/>
        <v>0</v>
      </c>
      <c r="AA192" s="12"/>
      <c r="AB192" s="13"/>
      <c r="AC192" s="11">
        <f t="shared" si="186"/>
        <v>0</v>
      </c>
      <c r="AD192" s="12"/>
      <c r="AE192" s="13"/>
      <c r="AF192" s="11">
        <f t="shared" si="187"/>
        <v>0</v>
      </c>
      <c r="AG192" s="12"/>
      <c r="AH192" s="13"/>
      <c r="AI192" s="11">
        <f t="shared" si="188"/>
        <v>0</v>
      </c>
      <c r="AJ192" s="12"/>
      <c r="AK192" s="13"/>
      <c r="AL192" s="11">
        <f t="shared" si="189"/>
        <v>0</v>
      </c>
      <c r="AM192" s="12"/>
      <c r="AN192" s="14"/>
      <c r="AO192" s="118">
        <f>AO190/AO186</f>
        <v>0.24331175100170579</v>
      </c>
    </row>
    <row r="193" spans="1:41" ht="15.75" customHeight="1">
      <c r="A193" s="606"/>
      <c r="B193" s="607"/>
      <c r="C193" s="608"/>
      <c r="D193" s="609"/>
      <c r="E193" s="610"/>
      <c r="F193" s="73" t="s">
        <v>42</v>
      </c>
      <c r="G193" s="15"/>
      <c r="H193" s="16">
        <f t="shared" si="179"/>
        <v>0</v>
      </c>
      <c r="I193" s="17"/>
      <c r="J193" s="15"/>
      <c r="K193" s="16">
        <f t="shared" si="180"/>
        <v>0</v>
      </c>
      <c r="L193" s="17"/>
      <c r="M193" s="15"/>
      <c r="N193" s="16">
        <f t="shared" si="181"/>
        <v>0</v>
      </c>
      <c r="O193" s="17"/>
      <c r="P193" s="15"/>
      <c r="Q193" s="16">
        <f t="shared" si="182"/>
        <v>0</v>
      </c>
      <c r="R193" s="17"/>
      <c r="S193" s="15"/>
      <c r="T193" s="16">
        <f t="shared" si="183"/>
        <v>0</v>
      </c>
      <c r="U193" s="17"/>
      <c r="V193" s="15"/>
      <c r="W193" s="16">
        <f t="shared" si="184"/>
        <v>0</v>
      </c>
      <c r="X193" s="17"/>
      <c r="Y193" s="15"/>
      <c r="Z193" s="16">
        <f t="shared" si="185"/>
        <v>0</v>
      </c>
      <c r="AA193" s="17"/>
      <c r="AB193" s="15"/>
      <c r="AC193" s="16">
        <f t="shared" si="186"/>
        <v>0</v>
      </c>
      <c r="AD193" s="17"/>
      <c r="AE193" s="15"/>
      <c r="AF193" s="16">
        <f t="shared" si="187"/>
        <v>0</v>
      </c>
      <c r="AG193" s="17"/>
      <c r="AH193" s="15"/>
      <c r="AI193" s="16">
        <f t="shared" si="188"/>
        <v>0</v>
      </c>
      <c r="AJ193" s="17"/>
      <c r="AK193" s="15"/>
      <c r="AL193" s="16">
        <f t="shared" si="189"/>
        <v>0</v>
      </c>
      <c r="AM193" s="17"/>
      <c r="AN193" s="18"/>
      <c r="AO193" s="127"/>
    </row>
    <row r="194" spans="1:41" ht="15" hidden="1" customHeight="1">
      <c r="A194" s="558" t="s">
        <v>21</v>
      </c>
      <c r="B194" s="560" t="s">
        <v>17</v>
      </c>
      <c r="C194" s="451" t="s">
        <v>18</v>
      </c>
      <c r="D194" s="451" t="s">
        <v>139</v>
      </c>
      <c r="E194" s="563" t="s">
        <v>20</v>
      </c>
      <c r="F194" s="556" t="s">
        <v>22</v>
      </c>
      <c r="G194" s="511" t="s">
        <v>23</v>
      </c>
      <c r="H194" s="440" t="s">
        <v>24</v>
      </c>
      <c r="I194" s="444" t="s">
        <v>25</v>
      </c>
      <c r="J194" s="511" t="s">
        <v>23</v>
      </c>
      <c r="K194" s="440" t="s">
        <v>24</v>
      </c>
      <c r="L194" s="444" t="s">
        <v>25</v>
      </c>
      <c r="M194" s="511" t="s">
        <v>23</v>
      </c>
      <c r="N194" s="440" t="s">
        <v>24</v>
      </c>
      <c r="O194" s="444" t="s">
        <v>25</v>
      </c>
      <c r="P194" s="511" t="s">
        <v>23</v>
      </c>
      <c r="Q194" s="440" t="s">
        <v>24</v>
      </c>
      <c r="R194" s="444" t="s">
        <v>25</v>
      </c>
      <c r="S194" s="511" t="s">
        <v>23</v>
      </c>
      <c r="T194" s="440" t="s">
        <v>24</v>
      </c>
      <c r="U194" s="444" t="s">
        <v>25</v>
      </c>
      <c r="V194" s="511" t="s">
        <v>23</v>
      </c>
      <c r="W194" s="440" t="s">
        <v>24</v>
      </c>
      <c r="X194" s="444" t="s">
        <v>25</v>
      </c>
      <c r="Y194" s="511" t="s">
        <v>23</v>
      </c>
      <c r="Z194" s="440" t="s">
        <v>24</v>
      </c>
      <c r="AA194" s="444" t="s">
        <v>25</v>
      </c>
      <c r="AB194" s="511" t="s">
        <v>23</v>
      </c>
      <c r="AC194" s="440" t="s">
        <v>24</v>
      </c>
      <c r="AD194" s="444" t="s">
        <v>25</v>
      </c>
      <c r="AE194" s="511" t="s">
        <v>23</v>
      </c>
      <c r="AF194" s="440" t="s">
        <v>24</v>
      </c>
      <c r="AG194" s="444" t="s">
        <v>25</v>
      </c>
      <c r="AH194" s="511" t="s">
        <v>23</v>
      </c>
      <c r="AI194" s="440" t="s">
        <v>24</v>
      </c>
      <c r="AJ194" s="444" t="s">
        <v>25</v>
      </c>
      <c r="AK194" s="511" t="s">
        <v>23</v>
      </c>
      <c r="AL194" s="440" t="s">
        <v>24</v>
      </c>
      <c r="AM194" s="444" t="s">
        <v>25</v>
      </c>
      <c r="AN194" s="510" t="s">
        <v>23</v>
      </c>
      <c r="AO194" s="453" t="s">
        <v>26</v>
      </c>
    </row>
    <row r="195" spans="1:41" ht="15" hidden="1" customHeight="1">
      <c r="A195" s="559"/>
      <c r="B195" s="561"/>
      <c r="C195" s="562"/>
      <c r="D195" s="562"/>
      <c r="E195" s="564"/>
      <c r="F195" s="557"/>
      <c r="G195" s="541"/>
      <c r="H195" s="542"/>
      <c r="I195" s="538"/>
      <c r="J195" s="541"/>
      <c r="K195" s="542"/>
      <c r="L195" s="538"/>
      <c r="M195" s="541"/>
      <c r="N195" s="542"/>
      <c r="O195" s="538"/>
      <c r="P195" s="541"/>
      <c r="Q195" s="542"/>
      <c r="R195" s="538"/>
      <c r="S195" s="541"/>
      <c r="T195" s="542"/>
      <c r="U195" s="538"/>
      <c r="V195" s="541"/>
      <c r="W195" s="542"/>
      <c r="X195" s="538"/>
      <c r="Y195" s="541"/>
      <c r="Z195" s="542"/>
      <c r="AA195" s="538"/>
      <c r="AB195" s="541"/>
      <c r="AC195" s="542"/>
      <c r="AD195" s="538"/>
      <c r="AE195" s="541"/>
      <c r="AF195" s="542"/>
      <c r="AG195" s="538"/>
      <c r="AH195" s="541"/>
      <c r="AI195" s="542"/>
      <c r="AJ195" s="538"/>
      <c r="AK195" s="541"/>
      <c r="AL195" s="542"/>
      <c r="AM195" s="538"/>
      <c r="AN195" s="539"/>
      <c r="AO195" s="540"/>
    </row>
    <row r="196" spans="1:41" ht="15" hidden="1" customHeight="1">
      <c r="A196" s="591" t="s">
        <v>481</v>
      </c>
      <c r="B196" s="594" t="s">
        <v>482</v>
      </c>
      <c r="C196" s="597">
        <v>2226</v>
      </c>
      <c r="D196" s="600"/>
      <c r="E196" s="513" t="s">
        <v>483</v>
      </c>
      <c r="F196" s="70" t="s">
        <v>30</v>
      </c>
      <c r="G196" s="13"/>
      <c r="H196" s="9">
        <f t="shared" ref="H196:H204" si="190">G196-I196</f>
        <v>0</v>
      </c>
      <c r="I196" s="10"/>
      <c r="J196" s="13"/>
      <c r="K196" s="9">
        <f t="shared" ref="K196:K204" si="191">J196-L196</f>
        <v>0</v>
      </c>
      <c r="L196" s="10"/>
      <c r="M196" s="13"/>
      <c r="N196" s="9">
        <f t="shared" ref="N196:N204" si="192">M196-O196</f>
        <v>0</v>
      </c>
      <c r="O196" s="10"/>
      <c r="P196" s="13"/>
      <c r="Q196" s="9">
        <f t="shared" ref="Q196:Q204" si="193">P196-R196</f>
        <v>0</v>
      </c>
      <c r="R196" s="10"/>
      <c r="S196" s="13"/>
      <c r="T196" s="9">
        <f t="shared" ref="T196:T204" si="194">S196-U196</f>
        <v>0</v>
      </c>
      <c r="U196" s="10"/>
      <c r="V196" s="13"/>
      <c r="W196" s="9">
        <f t="shared" ref="W196:W204" si="195">V196-X196</f>
        <v>0</v>
      </c>
      <c r="X196" s="10"/>
      <c r="Y196" s="13"/>
      <c r="Z196" s="9">
        <f t="shared" ref="Z196:Z204" si="196">Y196-AA196</f>
        <v>0</v>
      </c>
      <c r="AA196" s="10"/>
      <c r="AB196" s="13"/>
      <c r="AC196" s="9">
        <f t="shared" ref="AC196:AC204" si="197">AB196-AD196</f>
        <v>0</v>
      </c>
      <c r="AD196" s="10"/>
      <c r="AE196" s="13"/>
      <c r="AF196" s="9">
        <f t="shared" ref="AF196:AF204" si="198">AE196-AG196</f>
        <v>0</v>
      </c>
      <c r="AG196" s="10"/>
      <c r="AH196" s="13"/>
      <c r="AI196" s="9">
        <f t="shared" ref="AI196:AI204" si="199">AH196-AJ196</f>
        <v>0</v>
      </c>
      <c r="AJ196" s="10"/>
      <c r="AK196" s="13"/>
      <c r="AL196" s="9">
        <f t="shared" ref="AL196:AL204" si="200">AK196-AM196</f>
        <v>0</v>
      </c>
      <c r="AM196" s="10"/>
      <c r="AN196" s="23"/>
      <c r="AO196" s="4" t="s">
        <v>31</v>
      </c>
    </row>
    <row r="197" spans="1:41" ht="15" hidden="1" customHeight="1">
      <c r="A197" s="592"/>
      <c r="B197" s="595"/>
      <c r="C197" s="598"/>
      <c r="D197" s="601"/>
      <c r="E197" s="603"/>
      <c r="F197" s="72" t="s">
        <v>32</v>
      </c>
      <c r="G197" s="13">
        <v>108803</v>
      </c>
      <c r="H197" s="11">
        <f t="shared" si="190"/>
        <v>30803</v>
      </c>
      <c r="I197" s="12">
        <v>78000</v>
      </c>
      <c r="J197" s="13"/>
      <c r="K197" s="11">
        <f t="shared" si="191"/>
        <v>0</v>
      </c>
      <c r="L197" s="12"/>
      <c r="M197" s="13"/>
      <c r="N197" s="11">
        <f t="shared" si="192"/>
        <v>0</v>
      </c>
      <c r="O197" s="12"/>
      <c r="P197" s="13"/>
      <c r="Q197" s="11">
        <f t="shared" si="193"/>
        <v>0</v>
      </c>
      <c r="R197" s="12"/>
      <c r="S197" s="13"/>
      <c r="T197" s="11">
        <f t="shared" si="194"/>
        <v>0</v>
      </c>
      <c r="U197" s="12"/>
      <c r="V197" s="13"/>
      <c r="W197" s="11">
        <f t="shared" si="195"/>
        <v>0</v>
      </c>
      <c r="X197" s="12"/>
      <c r="Y197" s="13"/>
      <c r="Z197" s="11">
        <f t="shared" si="196"/>
        <v>0</v>
      </c>
      <c r="AA197" s="12"/>
      <c r="AB197" s="13"/>
      <c r="AC197" s="11">
        <f t="shared" si="197"/>
        <v>0</v>
      </c>
      <c r="AD197" s="12"/>
      <c r="AE197" s="13"/>
      <c r="AF197" s="11">
        <f t="shared" si="198"/>
        <v>0</v>
      </c>
      <c r="AG197" s="12"/>
      <c r="AH197" s="13"/>
      <c r="AI197" s="11">
        <f t="shared" si="199"/>
        <v>0</v>
      </c>
      <c r="AJ197" s="12"/>
      <c r="AK197" s="13"/>
      <c r="AL197" s="11">
        <f t="shared" si="200"/>
        <v>0</v>
      </c>
      <c r="AM197" s="12"/>
      <c r="AN197" s="23"/>
      <c r="AO197" s="117">
        <f>SUM(G196:G204,J196:J204,M196:M204,P196:P204,S196:S204,V196:V204,Y196:Y204,AB196:AB204,AE196:AE204)</f>
        <v>1455334</v>
      </c>
    </row>
    <row r="198" spans="1:41" ht="15" hidden="1" customHeight="1">
      <c r="A198" s="592"/>
      <c r="B198" s="595"/>
      <c r="C198" s="598"/>
      <c r="D198" s="601"/>
      <c r="E198" s="603"/>
      <c r="F198" s="72" t="s">
        <v>33</v>
      </c>
      <c r="G198" s="13"/>
      <c r="H198" s="11">
        <f t="shared" si="190"/>
        <v>0</v>
      </c>
      <c r="I198" s="12"/>
      <c r="J198" s="13"/>
      <c r="K198" s="11">
        <f t="shared" si="191"/>
        <v>0</v>
      </c>
      <c r="L198" s="12"/>
      <c r="M198" s="13"/>
      <c r="N198" s="11">
        <f t="shared" si="192"/>
        <v>0</v>
      </c>
      <c r="O198" s="12"/>
      <c r="P198" s="13"/>
      <c r="Q198" s="11">
        <f t="shared" si="193"/>
        <v>0</v>
      </c>
      <c r="R198" s="12"/>
      <c r="S198" s="13"/>
      <c r="T198" s="11">
        <f t="shared" si="194"/>
        <v>0</v>
      </c>
      <c r="U198" s="12"/>
      <c r="V198" s="13"/>
      <c r="W198" s="11">
        <f t="shared" si="195"/>
        <v>0</v>
      </c>
      <c r="X198" s="12"/>
      <c r="Y198" s="13"/>
      <c r="Z198" s="11">
        <f t="shared" si="196"/>
        <v>0</v>
      </c>
      <c r="AA198" s="12"/>
      <c r="AB198" s="13"/>
      <c r="AC198" s="11">
        <f t="shared" si="197"/>
        <v>0</v>
      </c>
      <c r="AD198" s="12"/>
      <c r="AE198" s="13"/>
      <c r="AF198" s="11">
        <f t="shared" si="198"/>
        <v>0</v>
      </c>
      <c r="AG198" s="12"/>
      <c r="AH198" s="13"/>
      <c r="AI198" s="11">
        <f t="shared" si="199"/>
        <v>0</v>
      </c>
      <c r="AJ198" s="12"/>
      <c r="AK198" s="13"/>
      <c r="AL198" s="11">
        <f t="shared" si="200"/>
        <v>0</v>
      </c>
      <c r="AM198" s="12"/>
      <c r="AN198" s="23"/>
      <c r="AO198" s="7" t="s">
        <v>34</v>
      </c>
    </row>
    <row r="199" spans="1:41" ht="15" hidden="1" customHeight="1">
      <c r="A199" s="592"/>
      <c r="B199" s="595"/>
      <c r="C199" s="598"/>
      <c r="D199" s="601"/>
      <c r="E199" s="603"/>
      <c r="F199" s="72" t="s">
        <v>35</v>
      </c>
      <c r="G199" s="13"/>
      <c r="H199" s="11">
        <f t="shared" si="190"/>
        <v>0</v>
      </c>
      <c r="I199" s="12"/>
      <c r="J199" s="13">
        <v>110000</v>
      </c>
      <c r="K199" s="11">
        <f t="shared" si="191"/>
        <v>0</v>
      </c>
      <c r="L199" s="12">
        <v>110000</v>
      </c>
      <c r="M199" s="13"/>
      <c r="N199" s="11">
        <f t="shared" si="192"/>
        <v>0</v>
      </c>
      <c r="O199" s="12"/>
      <c r="P199" s="13"/>
      <c r="Q199" s="11">
        <f t="shared" si="193"/>
        <v>0</v>
      </c>
      <c r="R199" s="12"/>
      <c r="S199" s="13"/>
      <c r="T199" s="11">
        <f t="shared" si="194"/>
        <v>0</v>
      </c>
      <c r="U199" s="12"/>
      <c r="V199" s="13"/>
      <c r="W199" s="11">
        <f t="shared" si="195"/>
        <v>0</v>
      </c>
      <c r="X199" s="12"/>
      <c r="Y199" s="13"/>
      <c r="Z199" s="11">
        <f t="shared" si="196"/>
        <v>0</v>
      </c>
      <c r="AA199" s="12"/>
      <c r="AB199" s="13"/>
      <c r="AC199" s="11">
        <f t="shared" si="197"/>
        <v>0</v>
      </c>
      <c r="AD199" s="12"/>
      <c r="AE199" s="13"/>
      <c r="AF199" s="11">
        <f t="shared" si="198"/>
        <v>0</v>
      </c>
      <c r="AG199" s="12"/>
      <c r="AH199" s="13"/>
      <c r="AI199" s="11">
        <f t="shared" si="199"/>
        <v>0</v>
      </c>
      <c r="AJ199" s="12"/>
      <c r="AK199" s="13"/>
      <c r="AL199" s="11">
        <f t="shared" si="200"/>
        <v>0</v>
      </c>
      <c r="AM199" s="12"/>
      <c r="AN199" s="23"/>
      <c r="AO199" s="117">
        <f>SUM(H196:H204,K196:K204,N196:N204,Q196:Q204,T196:T204,W196:W204,Z196:Z204,AC196:AC204,Z196:Z204,AF196:AF204)</f>
        <v>30803</v>
      </c>
    </row>
    <row r="200" spans="1:41" ht="15" hidden="1" customHeight="1">
      <c r="A200" s="592"/>
      <c r="B200" s="595"/>
      <c r="C200" s="598"/>
      <c r="D200" s="601"/>
      <c r="E200" s="603"/>
      <c r="F200" s="72" t="s">
        <v>36</v>
      </c>
      <c r="G200" s="13"/>
      <c r="H200" s="11">
        <f t="shared" si="190"/>
        <v>0</v>
      </c>
      <c r="I200" s="12"/>
      <c r="J200" s="13">
        <v>18000</v>
      </c>
      <c r="K200" s="11">
        <f t="shared" si="191"/>
        <v>0</v>
      </c>
      <c r="L200" s="12">
        <v>18000</v>
      </c>
      <c r="M200" s="13"/>
      <c r="N200" s="11">
        <f t="shared" si="192"/>
        <v>0</v>
      </c>
      <c r="O200" s="12"/>
      <c r="P200" s="13"/>
      <c r="Q200" s="11">
        <f t="shared" si="193"/>
        <v>0</v>
      </c>
      <c r="R200" s="12"/>
      <c r="S200" s="13"/>
      <c r="T200" s="11">
        <f t="shared" si="194"/>
        <v>0</v>
      </c>
      <c r="U200" s="12"/>
      <c r="V200" s="13"/>
      <c r="W200" s="11">
        <f t="shared" si="195"/>
        <v>0</v>
      </c>
      <c r="X200" s="12"/>
      <c r="Y200" s="13"/>
      <c r="Z200" s="11">
        <f t="shared" si="196"/>
        <v>0</v>
      </c>
      <c r="AA200" s="12"/>
      <c r="AB200" s="13"/>
      <c r="AC200" s="11">
        <f t="shared" si="197"/>
        <v>0</v>
      </c>
      <c r="AD200" s="12"/>
      <c r="AE200" s="13"/>
      <c r="AF200" s="11">
        <f t="shared" si="198"/>
        <v>0</v>
      </c>
      <c r="AG200" s="12"/>
      <c r="AH200" s="13"/>
      <c r="AI200" s="11">
        <f t="shared" si="199"/>
        <v>0</v>
      </c>
      <c r="AJ200" s="12"/>
      <c r="AK200" s="13"/>
      <c r="AL200" s="11">
        <f t="shared" si="200"/>
        <v>0</v>
      </c>
      <c r="AM200" s="12"/>
      <c r="AN200" s="23"/>
      <c r="AO200" s="7" t="s">
        <v>37</v>
      </c>
    </row>
    <row r="201" spans="1:41" ht="15" hidden="1" customHeight="1">
      <c r="A201" s="592"/>
      <c r="B201" s="595"/>
      <c r="C201" s="598"/>
      <c r="D201" s="601"/>
      <c r="E201" s="603"/>
      <c r="F201" s="72" t="s">
        <v>38</v>
      </c>
      <c r="G201" s="13"/>
      <c r="H201" s="11">
        <f t="shared" si="190"/>
        <v>0</v>
      </c>
      <c r="I201" s="12"/>
      <c r="J201" s="13">
        <v>1113531</v>
      </c>
      <c r="K201" s="11">
        <f t="shared" si="191"/>
        <v>0</v>
      </c>
      <c r="L201" s="12">
        <v>1113531</v>
      </c>
      <c r="M201" s="13">
        <v>105000</v>
      </c>
      <c r="N201" s="11">
        <f t="shared" si="192"/>
        <v>0</v>
      </c>
      <c r="O201" s="12">
        <v>105000</v>
      </c>
      <c r="P201" s="13"/>
      <c r="Q201" s="11">
        <f t="shared" si="193"/>
        <v>0</v>
      </c>
      <c r="R201" s="12"/>
      <c r="S201" s="13"/>
      <c r="T201" s="11">
        <f t="shared" si="194"/>
        <v>0</v>
      </c>
      <c r="U201" s="12"/>
      <c r="V201" s="13"/>
      <c r="W201" s="11">
        <f t="shared" si="195"/>
        <v>0</v>
      </c>
      <c r="X201" s="12"/>
      <c r="Y201" s="13"/>
      <c r="Z201" s="11">
        <f t="shared" si="196"/>
        <v>0</v>
      </c>
      <c r="AA201" s="12"/>
      <c r="AB201" s="13"/>
      <c r="AC201" s="11">
        <f t="shared" si="197"/>
        <v>0</v>
      </c>
      <c r="AD201" s="12"/>
      <c r="AE201" s="13"/>
      <c r="AF201" s="11">
        <f t="shared" si="198"/>
        <v>0</v>
      </c>
      <c r="AG201" s="12"/>
      <c r="AH201" s="13"/>
      <c r="AI201" s="11">
        <f t="shared" si="199"/>
        <v>0</v>
      </c>
      <c r="AJ201" s="12"/>
      <c r="AK201" s="13"/>
      <c r="AL201" s="11">
        <f t="shared" si="200"/>
        <v>0</v>
      </c>
      <c r="AM201" s="12"/>
      <c r="AN201" s="23"/>
      <c r="AO201" s="117">
        <f>SUM(I196:I204,L196:L204,O196:O204,R196:R204,U196:U204,X196:X204,AA196:AA204,AD196:AD204,AG196:AG204)</f>
        <v>1424531</v>
      </c>
    </row>
    <row r="202" spans="1:41" ht="15" hidden="1" customHeight="1">
      <c r="A202" s="592"/>
      <c r="B202" s="595"/>
      <c r="C202" s="598"/>
      <c r="D202" s="601"/>
      <c r="E202" s="603"/>
      <c r="F202" s="72" t="s">
        <v>39</v>
      </c>
      <c r="G202" s="13"/>
      <c r="H202" s="11">
        <f t="shared" si="190"/>
        <v>0</v>
      </c>
      <c r="I202" s="12"/>
      <c r="J202" s="13"/>
      <c r="K202" s="11">
        <f t="shared" si="191"/>
        <v>0</v>
      </c>
      <c r="L202" s="12"/>
      <c r="M202" s="13"/>
      <c r="N202" s="11">
        <f t="shared" si="192"/>
        <v>0</v>
      </c>
      <c r="O202" s="12"/>
      <c r="P202" s="13"/>
      <c r="Q202" s="11">
        <f t="shared" si="193"/>
        <v>0</v>
      </c>
      <c r="R202" s="12"/>
      <c r="S202" s="13"/>
      <c r="T202" s="11">
        <f t="shared" si="194"/>
        <v>0</v>
      </c>
      <c r="U202" s="12"/>
      <c r="V202" s="13"/>
      <c r="W202" s="11">
        <f t="shared" si="195"/>
        <v>0</v>
      </c>
      <c r="X202" s="12"/>
      <c r="Y202" s="13"/>
      <c r="Z202" s="11">
        <f t="shared" si="196"/>
        <v>0</v>
      </c>
      <c r="AA202" s="12"/>
      <c r="AB202" s="13"/>
      <c r="AC202" s="11">
        <f t="shared" si="197"/>
        <v>0</v>
      </c>
      <c r="AD202" s="12"/>
      <c r="AE202" s="13"/>
      <c r="AF202" s="11">
        <f t="shared" si="198"/>
        <v>0</v>
      </c>
      <c r="AG202" s="12"/>
      <c r="AH202" s="13"/>
      <c r="AI202" s="11">
        <f t="shared" si="199"/>
        <v>0</v>
      </c>
      <c r="AJ202" s="12"/>
      <c r="AK202" s="13"/>
      <c r="AL202" s="11">
        <f t="shared" si="200"/>
        <v>0</v>
      </c>
      <c r="AM202" s="12"/>
      <c r="AN202" s="23"/>
      <c r="AO202" s="7" t="s">
        <v>40</v>
      </c>
    </row>
    <row r="203" spans="1:41" ht="15" hidden="1" customHeight="1">
      <c r="A203" s="592"/>
      <c r="B203" s="595"/>
      <c r="C203" s="598"/>
      <c r="D203" s="601"/>
      <c r="E203" s="603"/>
      <c r="F203" s="72" t="s">
        <v>41</v>
      </c>
      <c r="G203" s="13"/>
      <c r="H203" s="11">
        <f t="shared" si="190"/>
        <v>0</v>
      </c>
      <c r="I203" s="12"/>
      <c r="J203" s="13"/>
      <c r="K203" s="11">
        <f t="shared" si="191"/>
        <v>0</v>
      </c>
      <c r="L203" s="12"/>
      <c r="M203" s="13"/>
      <c r="N203" s="11">
        <f t="shared" si="192"/>
        <v>0</v>
      </c>
      <c r="O203" s="12"/>
      <c r="P203" s="13"/>
      <c r="Q203" s="11">
        <f t="shared" si="193"/>
        <v>0</v>
      </c>
      <c r="R203" s="12"/>
      <c r="S203" s="13"/>
      <c r="T203" s="11">
        <f t="shared" si="194"/>
        <v>0</v>
      </c>
      <c r="U203" s="12"/>
      <c r="V203" s="13"/>
      <c r="W203" s="11">
        <f t="shared" si="195"/>
        <v>0</v>
      </c>
      <c r="X203" s="12"/>
      <c r="Y203" s="13"/>
      <c r="Z203" s="11">
        <f t="shared" si="196"/>
        <v>0</v>
      </c>
      <c r="AA203" s="12"/>
      <c r="AB203" s="13"/>
      <c r="AC203" s="11">
        <f t="shared" si="197"/>
        <v>0</v>
      </c>
      <c r="AD203" s="12"/>
      <c r="AE203" s="13"/>
      <c r="AF203" s="11">
        <f t="shared" si="198"/>
        <v>0</v>
      </c>
      <c r="AG203" s="12"/>
      <c r="AH203" s="13"/>
      <c r="AI203" s="11">
        <f t="shared" si="199"/>
        <v>0</v>
      </c>
      <c r="AJ203" s="12"/>
      <c r="AK203" s="13"/>
      <c r="AL203" s="11">
        <f t="shared" si="200"/>
        <v>0</v>
      </c>
      <c r="AM203" s="12"/>
      <c r="AN203" s="23"/>
      <c r="AO203" s="118">
        <f>AO201/AO197</f>
        <v>0.97883441189445175</v>
      </c>
    </row>
    <row r="204" spans="1:41" ht="15.75" hidden="1" customHeight="1">
      <c r="A204" s="606"/>
      <c r="B204" s="607"/>
      <c r="C204" s="608"/>
      <c r="D204" s="609"/>
      <c r="E204" s="610"/>
      <c r="F204" s="73" t="s">
        <v>42</v>
      </c>
      <c r="G204" s="15"/>
      <c r="H204" s="16">
        <f t="shared" si="190"/>
        <v>0</v>
      </c>
      <c r="I204" s="17"/>
      <c r="J204" s="15"/>
      <c r="K204" s="16">
        <f t="shared" si="191"/>
        <v>0</v>
      </c>
      <c r="L204" s="17"/>
      <c r="M204" s="15"/>
      <c r="N204" s="16">
        <f t="shared" si="192"/>
        <v>0</v>
      </c>
      <c r="O204" s="17"/>
      <c r="P204" s="15"/>
      <c r="Q204" s="16">
        <f t="shared" si="193"/>
        <v>0</v>
      </c>
      <c r="R204" s="17"/>
      <c r="S204" s="15"/>
      <c r="T204" s="16">
        <f t="shared" si="194"/>
        <v>0</v>
      </c>
      <c r="U204" s="17"/>
      <c r="V204" s="15"/>
      <c r="W204" s="16">
        <f t="shared" si="195"/>
        <v>0</v>
      </c>
      <c r="X204" s="17"/>
      <c r="Y204" s="15"/>
      <c r="Z204" s="16">
        <f t="shared" si="196"/>
        <v>0</v>
      </c>
      <c r="AA204" s="17"/>
      <c r="AB204" s="15"/>
      <c r="AC204" s="16">
        <f t="shared" si="197"/>
        <v>0</v>
      </c>
      <c r="AD204" s="17"/>
      <c r="AE204" s="15"/>
      <c r="AF204" s="16">
        <f t="shared" si="198"/>
        <v>0</v>
      </c>
      <c r="AG204" s="17"/>
      <c r="AH204" s="15"/>
      <c r="AI204" s="16">
        <f t="shared" si="199"/>
        <v>0</v>
      </c>
      <c r="AJ204" s="17"/>
      <c r="AK204" s="15"/>
      <c r="AL204" s="16">
        <f t="shared" si="200"/>
        <v>0</v>
      </c>
      <c r="AM204" s="17"/>
      <c r="AN204" s="24"/>
      <c r="AO204" s="127"/>
    </row>
    <row r="205" spans="1:41" ht="15" hidden="1" customHeight="1">
      <c r="A205" s="558" t="s">
        <v>21</v>
      </c>
      <c r="B205" s="560" t="s">
        <v>17</v>
      </c>
      <c r="C205" s="451" t="s">
        <v>18</v>
      </c>
      <c r="D205" s="451" t="s">
        <v>139</v>
      </c>
      <c r="E205" s="563" t="s">
        <v>20</v>
      </c>
      <c r="F205" s="556" t="s">
        <v>22</v>
      </c>
      <c r="G205" s="511" t="s">
        <v>23</v>
      </c>
      <c r="H205" s="440" t="s">
        <v>24</v>
      </c>
      <c r="I205" s="444" t="s">
        <v>25</v>
      </c>
      <c r="J205" s="511" t="s">
        <v>23</v>
      </c>
      <c r="K205" s="440" t="s">
        <v>24</v>
      </c>
      <c r="L205" s="444" t="s">
        <v>25</v>
      </c>
      <c r="M205" s="511" t="s">
        <v>23</v>
      </c>
      <c r="N205" s="440" t="s">
        <v>24</v>
      </c>
      <c r="O205" s="444" t="s">
        <v>25</v>
      </c>
      <c r="P205" s="511" t="s">
        <v>23</v>
      </c>
      <c r="Q205" s="440" t="s">
        <v>24</v>
      </c>
      <c r="R205" s="444" t="s">
        <v>25</v>
      </c>
      <c r="S205" s="511" t="s">
        <v>23</v>
      </c>
      <c r="T205" s="440" t="s">
        <v>24</v>
      </c>
      <c r="U205" s="444" t="s">
        <v>25</v>
      </c>
      <c r="V205" s="511" t="s">
        <v>23</v>
      </c>
      <c r="W205" s="440" t="s">
        <v>24</v>
      </c>
      <c r="X205" s="444" t="s">
        <v>25</v>
      </c>
      <c r="Y205" s="511" t="s">
        <v>23</v>
      </c>
      <c r="Z205" s="440" t="s">
        <v>24</v>
      </c>
      <c r="AA205" s="444" t="s">
        <v>25</v>
      </c>
      <c r="AB205" s="511" t="s">
        <v>23</v>
      </c>
      <c r="AC205" s="440" t="s">
        <v>24</v>
      </c>
      <c r="AD205" s="444" t="s">
        <v>25</v>
      </c>
      <c r="AE205" s="511" t="s">
        <v>23</v>
      </c>
      <c r="AF205" s="440" t="s">
        <v>24</v>
      </c>
      <c r="AG205" s="444" t="s">
        <v>25</v>
      </c>
      <c r="AH205" s="511" t="s">
        <v>23</v>
      </c>
      <c r="AI205" s="440" t="s">
        <v>24</v>
      </c>
      <c r="AJ205" s="444" t="s">
        <v>25</v>
      </c>
      <c r="AK205" s="511" t="s">
        <v>23</v>
      </c>
      <c r="AL205" s="440" t="s">
        <v>24</v>
      </c>
      <c r="AM205" s="444" t="s">
        <v>25</v>
      </c>
      <c r="AN205" s="510" t="s">
        <v>23</v>
      </c>
      <c r="AO205" s="453" t="s">
        <v>26</v>
      </c>
    </row>
    <row r="206" spans="1:41" ht="15" hidden="1" customHeight="1">
      <c r="A206" s="559"/>
      <c r="B206" s="561"/>
      <c r="C206" s="562"/>
      <c r="D206" s="562"/>
      <c r="E206" s="564"/>
      <c r="F206" s="557"/>
      <c r="G206" s="541"/>
      <c r="H206" s="542"/>
      <c r="I206" s="538"/>
      <c r="J206" s="541"/>
      <c r="K206" s="542"/>
      <c r="L206" s="538"/>
      <c r="M206" s="541"/>
      <c r="N206" s="542"/>
      <c r="O206" s="538"/>
      <c r="P206" s="541"/>
      <c r="Q206" s="542"/>
      <c r="R206" s="538"/>
      <c r="S206" s="541"/>
      <c r="T206" s="542"/>
      <c r="U206" s="538"/>
      <c r="V206" s="541"/>
      <c r="W206" s="542"/>
      <c r="X206" s="538"/>
      <c r="Y206" s="541"/>
      <c r="Z206" s="542"/>
      <c r="AA206" s="538"/>
      <c r="AB206" s="541"/>
      <c r="AC206" s="542"/>
      <c r="AD206" s="538"/>
      <c r="AE206" s="541"/>
      <c r="AF206" s="542"/>
      <c r="AG206" s="538"/>
      <c r="AH206" s="541"/>
      <c r="AI206" s="542"/>
      <c r="AJ206" s="538"/>
      <c r="AK206" s="541"/>
      <c r="AL206" s="542"/>
      <c r="AM206" s="538"/>
      <c r="AN206" s="539"/>
      <c r="AO206" s="684"/>
    </row>
    <row r="207" spans="1:41" ht="15" hidden="1" customHeight="1">
      <c r="A207" s="591" t="s">
        <v>82</v>
      </c>
      <c r="B207" s="594" t="s">
        <v>484</v>
      </c>
      <c r="C207" s="597">
        <v>2478</v>
      </c>
      <c r="D207" s="600"/>
      <c r="E207" s="513" t="s">
        <v>485</v>
      </c>
      <c r="F207" s="70" t="s">
        <v>30</v>
      </c>
      <c r="G207" s="13"/>
      <c r="H207" s="9">
        <f t="shared" ref="H207:H215" si="201">G207-I207</f>
        <v>0</v>
      </c>
      <c r="I207" s="10"/>
      <c r="J207" s="13"/>
      <c r="K207" s="9">
        <f t="shared" ref="K207:K215" si="202">J207-L207</f>
        <v>0</v>
      </c>
      <c r="L207" s="10"/>
      <c r="M207" s="13"/>
      <c r="N207" s="9">
        <f t="shared" ref="N207:N215" si="203">M207-O207</f>
        <v>0</v>
      </c>
      <c r="O207" s="10"/>
      <c r="P207" s="13"/>
      <c r="Q207" s="9">
        <f t="shared" ref="Q207:Q215" si="204">P207-R207</f>
        <v>0</v>
      </c>
      <c r="R207" s="10"/>
      <c r="S207" s="13"/>
      <c r="T207" s="9">
        <f t="shared" ref="T207:T215" si="205">S207-U207</f>
        <v>0</v>
      </c>
      <c r="U207" s="10"/>
      <c r="V207" s="13"/>
      <c r="W207" s="9">
        <f t="shared" ref="W207:W215" si="206">V207-X207</f>
        <v>0</v>
      </c>
      <c r="X207" s="10"/>
      <c r="Y207" s="13"/>
      <c r="Z207" s="9">
        <f t="shared" ref="Z207:Z215" si="207">Y207-AA207</f>
        <v>0</v>
      </c>
      <c r="AA207" s="10"/>
      <c r="AB207" s="13"/>
      <c r="AC207" s="9">
        <f t="shared" ref="AC207:AC215" si="208">AB207-AD207</f>
        <v>0</v>
      </c>
      <c r="AD207" s="10"/>
      <c r="AE207" s="13"/>
      <c r="AF207" s="9">
        <f t="shared" ref="AF207:AF215" si="209">AE207-AG207</f>
        <v>0</v>
      </c>
      <c r="AG207" s="10"/>
      <c r="AH207" s="13"/>
      <c r="AI207" s="9">
        <f t="shared" ref="AI207:AI215" si="210">AH207-AJ207</f>
        <v>0</v>
      </c>
      <c r="AJ207" s="10"/>
      <c r="AK207" s="13"/>
      <c r="AL207" s="9">
        <f t="shared" ref="AL207:AL215" si="211">AK207-AM207</f>
        <v>0</v>
      </c>
      <c r="AM207" s="10"/>
      <c r="AN207" s="14"/>
      <c r="AO207" s="4" t="s">
        <v>31</v>
      </c>
    </row>
    <row r="208" spans="1:41" ht="15" hidden="1" customHeight="1">
      <c r="A208" s="592"/>
      <c r="B208" s="595"/>
      <c r="C208" s="598"/>
      <c r="D208" s="601"/>
      <c r="E208" s="603"/>
      <c r="F208" s="72" t="s">
        <v>32</v>
      </c>
      <c r="G208" s="13"/>
      <c r="H208" s="11">
        <f t="shared" si="201"/>
        <v>0</v>
      </c>
      <c r="I208" s="12"/>
      <c r="J208" s="13"/>
      <c r="K208" s="11">
        <f t="shared" si="202"/>
        <v>0</v>
      </c>
      <c r="L208" s="12"/>
      <c r="M208" s="13"/>
      <c r="N208" s="11">
        <f t="shared" si="203"/>
        <v>0</v>
      </c>
      <c r="O208" s="12"/>
      <c r="P208" s="13"/>
      <c r="Q208" s="11">
        <f t="shared" si="204"/>
        <v>0</v>
      </c>
      <c r="R208" s="12"/>
      <c r="S208" s="13"/>
      <c r="T208" s="11">
        <f t="shared" si="205"/>
        <v>0</v>
      </c>
      <c r="U208" s="12"/>
      <c r="V208" s="13"/>
      <c r="W208" s="11">
        <f t="shared" si="206"/>
        <v>0</v>
      </c>
      <c r="X208" s="12"/>
      <c r="Y208" s="13"/>
      <c r="Z208" s="11">
        <f t="shared" si="207"/>
        <v>0</v>
      </c>
      <c r="AA208" s="12"/>
      <c r="AB208" s="13"/>
      <c r="AC208" s="11">
        <f t="shared" si="208"/>
        <v>0</v>
      </c>
      <c r="AD208" s="12"/>
      <c r="AE208" s="13"/>
      <c r="AF208" s="11">
        <f t="shared" si="209"/>
        <v>0</v>
      </c>
      <c r="AG208" s="12"/>
      <c r="AH208" s="13"/>
      <c r="AI208" s="11">
        <f t="shared" si="210"/>
        <v>0</v>
      </c>
      <c r="AJ208" s="12"/>
      <c r="AK208" s="13"/>
      <c r="AL208" s="11">
        <f t="shared" si="211"/>
        <v>0</v>
      </c>
      <c r="AM208" s="12"/>
      <c r="AN208" s="14"/>
      <c r="AO208" s="117">
        <f>SUM(G207:G215,J207:J215,M207:M215,P207:P215,S207:S215,V207:V215,Y207:Y215,AB207:AB215,AE207:AE215)</f>
        <v>123200</v>
      </c>
    </row>
    <row r="209" spans="1:41" ht="15" hidden="1" customHeight="1">
      <c r="A209" s="592"/>
      <c r="B209" s="595"/>
      <c r="C209" s="598"/>
      <c r="D209" s="601"/>
      <c r="E209" s="603"/>
      <c r="F209" s="72" t="s">
        <v>33</v>
      </c>
      <c r="G209" s="13"/>
      <c r="H209" s="11">
        <f t="shared" si="201"/>
        <v>0</v>
      </c>
      <c r="I209" s="12"/>
      <c r="J209" s="13"/>
      <c r="K209" s="11">
        <f t="shared" si="202"/>
        <v>0</v>
      </c>
      <c r="L209" s="12"/>
      <c r="M209" s="13"/>
      <c r="N209" s="11">
        <f t="shared" si="203"/>
        <v>0</v>
      </c>
      <c r="O209" s="12"/>
      <c r="P209" s="13"/>
      <c r="Q209" s="11">
        <f t="shared" si="204"/>
        <v>0</v>
      </c>
      <c r="R209" s="12"/>
      <c r="S209" s="13"/>
      <c r="T209" s="11">
        <f t="shared" si="205"/>
        <v>0</v>
      </c>
      <c r="U209" s="12"/>
      <c r="V209" s="13"/>
      <c r="W209" s="11">
        <f t="shared" si="206"/>
        <v>0</v>
      </c>
      <c r="X209" s="12"/>
      <c r="Y209" s="13"/>
      <c r="Z209" s="11">
        <f t="shared" si="207"/>
        <v>0</v>
      </c>
      <c r="AA209" s="12"/>
      <c r="AB209" s="13"/>
      <c r="AC209" s="11">
        <f t="shared" si="208"/>
        <v>0</v>
      </c>
      <c r="AD209" s="12"/>
      <c r="AE209" s="13"/>
      <c r="AF209" s="11">
        <f t="shared" si="209"/>
        <v>0</v>
      </c>
      <c r="AG209" s="12"/>
      <c r="AH209" s="13"/>
      <c r="AI209" s="11">
        <f t="shared" si="210"/>
        <v>0</v>
      </c>
      <c r="AJ209" s="12"/>
      <c r="AK209" s="13"/>
      <c r="AL209" s="11">
        <f t="shared" si="211"/>
        <v>0</v>
      </c>
      <c r="AM209" s="12"/>
      <c r="AN209" s="14"/>
      <c r="AO209" s="7" t="s">
        <v>34</v>
      </c>
    </row>
    <row r="210" spans="1:41" ht="15" hidden="1" customHeight="1">
      <c r="A210" s="592"/>
      <c r="B210" s="595"/>
      <c r="C210" s="598"/>
      <c r="D210" s="601"/>
      <c r="E210" s="603"/>
      <c r="F210" s="72" t="s">
        <v>35</v>
      </c>
      <c r="G210" s="13"/>
      <c r="H210" s="11">
        <f t="shared" si="201"/>
        <v>0</v>
      </c>
      <c r="I210" s="12"/>
      <c r="J210" s="13"/>
      <c r="K210" s="11">
        <f t="shared" si="202"/>
        <v>0</v>
      </c>
      <c r="L210" s="12"/>
      <c r="M210" s="13"/>
      <c r="N210" s="11">
        <f t="shared" si="203"/>
        <v>0</v>
      </c>
      <c r="O210" s="12"/>
      <c r="P210" s="13"/>
      <c r="Q210" s="11">
        <f t="shared" si="204"/>
        <v>0</v>
      </c>
      <c r="R210" s="12"/>
      <c r="S210" s="13"/>
      <c r="T210" s="11">
        <f t="shared" si="205"/>
        <v>0</v>
      </c>
      <c r="U210" s="12"/>
      <c r="V210" s="13"/>
      <c r="W210" s="11">
        <f t="shared" si="206"/>
        <v>0</v>
      </c>
      <c r="X210" s="12"/>
      <c r="Y210" s="13"/>
      <c r="Z210" s="11">
        <f t="shared" si="207"/>
        <v>0</v>
      </c>
      <c r="AA210" s="12"/>
      <c r="AB210" s="13"/>
      <c r="AC210" s="11">
        <f t="shared" si="208"/>
        <v>0</v>
      </c>
      <c r="AD210" s="12"/>
      <c r="AE210" s="13"/>
      <c r="AF210" s="11">
        <f t="shared" si="209"/>
        <v>0</v>
      </c>
      <c r="AG210" s="12"/>
      <c r="AH210" s="13"/>
      <c r="AI210" s="11">
        <f t="shared" si="210"/>
        <v>0</v>
      </c>
      <c r="AJ210" s="12"/>
      <c r="AK210" s="13"/>
      <c r="AL210" s="11">
        <f t="shared" si="211"/>
        <v>0</v>
      </c>
      <c r="AM210" s="12"/>
      <c r="AN210" s="14"/>
      <c r="AO210" s="117">
        <f>SUM(H207:H215,K207:K215,N207:N215,Q207:Q215,T207:T215,W207:W215,Z207:Z215,AC207:AC215,Z207:Z215,AF207:AF215)</f>
        <v>0</v>
      </c>
    </row>
    <row r="211" spans="1:41" ht="15" hidden="1" customHeight="1">
      <c r="A211" s="592"/>
      <c r="B211" s="595"/>
      <c r="C211" s="598"/>
      <c r="D211" s="601"/>
      <c r="E211" s="603"/>
      <c r="F211" s="72" t="s">
        <v>36</v>
      </c>
      <c r="G211" s="13"/>
      <c r="H211" s="11">
        <f t="shared" si="201"/>
        <v>0</v>
      </c>
      <c r="I211" s="12"/>
      <c r="J211" s="13"/>
      <c r="K211" s="11">
        <f t="shared" si="202"/>
        <v>0</v>
      </c>
      <c r="L211" s="12"/>
      <c r="M211" s="13"/>
      <c r="N211" s="11">
        <f t="shared" si="203"/>
        <v>0</v>
      </c>
      <c r="O211" s="12"/>
      <c r="P211" s="13"/>
      <c r="Q211" s="11">
        <f t="shared" si="204"/>
        <v>0</v>
      </c>
      <c r="R211" s="12"/>
      <c r="S211" s="13"/>
      <c r="T211" s="11">
        <f t="shared" si="205"/>
        <v>0</v>
      </c>
      <c r="U211" s="12"/>
      <c r="V211" s="13"/>
      <c r="W211" s="11">
        <f t="shared" si="206"/>
        <v>0</v>
      </c>
      <c r="X211" s="12"/>
      <c r="Y211" s="13"/>
      <c r="Z211" s="11">
        <f t="shared" si="207"/>
        <v>0</v>
      </c>
      <c r="AA211" s="12"/>
      <c r="AB211" s="13"/>
      <c r="AC211" s="11">
        <f t="shared" si="208"/>
        <v>0</v>
      </c>
      <c r="AD211" s="12"/>
      <c r="AE211" s="13"/>
      <c r="AF211" s="11">
        <f t="shared" si="209"/>
        <v>0</v>
      </c>
      <c r="AG211" s="12"/>
      <c r="AH211" s="13"/>
      <c r="AI211" s="11">
        <f t="shared" si="210"/>
        <v>0</v>
      </c>
      <c r="AJ211" s="12"/>
      <c r="AK211" s="13"/>
      <c r="AL211" s="11">
        <f t="shared" si="211"/>
        <v>0</v>
      </c>
      <c r="AM211" s="12"/>
      <c r="AN211" s="14"/>
      <c r="AO211" s="7" t="s">
        <v>37</v>
      </c>
    </row>
    <row r="212" spans="1:41" ht="15" hidden="1" customHeight="1">
      <c r="A212" s="592"/>
      <c r="B212" s="595"/>
      <c r="C212" s="598"/>
      <c r="D212" s="601"/>
      <c r="E212" s="603"/>
      <c r="F212" s="72" t="s">
        <v>38</v>
      </c>
      <c r="G212" s="13"/>
      <c r="H212" s="11">
        <f t="shared" si="201"/>
        <v>0</v>
      </c>
      <c r="I212" s="12"/>
      <c r="J212" s="13">
        <v>123200</v>
      </c>
      <c r="K212" s="11">
        <f t="shared" si="202"/>
        <v>0</v>
      </c>
      <c r="L212" s="12">
        <v>123200</v>
      </c>
      <c r="M212" s="13"/>
      <c r="N212" s="11">
        <f t="shared" si="203"/>
        <v>0</v>
      </c>
      <c r="O212" s="12"/>
      <c r="P212" s="13"/>
      <c r="Q212" s="11">
        <f t="shared" si="204"/>
        <v>0</v>
      </c>
      <c r="R212" s="12"/>
      <c r="S212" s="13"/>
      <c r="T212" s="11">
        <f t="shared" si="205"/>
        <v>0</v>
      </c>
      <c r="U212" s="12"/>
      <c r="V212" s="13"/>
      <c r="W212" s="11">
        <f t="shared" si="206"/>
        <v>0</v>
      </c>
      <c r="X212" s="12"/>
      <c r="Y212" s="13"/>
      <c r="Z212" s="11">
        <f t="shared" si="207"/>
        <v>0</v>
      </c>
      <c r="AA212" s="12"/>
      <c r="AB212" s="13"/>
      <c r="AC212" s="11">
        <f t="shared" si="208"/>
        <v>0</v>
      </c>
      <c r="AD212" s="12"/>
      <c r="AE212" s="13"/>
      <c r="AF212" s="11">
        <f t="shared" si="209"/>
        <v>0</v>
      </c>
      <c r="AG212" s="12"/>
      <c r="AH212" s="13"/>
      <c r="AI212" s="11">
        <f t="shared" si="210"/>
        <v>0</v>
      </c>
      <c r="AJ212" s="12"/>
      <c r="AK212" s="13"/>
      <c r="AL212" s="11">
        <f t="shared" si="211"/>
        <v>0</v>
      </c>
      <c r="AM212" s="12"/>
      <c r="AN212" s="14"/>
      <c r="AO212" s="117">
        <f>SUM(I207:I215,L207:L215,O207:O215,R207:R215,U207:U215,X207:X215,AA207:AA215,AD207:AD215,AG207:AG215)</f>
        <v>123200</v>
      </c>
    </row>
    <row r="213" spans="1:41" ht="15" hidden="1" customHeight="1">
      <c r="A213" s="592"/>
      <c r="B213" s="595"/>
      <c r="C213" s="598"/>
      <c r="D213" s="601"/>
      <c r="E213" s="603"/>
      <c r="F213" s="72" t="s">
        <v>39</v>
      </c>
      <c r="G213" s="13"/>
      <c r="H213" s="11">
        <f t="shared" si="201"/>
        <v>0</v>
      </c>
      <c r="I213" s="12"/>
      <c r="J213" s="13"/>
      <c r="K213" s="11">
        <f t="shared" si="202"/>
        <v>0</v>
      </c>
      <c r="L213" s="12"/>
      <c r="M213" s="13"/>
      <c r="N213" s="11">
        <f t="shared" si="203"/>
        <v>0</v>
      </c>
      <c r="O213" s="12"/>
      <c r="P213" s="13"/>
      <c r="Q213" s="11">
        <f t="shared" si="204"/>
        <v>0</v>
      </c>
      <c r="R213" s="12"/>
      <c r="S213" s="13"/>
      <c r="T213" s="11">
        <f t="shared" si="205"/>
        <v>0</v>
      </c>
      <c r="U213" s="12"/>
      <c r="V213" s="13"/>
      <c r="W213" s="11">
        <f t="shared" si="206"/>
        <v>0</v>
      </c>
      <c r="X213" s="12"/>
      <c r="Y213" s="13"/>
      <c r="Z213" s="11">
        <f t="shared" si="207"/>
        <v>0</v>
      </c>
      <c r="AA213" s="12"/>
      <c r="AB213" s="13"/>
      <c r="AC213" s="11">
        <f t="shared" si="208"/>
        <v>0</v>
      </c>
      <c r="AD213" s="12"/>
      <c r="AE213" s="13"/>
      <c r="AF213" s="11">
        <f t="shared" si="209"/>
        <v>0</v>
      </c>
      <c r="AG213" s="12"/>
      <c r="AH213" s="13"/>
      <c r="AI213" s="11">
        <f t="shared" si="210"/>
        <v>0</v>
      </c>
      <c r="AJ213" s="12"/>
      <c r="AK213" s="13"/>
      <c r="AL213" s="11">
        <f t="shared" si="211"/>
        <v>0</v>
      </c>
      <c r="AM213" s="12"/>
      <c r="AN213" s="14"/>
      <c r="AO213" s="7" t="s">
        <v>40</v>
      </c>
    </row>
    <row r="214" spans="1:41" ht="15" hidden="1" customHeight="1">
      <c r="A214" s="592"/>
      <c r="B214" s="595"/>
      <c r="C214" s="598"/>
      <c r="D214" s="601"/>
      <c r="E214" s="603"/>
      <c r="F214" s="72" t="s">
        <v>41</v>
      </c>
      <c r="G214" s="13"/>
      <c r="H214" s="11">
        <f t="shared" si="201"/>
        <v>0</v>
      </c>
      <c r="I214" s="12"/>
      <c r="J214" s="13"/>
      <c r="K214" s="11">
        <f t="shared" si="202"/>
        <v>0</v>
      </c>
      <c r="L214" s="12"/>
      <c r="M214" s="13"/>
      <c r="N214" s="11">
        <f t="shared" si="203"/>
        <v>0</v>
      </c>
      <c r="O214" s="12"/>
      <c r="P214" s="13"/>
      <c r="Q214" s="11">
        <f t="shared" si="204"/>
        <v>0</v>
      </c>
      <c r="R214" s="12"/>
      <c r="S214" s="13"/>
      <c r="T214" s="11">
        <f t="shared" si="205"/>
        <v>0</v>
      </c>
      <c r="U214" s="12"/>
      <c r="V214" s="13"/>
      <c r="W214" s="11">
        <f t="shared" si="206"/>
        <v>0</v>
      </c>
      <c r="X214" s="12"/>
      <c r="Y214" s="13"/>
      <c r="Z214" s="11">
        <f t="shared" si="207"/>
        <v>0</v>
      </c>
      <c r="AA214" s="12"/>
      <c r="AB214" s="13"/>
      <c r="AC214" s="11">
        <f t="shared" si="208"/>
        <v>0</v>
      </c>
      <c r="AD214" s="12"/>
      <c r="AE214" s="13"/>
      <c r="AF214" s="11">
        <f t="shared" si="209"/>
        <v>0</v>
      </c>
      <c r="AG214" s="12"/>
      <c r="AH214" s="13"/>
      <c r="AI214" s="11">
        <f t="shared" si="210"/>
        <v>0</v>
      </c>
      <c r="AJ214" s="12"/>
      <c r="AK214" s="13"/>
      <c r="AL214" s="11">
        <f t="shared" si="211"/>
        <v>0</v>
      </c>
      <c r="AM214" s="12"/>
      <c r="AN214" s="14"/>
      <c r="AO214" s="118">
        <f>AO212/AO208</f>
        <v>1</v>
      </c>
    </row>
    <row r="215" spans="1:41" ht="15.75" hidden="1" customHeight="1">
      <c r="A215" s="606"/>
      <c r="B215" s="607"/>
      <c r="C215" s="608"/>
      <c r="D215" s="609"/>
      <c r="E215" s="610"/>
      <c r="F215" s="73" t="s">
        <v>42</v>
      </c>
      <c r="G215" s="15"/>
      <c r="H215" s="16">
        <f t="shared" si="201"/>
        <v>0</v>
      </c>
      <c r="I215" s="17"/>
      <c r="J215" s="15"/>
      <c r="K215" s="16">
        <f t="shared" si="202"/>
        <v>0</v>
      </c>
      <c r="L215" s="17"/>
      <c r="M215" s="15"/>
      <c r="N215" s="16">
        <f t="shared" si="203"/>
        <v>0</v>
      </c>
      <c r="O215" s="17"/>
      <c r="P215" s="15"/>
      <c r="Q215" s="16">
        <f t="shared" si="204"/>
        <v>0</v>
      </c>
      <c r="R215" s="17"/>
      <c r="S215" s="15"/>
      <c r="T215" s="16">
        <f t="shared" si="205"/>
        <v>0</v>
      </c>
      <c r="U215" s="17"/>
      <c r="V215" s="15"/>
      <c r="W215" s="16">
        <f t="shared" si="206"/>
        <v>0</v>
      </c>
      <c r="X215" s="17"/>
      <c r="Y215" s="15"/>
      <c r="Z215" s="16">
        <f t="shared" si="207"/>
        <v>0</v>
      </c>
      <c r="AA215" s="17"/>
      <c r="AB215" s="15"/>
      <c r="AC215" s="16">
        <f t="shared" si="208"/>
        <v>0</v>
      </c>
      <c r="AD215" s="17"/>
      <c r="AE215" s="15"/>
      <c r="AF215" s="16">
        <f t="shared" si="209"/>
        <v>0</v>
      </c>
      <c r="AG215" s="17"/>
      <c r="AH215" s="15"/>
      <c r="AI215" s="16">
        <f t="shared" si="210"/>
        <v>0</v>
      </c>
      <c r="AJ215" s="17"/>
      <c r="AK215" s="15"/>
      <c r="AL215" s="16">
        <f t="shared" si="211"/>
        <v>0</v>
      </c>
      <c r="AM215" s="17"/>
      <c r="AN215" s="18"/>
      <c r="AO215" s="127"/>
    </row>
    <row r="216" spans="1:41" ht="15" hidden="1" customHeight="1">
      <c r="A216" s="558" t="s">
        <v>21</v>
      </c>
      <c r="B216" s="560" t="s">
        <v>17</v>
      </c>
      <c r="C216" s="451" t="s">
        <v>18</v>
      </c>
      <c r="D216" s="451" t="s">
        <v>139</v>
      </c>
      <c r="E216" s="563" t="s">
        <v>20</v>
      </c>
      <c r="F216" s="556" t="s">
        <v>22</v>
      </c>
      <c r="G216" s="511" t="s">
        <v>23</v>
      </c>
      <c r="H216" s="440" t="s">
        <v>24</v>
      </c>
      <c r="I216" s="444" t="s">
        <v>25</v>
      </c>
      <c r="J216" s="511" t="s">
        <v>23</v>
      </c>
      <c r="K216" s="440" t="s">
        <v>24</v>
      </c>
      <c r="L216" s="444" t="s">
        <v>25</v>
      </c>
      <c r="M216" s="511" t="s">
        <v>23</v>
      </c>
      <c r="N216" s="440" t="s">
        <v>24</v>
      </c>
      <c r="O216" s="444" t="s">
        <v>25</v>
      </c>
      <c r="P216" s="511" t="s">
        <v>23</v>
      </c>
      <c r="Q216" s="440" t="s">
        <v>24</v>
      </c>
      <c r="R216" s="444" t="s">
        <v>25</v>
      </c>
      <c r="S216" s="511" t="s">
        <v>23</v>
      </c>
      <c r="T216" s="440" t="s">
        <v>24</v>
      </c>
      <c r="U216" s="444" t="s">
        <v>25</v>
      </c>
      <c r="V216" s="511" t="s">
        <v>23</v>
      </c>
      <c r="W216" s="440" t="s">
        <v>24</v>
      </c>
      <c r="X216" s="444" t="s">
        <v>25</v>
      </c>
      <c r="Y216" s="511" t="s">
        <v>23</v>
      </c>
      <c r="Z216" s="440" t="s">
        <v>24</v>
      </c>
      <c r="AA216" s="444" t="s">
        <v>25</v>
      </c>
      <c r="AB216" s="511" t="s">
        <v>23</v>
      </c>
      <c r="AC216" s="440" t="s">
        <v>24</v>
      </c>
      <c r="AD216" s="444" t="s">
        <v>25</v>
      </c>
      <c r="AE216" s="511" t="s">
        <v>23</v>
      </c>
      <c r="AF216" s="440" t="s">
        <v>24</v>
      </c>
      <c r="AG216" s="444" t="s">
        <v>25</v>
      </c>
      <c r="AH216" s="511" t="s">
        <v>23</v>
      </c>
      <c r="AI216" s="440" t="s">
        <v>24</v>
      </c>
      <c r="AJ216" s="444" t="s">
        <v>25</v>
      </c>
      <c r="AK216" s="511" t="s">
        <v>23</v>
      </c>
      <c r="AL216" s="440" t="s">
        <v>24</v>
      </c>
      <c r="AM216" s="444" t="s">
        <v>25</v>
      </c>
      <c r="AN216" s="510" t="s">
        <v>23</v>
      </c>
      <c r="AO216" s="453" t="s">
        <v>26</v>
      </c>
    </row>
    <row r="217" spans="1:41" ht="15" hidden="1" customHeight="1">
      <c r="A217" s="559"/>
      <c r="B217" s="561"/>
      <c r="C217" s="562"/>
      <c r="D217" s="562"/>
      <c r="E217" s="564"/>
      <c r="F217" s="557"/>
      <c r="G217" s="541"/>
      <c r="H217" s="542"/>
      <c r="I217" s="538"/>
      <c r="J217" s="541"/>
      <c r="K217" s="542"/>
      <c r="L217" s="538"/>
      <c r="M217" s="541"/>
      <c r="N217" s="542"/>
      <c r="O217" s="538"/>
      <c r="P217" s="541"/>
      <c r="Q217" s="542"/>
      <c r="R217" s="538"/>
      <c r="S217" s="541"/>
      <c r="T217" s="542"/>
      <c r="U217" s="538"/>
      <c r="V217" s="541"/>
      <c r="W217" s="542"/>
      <c r="X217" s="538"/>
      <c r="Y217" s="541"/>
      <c r="Z217" s="542"/>
      <c r="AA217" s="538"/>
      <c r="AB217" s="541"/>
      <c r="AC217" s="542"/>
      <c r="AD217" s="538"/>
      <c r="AE217" s="541"/>
      <c r="AF217" s="542"/>
      <c r="AG217" s="538"/>
      <c r="AH217" s="541"/>
      <c r="AI217" s="542"/>
      <c r="AJ217" s="538"/>
      <c r="AK217" s="541"/>
      <c r="AL217" s="542"/>
      <c r="AM217" s="538"/>
      <c r="AN217" s="539"/>
      <c r="AO217" s="540"/>
    </row>
    <row r="218" spans="1:41" ht="15" hidden="1" customHeight="1">
      <c r="A218" s="591" t="s">
        <v>82</v>
      </c>
      <c r="B218" s="594" t="s">
        <v>486</v>
      </c>
      <c r="C218" s="597">
        <v>2227</v>
      </c>
      <c r="D218" s="600"/>
      <c r="E218" s="513" t="s">
        <v>487</v>
      </c>
      <c r="F218" s="70" t="s">
        <v>30</v>
      </c>
      <c r="G218" s="13"/>
      <c r="H218" s="9">
        <f t="shared" ref="H218:H226" si="212">G218-I218</f>
        <v>0</v>
      </c>
      <c r="I218" s="10"/>
      <c r="J218" s="13"/>
      <c r="K218" s="9">
        <f t="shared" ref="K218:K226" si="213">J218-L218</f>
        <v>0</v>
      </c>
      <c r="L218" s="10"/>
      <c r="M218" s="13"/>
      <c r="N218" s="9">
        <f t="shared" ref="N218:N226" si="214">M218-O218</f>
        <v>0</v>
      </c>
      <c r="O218" s="10"/>
      <c r="P218" s="13"/>
      <c r="Q218" s="9">
        <f t="shared" ref="Q218:Q226" si="215">P218-R218</f>
        <v>0</v>
      </c>
      <c r="R218" s="10"/>
      <c r="S218" s="13"/>
      <c r="T218" s="9">
        <f t="shared" ref="T218:T226" si="216">S218-U218</f>
        <v>0</v>
      </c>
      <c r="U218" s="10"/>
      <c r="V218" s="13"/>
      <c r="W218" s="9">
        <f t="shared" ref="W218:W226" si="217">V218-X218</f>
        <v>0</v>
      </c>
      <c r="X218" s="10"/>
      <c r="Y218" s="13"/>
      <c r="Z218" s="9">
        <f t="shared" ref="Z218:Z226" si="218">Y218-AA218</f>
        <v>0</v>
      </c>
      <c r="AA218" s="10"/>
      <c r="AB218" s="13"/>
      <c r="AC218" s="9">
        <f t="shared" ref="AC218:AC226" si="219">AB218-AD218</f>
        <v>0</v>
      </c>
      <c r="AD218" s="10"/>
      <c r="AE218" s="13"/>
      <c r="AF218" s="9">
        <f t="shared" ref="AF218:AF226" si="220">AE218-AG218</f>
        <v>0</v>
      </c>
      <c r="AG218" s="10"/>
      <c r="AH218" s="13"/>
      <c r="AI218" s="9">
        <f t="shared" ref="AI218:AI226" si="221">AH218-AJ218</f>
        <v>0</v>
      </c>
      <c r="AJ218" s="10"/>
      <c r="AK218" s="13"/>
      <c r="AL218" s="9">
        <f t="shared" ref="AL218:AL226" si="222">AK218-AM218</f>
        <v>0</v>
      </c>
      <c r="AM218" s="10"/>
      <c r="AN218" s="23"/>
      <c r="AO218" s="4" t="s">
        <v>31</v>
      </c>
    </row>
    <row r="219" spans="1:41" ht="15" hidden="1" customHeight="1">
      <c r="A219" s="592"/>
      <c r="B219" s="595"/>
      <c r="C219" s="598"/>
      <c r="D219" s="601"/>
      <c r="E219" s="603"/>
      <c r="F219" s="72" t="s">
        <v>32</v>
      </c>
      <c r="G219" s="13">
        <v>8553</v>
      </c>
      <c r="H219" s="11">
        <f t="shared" si="212"/>
        <v>0</v>
      </c>
      <c r="I219" s="12">
        <v>8553</v>
      </c>
      <c r="J219" s="13"/>
      <c r="K219" s="11">
        <f t="shared" si="213"/>
        <v>0</v>
      </c>
      <c r="L219" s="12"/>
      <c r="M219" s="13"/>
      <c r="N219" s="11">
        <f t="shared" si="214"/>
        <v>0</v>
      </c>
      <c r="O219" s="12"/>
      <c r="P219" s="13"/>
      <c r="Q219" s="11">
        <f t="shared" si="215"/>
        <v>0</v>
      </c>
      <c r="R219" s="12"/>
      <c r="S219" s="13"/>
      <c r="T219" s="11">
        <f t="shared" si="216"/>
        <v>0</v>
      </c>
      <c r="U219" s="12"/>
      <c r="V219" s="13"/>
      <c r="W219" s="11">
        <f t="shared" si="217"/>
        <v>0</v>
      </c>
      <c r="X219" s="12"/>
      <c r="Y219" s="13"/>
      <c r="Z219" s="11">
        <f t="shared" si="218"/>
        <v>0</v>
      </c>
      <c r="AA219" s="12"/>
      <c r="AB219" s="13"/>
      <c r="AC219" s="11">
        <f t="shared" si="219"/>
        <v>0</v>
      </c>
      <c r="AD219" s="12"/>
      <c r="AE219" s="13"/>
      <c r="AF219" s="11">
        <f t="shared" si="220"/>
        <v>0</v>
      </c>
      <c r="AG219" s="12"/>
      <c r="AH219" s="13"/>
      <c r="AI219" s="11">
        <f t="shared" si="221"/>
        <v>0</v>
      </c>
      <c r="AJ219" s="12"/>
      <c r="AK219" s="13"/>
      <c r="AL219" s="11">
        <f t="shared" si="222"/>
        <v>0</v>
      </c>
      <c r="AM219" s="12"/>
      <c r="AN219" s="23"/>
      <c r="AO219" s="117">
        <f>SUM(G218:G226,J218:J226,M218:M226,P218:P226,S218:S226,V218:V226,Y218:Y226,AB218:AB226,AE218:AE226)</f>
        <v>78686</v>
      </c>
    </row>
    <row r="220" spans="1:41" ht="15" hidden="1" customHeight="1">
      <c r="A220" s="592"/>
      <c r="B220" s="595"/>
      <c r="C220" s="598"/>
      <c r="D220" s="601"/>
      <c r="E220" s="603"/>
      <c r="F220" s="72" t="s">
        <v>33</v>
      </c>
      <c r="G220" s="13"/>
      <c r="H220" s="11">
        <f t="shared" si="212"/>
        <v>0</v>
      </c>
      <c r="I220" s="12"/>
      <c r="J220" s="13"/>
      <c r="K220" s="11">
        <f t="shared" si="213"/>
        <v>0</v>
      </c>
      <c r="L220" s="12"/>
      <c r="M220" s="13"/>
      <c r="N220" s="11">
        <f t="shared" si="214"/>
        <v>0</v>
      </c>
      <c r="O220" s="12"/>
      <c r="P220" s="13"/>
      <c r="Q220" s="11">
        <f t="shared" si="215"/>
        <v>0</v>
      </c>
      <c r="R220" s="12"/>
      <c r="S220" s="13"/>
      <c r="T220" s="11">
        <f t="shared" si="216"/>
        <v>0</v>
      </c>
      <c r="U220" s="12"/>
      <c r="V220" s="13"/>
      <c r="W220" s="11">
        <f t="shared" si="217"/>
        <v>0</v>
      </c>
      <c r="X220" s="12"/>
      <c r="Y220" s="13"/>
      <c r="Z220" s="11">
        <f t="shared" si="218"/>
        <v>0</v>
      </c>
      <c r="AA220" s="12"/>
      <c r="AB220" s="13"/>
      <c r="AC220" s="11">
        <f t="shared" si="219"/>
        <v>0</v>
      </c>
      <c r="AD220" s="12"/>
      <c r="AE220" s="13"/>
      <c r="AF220" s="11">
        <f t="shared" si="220"/>
        <v>0</v>
      </c>
      <c r="AG220" s="12"/>
      <c r="AH220" s="13"/>
      <c r="AI220" s="11">
        <f t="shared" si="221"/>
        <v>0</v>
      </c>
      <c r="AJ220" s="12"/>
      <c r="AK220" s="13"/>
      <c r="AL220" s="11">
        <f t="shared" si="222"/>
        <v>0</v>
      </c>
      <c r="AM220" s="12"/>
      <c r="AN220" s="23"/>
      <c r="AO220" s="7" t="s">
        <v>34</v>
      </c>
    </row>
    <row r="221" spans="1:41" ht="15" hidden="1" customHeight="1">
      <c r="A221" s="592"/>
      <c r="B221" s="595"/>
      <c r="C221" s="598"/>
      <c r="D221" s="601"/>
      <c r="E221" s="603"/>
      <c r="F221" s="72" t="s">
        <v>35</v>
      </c>
      <c r="G221" s="13"/>
      <c r="H221" s="11">
        <f t="shared" si="212"/>
        <v>0</v>
      </c>
      <c r="I221" s="12"/>
      <c r="J221" s="13"/>
      <c r="K221" s="11">
        <f t="shared" si="213"/>
        <v>0</v>
      </c>
      <c r="L221" s="12"/>
      <c r="M221" s="13"/>
      <c r="N221" s="11">
        <f t="shared" si="214"/>
        <v>0</v>
      </c>
      <c r="O221" s="12"/>
      <c r="P221" s="13"/>
      <c r="Q221" s="11">
        <f t="shared" si="215"/>
        <v>0</v>
      </c>
      <c r="R221" s="12"/>
      <c r="S221" s="13"/>
      <c r="T221" s="11">
        <f t="shared" si="216"/>
        <v>0</v>
      </c>
      <c r="U221" s="12"/>
      <c r="V221" s="13"/>
      <c r="W221" s="11">
        <f t="shared" si="217"/>
        <v>0</v>
      </c>
      <c r="X221" s="12"/>
      <c r="Y221" s="13"/>
      <c r="Z221" s="11">
        <f t="shared" si="218"/>
        <v>0</v>
      </c>
      <c r="AA221" s="12"/>
      <c r="AB221" s="13"/>
      <c r="AC221" s="11">
        <f t="shared" si="219"/>
        <v>0</v>
      </c>
      <c r="AD221" s="12"/>
      <c r="AE221" s="13"/>
      <c r="AF221" s="11">
        <f t="shared" si="220"/>
        <v>0</v>
      </c>
      <c r="AG221" s="12"/>
      <c r="AH221" s="13"/>
      <c r="AI221" s="11">
        <f t="shared" si="221"/>
        <v>0</v>
      </c>
      <c r="AJ221" s="12"/>
      <c r="AK221" s="13"/>
      <c r="AL221" s="11">
        <f t="shared" si="222"/>
        <v>0</v>
      </c>
      <c r="AM221" s="12"/>
      <c r="AN221" s="23"/>
      <c r="AO221" s="117">
        <f>SUM(H218:H226,K218:K226,N218:N226,Q218:Q226,T218:T226,W218:W226,Z218:Z226,AC218:AC226,Z218:Z226,AF218:AF226)</f>
        <v>0</v>
      </c>
    </row>
    <row r="222" spans="1:41" ht="15.75" hidden="1" customHeight="1">
      <c r="A222" s="592"/>
      <c r="B222" s="595"/>
      <c r="C222" s="598"/>
      <c r="D222" s="601"/>
      <c r="E222" s="603"/>
      <c r="F222" s="72" t="s">
        <v>36</v>
      </c>
      <c r="G222" s="13"/>
      <c r="H222" s="11">
        <f t="shared" si="212"/>
        <v>0</v>
      </c>
      <c r="I222" s="12"/>
      <c r="J222" s="13"/>
      <c r="K222" s="11">
        <f t="shared" si="213"/>
        <v>0</v>
      </c>
      <c r="L222" s="12"/>
      <c r="M222" s="13"/>
      <c r="N222" s="11">
        <f t="shared" si="214"/>
        <v>0</v>
      </c>
      <c r="O222" s="12"/>
      <c r="P222" s="13"/>
      <c r="Q222" s="11">
        <f t="shared" si="215"/>
        <v>0</v>
      </c>
      <c r="R222" s="12"/>
      <c r="S222" s="13"/>
      <c r="T222" s="11">
        <f t="shared" si="216"/>
        <v>0</v>
      </c>
      <c r="U222" s="12"/>
      <c r="V222" s="13"/>
      <c r="W222" s="11">
        <f t="shared" si="217"/>
        <v>0</v>
      </c>
      <c r="X222" s="12"/>
      <c r="Y222" s="13"/>
      <c r="Z222" s="11">
        <f t="shared" si="218"/>
        <v>0</v>
      </c>
      <c r="AA222" s="12"/>
      <c r="AB222" s="13"/>
      <c r="AC222" s="11">
        <f t="shared" si="219"/>
        <v>0</v>
      </c>
      <c r="AD222" s="12"/>
      <c r="AE222" s="13"/>
      <c r="AF222" s="11">
        <f t="shared" si="220"/>
        <v>0</v>
      </c>
      <c r="AG222" s="12"/>
      <c r="AH222" s="13"/>
      <c r="AI222" s="11">
        <f t="shared" si="221"/>
        <v>0</v>
      </c>
      <c r="AJ222" s="12"/>
      <c r="AK222" s="13"/>
      <c r="AL222" s="11">
        <f t="shared" si="222"/>
        <v>0</v>
      </c>
      <c r="AM222" s="12"/>
      <c r="AN222" s="23"/>
      <c r="AO222" s="7" t="s">
        <v>37</v>
      </c>
    </row>
    <row r="223" spans="1:41" ht="15" hidden="1" customHeight="1">
      <c r="A223" s="592"/>
      <c r="B223" s="595"/>
      <c r="C223" s="598"/>
      <c r="D223" s="601"/>
      <c r="E223" s="603"/>
      <c r="F223" s="72" t="s">
        <v>38</v>
      </c>
      <c r="G223" s="13">
        <v>70133</v>
      </c>
      <c r="H223" s="11">
        <f t="shared" si="212"/>
        <v>0</v>
      </c>
      <c r="I223" s="12">
        <v>70133</v>
      </c>
      <c r="J223" s="13"/>
      <c r="K223" s="11">
        <f t="shared" si="213"/>
        <v>0</v>
      </c>
      <c r="L223" s="12"/>
      <c r="M223" s="13"/>
      <c r="N223" s="11">
        <f t="shared" si="214"/>
        <v>0</v>
      </c>
      <c r="O223" s="12"/>
      <c r="P223" s="13"/>
      <c r="Q223" s="11">
        <f t="shared" si="215"/>
        <v>0</v>
      </c>
      <c r="R223" s="12"/>
      <c r="S223" s="13"/>
      <c r="T223" s="11">
        <f t="shared" si="216"/>
        <v>0</v>
      </c>
      <c r="U223" s="12"/>
      <c r="V223" s="13"/>
      <c r="W223" s="11">
        <f t="shared" si="217"/>
        <v>0</v>
      </c>
      <c r="X223" s="12"/>
      <c r="Y223" s="13"/>
      <c r="Z223" s="11">
        <f t="shared" si="218"/>
        <v>0</v>
      </c>
      <c r="AA223" s="12"/>
      <c r="AB223" s="13"/>
      <c r="AC223" s="11">
        <f t="shared" si="219"/>
        <v>0</v>
      </c>
      <c r="AD223" s="12"/>
      <c r="AE223" s="13"/>
      <c r="AF223" s="11">
        <f t="shared" si="220"/>
        <v>0</v>
      </c>
      <c r="AG223" s="12"/>
      <c r="AH223" s="13"/>
      <c r="AI223" s="11">
        <f t="shared" si="221"/>
        <v>0</v>
      </c>
      <c r="AJ223" s="12"/>
      <c r="AK223" s="13"/>
      <c r="AL223" s="11">
        <f t="shared" si="222"/>
        <v>0</v>
      </c>
      <c r="AM223" s="12"/>
      <c r="AN223" s="23"/>
      <c r="AO223" s="117">
        <f>SUM(I218:I226,L218:L226,O218:O226,R218:R226,U218:U226,X218:X226,AA218:AA226,AD218:AD226,AG218:AG226)</f>
        <v>78686</v>
      </c>
    </row>
    <row r="224" spans="1:41" ht="15" hidden="1" customHeight="1">
      <c r="A224" s="592"/>
      <c r="B224" s="595"/>
      <c r="C224" s="598"/>
      <c r="D224" s="601"/>
      <c r="E224" s="603"/>
      <c r="F224" s="72" t="s">
        <v>39</v>
      </c>
      <c r="G224" s="13"/>
      <c r="H224" s="11">
        <f t="shared" si="212"/>
        <v>0</v>
      </c>
      <c r="I224" s="12"/>
      <c r="J224" s="13"/>
      <c r="K224" s="11">
        <f t="shared" si="213"/>
        <v>0</v>
      </c>
      <c r="L224" s="12"/>
      <c r="M224" s="13"/>
      <c r="N224" s="11">
        <f t="shared" si="214"/>
        <v>0</v>
      </c>
      <c r="O224" s="12"/>
      <c r="P224" s="13"/>
      <c r="Q224" s="11">
        <f t="shared" si="215"/>
        <v>0</v>
      </c>
      <c r="R224" s="12"/>
      <c r="S224" s="13"/>
      <c r="T224" s="11">
        <f t="shared" si="216"/>
        <v>0</v>
      </c>
      <c r="U224" s="12"/>
      <c r="V224" s="13"/>
      <c r="W224" s="11">
        <f t="shared" si="217"/>
        <v>0</v>
      </c>
      <c r="X224" s="12"/>
      <c r="Y224" s="13"/>
      <c r="Z224" s="11">
        <f t="shared" si="218"/>
        <v>0</v>
      </c>
      <c r="AA224" s="12"/>
      <c r="AB224" s="13"/>
      <c r="AC224" s="11">
        <f t="shared" si="219"/>
        <v>0</v>
      </c>
      <c r="AD224" s="12"/>
      <c r="AE224" s="13"/>
      <c r="AF224" s="11">
        <f t="shared" si="220"/>
        <v>0</v>
      </c>
      <c r="AG224" s="12"/>
      <c r="AH224" s="13"/>
      <c r="AI224" s="11">
        <f t="shared" si="221"/>
        <v>0</v>
      </c>
      <c r="AJ224" s="12"/>
      <c r="AK224" s="13"/>
      <c r="AL224" s="11">
        <f t="shared" si="222"/>
        <v>0</v>
      </c>
      <c r="AM224" s="12"/>
      <c r="AN224" s="23"/>
      <c r="AO224" s="7" t="s">
        <v>40</v>
      </c>
    </row>
    <row r="225" spans="1:41" ht="15" hidden="1" customHeight="1">
      <c r="A225" s="592"/>
      <c r="B225" s="595"/>
      <c r="C225" s="598"/>
      <c r="D225" s="601"/>
      <c r="E225" s="603"/>
      <c r="F225" s="72" t="s">
        <v>41</v>
      </c>
      <c r="G225" s="13"/>
      <c r="H225" s="11">
        <f t="shared" si="212"/>
        <v>0</v>
      </c>
      <c r="I225" s="12"/>
      <c r="J225" s="13"/>
      <c r="K225" s="11">
        <f t="shared" si="213"/>
        <v>0</v>
      </c>
      <c r="L225" s="12"/>
      <c r="M225" s="13"/>
      <c r="N225" s="11">
        <f t="shared" si="214"/>
        <v>0</v>
      </c>
      <c r="O225" s="12"/>
      <c r="P225" s="13"/>
      <c r="Q225" s="11">
        <f t="shared" si="215"/>
        <v>0</v>
      </c>
      <c r="R225" s="12"/>
      <c r="S225" s="13"/>
      <c r="T225" s="11">
        <f t="shared" si="216"/>
        <v>0</v>
      </c>
      <c r="U225" s="12"/>
      <c r="V225" s="13"/>
      <c r="W225" s="11">
        <f t="shared" si="217"/>
        <v>0</v>
      </c>
      <c r="X225" s="12"/>
      <c r="Y225" s="13"/>
      <c r="Z225" s="11">
        <f t="shared" si="218"/>
        <v>0</v>
      </c>
      <c r="AA225" s="12"/>
      <c r="AB225" s="13"/>
      <c r="AC225" s="11">
        <f t="shared" si="219"/>
        <v>0</v>
      </c>
      <c r="AD225" s="12"/>
      <c r="AE225" s="13"/>
      <c r="AF225" s="11">
        <f t="shared" si="220"/>
        <v>0</v>
      </c>
      <c r="AG225" s="12"/>
      <c r="AH225" s="13"/>
      <c r="AI225" s="11">
        <f t="shared" si="221"/>
        <v>0</v>
      </c>
      <c r="AJ225" s="12"/>
      <c r="AK225" s="13"/>
      <c r="AL225" s="11">
        <f t="shared" si="222"/>
        <v>0</v>
      </c>
      <c r="AM225" s="12"/>
      <c r="AN225" s="23"/>
      <c r="AO225" s="118">
        <f>AO223/AO219</f>
        <v>1</v>
      </c>
    </row>
    <row r="226" spans="1:41" ht="15.75" hidden="1" customHeight="1">
      <c r="A226" s="606"/>
      <c r="B226" s="607"/>
      <c r="C226" s="608"/>
      <c r="D226" s="609"/>
      <c r="E226" s="610"/>
      <c r="F226" s="73" t="s">
        <v>42</v>
      </c>
      <c r="G226" s="15"/>
      <c r="H226" s="16">
        <f t="shared" si="212"/>
        <v>0</v>
      </c>
      <c r="I226" s="17"/>
      <c r="J226" s="15"/>
      <c r="K226" s="16">
        <f t="shared" si="213"/>
        <v>0</v>
      </c>
      <c r="L226" s="17"/>
      <c r="M226" s="15"/>
      <c r="N226" s="16">
        <f t="shared" si="214"/>
        <v>0</v>
      </c>
      <c r="O226" s="17"/>
      <c r="P226" s="15"/>
      <c r="Q226" s="16">
        <f t="shared" si="215"/>
        <v>0</v>
      </c>
      <c r="R226" s="17"/>
      <c r="S226" s="15"/>
      <c r="T226" s="16">
        <f t="shared" si="216"/>
        <v>0</v>
      </c>
      <c r="U226" s="17"/>
      <c r="V226" s="15"/>
      <c r="W226" s="16">
        <f t="shared" si="217"/>
        <v>0</v>
      </c>
      <c r="X226" s="17"/>
      <c r="Y226" s="15"/>
      <c r="Z226" s="16">
        <f t="shared" si="218"/>
        <v>0</v>
      </c>
      <c r="AA226" s="17"/>
      <c r="AB226" s="15"/>
      <c r="AC226" s="16">
        <f t="shared" si="219"/>
        <v>0</v>
      </c>
      <c r="AD226" s="17"/>
      <c r="AE226" s="15"/>
      <c r="AF226" s="16">
        <f t="shared" si="220"/>
        <v>0</v>
      </c>
      <c r="AG226" s="17"/>
      <c r="AH226" s="15"/>
      <c r="AI226" s="16">
        <f t="shared" si="221"/>
        <v>0</v>
      </c>
      <c r="AJ226" s="17"/>
      <c r="AK226" s="15"/>
      <c r="AL226" s="16">
        <f t="shared" si="222"/>
        <v>0</v>
      </c>
      <c r="AM226" s="17"/>
      <c r="AN226" s="24"/>
      <c r="AO226" s="127"/>
    </row>
    <row r="227" spans="1:41">
      <c r="F227" t="s">
        <v>168</v>
      </c>
      <c r="G227" s="92">
        <f t="shared" ref="G227:L227" si="223">SUM(G148:G226)</f>
        <v>437489</v>
      </c>
      <c r="H227" s="90">
        <f t="shared" si="223"/>
        <v>20803</v>
      </c>
      <c r="I227" s="91">
        <f t="shared" si="223"/>
        <v>416686</v>
      </c>
      <c r="J227" s="92">
        <f t="shared" si="223"/>
        <v>1364731</v>
      </c>
      <c r="K227" s="90">
        <f t="shared" si="223"/>
        <v>0</v>
      </c>
      <c r="L227" s="91">
        <f t="shared" si="223"/>
        <v>1364731</v>
      </c>
      <c r="M227" s="92">
        <f t="shared" ref="M227:AN227" si="224">SUM(M5:M226)</f>
        <v>1084928</v>
      </c>
      <c r="N227" s="90">
        <f t="shared" si="224"/>
        <v>-299450</v>
      </c>
      <c r="O227" s="91">
        <f t="shared" si="224"/>
        <v>1384378</v>
      </c>
      <c r="P227" s="92">
        <f t="shared" si="224"/>
        <v>252000</v>
      </c>
      <c r="Q227" s="90">
        <f t="shared" si="224"/>
        <v>-13350</v>
      </c>
      <c r="R227" s="91">
        <f t="shared" si="224"/>
        <v>265350</v>
      </c>
      <c r="S227" s="92">
        <f t="shared" si="224"/>
        <v>973000</v>
      </c>
      <c r="T227" s="90">
        <f t="shared" si="224"/>
        <v>0</v>
      </c>
      <c r="U227" s="91">
        <f t="shared" si="224"/>
        <v>973000</v>
      </c>
      <c r="V227" s="92">
        <f t="shared" si="224"/>
        <v>185200</v>
      </c>
      <c r="W227" s="90">
        <f t="shared" si="224"/>
        <v>0</v>
      </c>
      <c r="X227" s="91">
        <f t="shared" si="224"/>
        <v>185200</v>
      </c>
      <c r="Y227" s="92">
        <f t="shared" si="224"/>
        <v>1463003</v>
      </c>
      <c r="Z227" s="90">
        <f t="shared" si="224"/>
        <v>718659</v>
      </c>
      <c r="AA227" s="91">
        <f t="shared" si="224"/>
        <v>744344</v>
      </c>
      <c r="AB227" s="92">
        <f t="shared" si="224"/>
        <v>6130765</v>
      </c>
      <c r="AC227" s="90">
        <f t="shared" si="224"/>
        <v>6130765</v>
      </c>
      <c r="AD227" s="91">
        <f t="shared" si="224"/>
        <v>0</v>
      </c>
      <c r="AE227" s="92">
        <f>SUM(AE5:AE226)</f>
        <v>5550769</v>
      </c>
      <c r="AF227" s="90">
        <f t="shared" si="224"/>
        <v>5550769</v>
      </c>
      <c r="AG227" s="91">
        <f t="shared" si="224"/>
        <v>0</v>
      </c>
      <c r="AH227" s="92">
        <f t="shared" si="224"/>
        <v>2500000</v>
      </c>
      <c r="AI227" s="90">
        <f t="shared" si="224"/>
        <v>2500000</v>
      </c>
      <c r="AJ227" s="91">
        <f t="shared" si="224"/>
        <v>0</v>
      </c>
      <c r="AK227" s="92">
        <f t="shared" si="224"/>
        <v>900000</v>
      </c>
      <c r="AL227" s="90">
        <f t="shared" si="224"/>
        <v>900000</v>
      </c>
      <c r="AM227" s="91">
        <f t="shared" si="224"/>
        <v>0</v>
      </c>
      <c r="AN227" s="90">
        <f t="shared" si="224"/>
        <v>0</v>
      </c>
      <c r="AO227" s="144"/>
    </row>
    <row r="228" spans="1:41">
      <c r="G228" s="94"/>
      <c r="H228" s="33">
        <f>H227/G227</f>
        <v>4.7550909851447692E-2</v>
      </c>
      <c r="I228" s="32">
        <f>I227/G227</f>
        <v>0.95244909014855228</v>
      </c>
      <c r="J228" s="94"/>
      <c r="K228" s="33">
        <f>K227/J227</f>
        <v>0</v>
      </c>
      <c r="L228" s="32">
        <f>L227/J227</f>
        <v>1</v>
      </c>
      <c r="M228" s="94"/>
      <c r="N228" s="33">
        <f>N227/M227</f>
        <v>-0.27600909922133082</v>
      </c>
      <c r="O228" s="32">
        <f>O227/M227</f>
        <v>1.2760090992213309</v>
      </c>
      <c r="P228" s="94"/>
      <c r="Q228" s="33">
        <f>Q227/P227</f>
        <v>-5.2976190476190475E-2</v>
      </c>
      <c r="R228" s="32">
        <f>R227/P227</f>
        <v>1.0529761904761905</v>
      </c>
      <c r="S228" s="94"/>
      <c r="T228" s="33">
        <f>T227/S227</f>
        <v>0</v>
      </c>
      <c r="U228" s="32">
        <f>U227/S227</f>
        <v>1</v>
      </c>
      <c r="V228" s="94"/>
      <c r="W228" s="33">
        <f>W227/V227</f>
        <v>0</v>
      </c>
      <c r="X228" s="32">
        <f>X227/V227</f>
        <v>1</v>
      </c>
      <c r="Y228" s="94"/>
      <c r="Z228" s="33">
        <f>Z227/Y227</f>
        <v>0.49122182251164215</v>
      </c>
      <c r="AA228" s="32">
        <f>AA227/Y227</f>
        <v>0.50877817748835785</v>
      </c>
      <c r="AB228" s="94"/>
      <c r="AC228" s="33">
        <f>AC227/AB227</f>
        <v>1</v>
      </c>
      <c r="AD228" s="32">
        <f>AD227/AB227</f>
        <v>0</v>
      </c>
      <c r="AE228" s="94"/>
      <c r="AF228" s="33">
        <f>AF227/AE227</f>
        <v>1</v>
      </c>
      <c r="AG228" s="32">
        <f>AG227/AE227</f>
        <v>0</v>
      </c>
      <c r="AH228" s="94"/>
      <c r="AI228" s="33">
        <f>AI227/AH227</f>
        <v>1</v>
      </c>
      <c r="AJ228" s="32">
        <f>AJ227/AH227</f>
        <v>0</v>
      </c>
      <c r="AK228" s="94"/>
      <c r="AL228" s="33">
        <f>AL227/AK227</f>
        <v>1</v>
      </c>
      <c r="AM228" s="32">
        <f>AM227/AK227</f>
        <v>0</v>
      </c>
      <c r="AO228" s="31"/>
    </row>
    <row r="229" spans="1:41">
      <c r="A229"/>
      <c r="E229" s="500" t="s">
        <v>169</v>
      </c>
      <c r="F229" s="619"/>
      <c r="G229" s="500" t="s">
        <v>169</v>
      </c>
      <c r="H229" s="618"/>
      <c r="I229" s="619"/>
      <c r="J229" s="500" t="s">
        <v>169</v>
      </c>
      <c r="K229" s="618"/>
      <c r="L229" s="619"/>
      <c r="M229" s="500" t="s">
        <v>169</v>
      </c>
      <c r="N229" s="618"/>
      <c r="O229" s="619"/>
      <c r="P229" s="500" t="s">
        <v>169</v>
      </c>
      <c r="Q229" s="618"/>
      <c r="R229" s="619"/>
      <c r="S229" s="611" t="s">
        <v>169</v>
      </c>
      <c r="T229" s="612"/>
      <c r="U229" s="613"/>
      <c r="V229" s="611" t="s">
        <v>169</v>
      </c>
      <c r="W229" s="612"/>
      <c r="X229" s="613"/>
      <c r="Y229" s="611" t="s">
        <v>169</v>
      </c>
      <c r="Z229" s="612"/>
      <c r="AA229" s="613"/>
      <c r="AB229" s="611" t="s">
        <v>169</v>
      </c>
      <c r="AC229" s="612"/>
      <c r="AD229" s="613"/>
      <c r="AE229" s="611" t="s">
        <v>169</v>
      </c>
      <c r="AF229" s="612"/>
      <c r="AG229" s="613"/>
      <c r="AH229" s="611" t="s">
        <v>169</v>
      </c>
      <c r="AI229" s="612"/>
      <c r="AJ229" s="613"/>
      <c r="AK229" s="611" t="s">
        <v>169</v>
      </c>
      <c r="AL229" s="612"/>
      <c r="AM229" s="613"/>
      <c r="AN229" s="614" t="s">
        <v>16</v>
      </c>
      <c r="AO229" s="615"/>
    </row>
    <row r="230" spans="1:41">
      <c r="A230"/>
      <c r="E230" s="616" t="s">
        <v>488</v>
      </c>
      <c r="F230" s="617"/>
      <c r="G230" s="30"/>
      <c r="I230" s="34">
        <v>1138984</v>
      </c>
      <c r="J230" s="30"/>
      <c r="L230" s="34">
        <v>1161898</v>
      </c>
      <c r="M230" s="30"/>
      <c r="O230" s="34">
        <v>1161898</v>
      </c>
      <c r="P230" s="30"/>
      <c r="R230" s="235">
        <v>1161898</v>
      </c>
      <c r="S230" s="224"/>
      <c r="T230" s="224"/>
      <c r="U230" s="240">
        <v>1161898</v>
      </c>
      <c r="V230" s="224"/>
      <c r="W230" s="224"/>
      <c r="X230" s="277">
        <v>2332820</v>
      </c>
      <c r="Y230" s="224"/>
      <c r="Z230" s="224"/>
      <c r="AA230" s="277">
        <v>2382700</v>
      </c>
      <c r="AB230" s="224"/>
      <c r="AC230" s="224"/>
      <c r="AD230" s="277">
        <v>2382700</v>
      </c>
      <c r="AE230" s="224"/>
      <c r="AF230" s="224"/>
      <c r="AG230" s="277">
        <v>2382700</v>
      </c>
      <c r="AH230" s="224"/>
      <c r="AI230" s="224"/>
      <c r="AJ230" s="277">
        <v>2382700</v>
      </c>
      <c r="AK230" s="224"/>
      <c r="AL230" s="224"/>
      <c r="AM230" s="277">
        <v>2382700</v>
      </c>
      <c r="AN230" s="277">
        <v>2332820</v>
      </c>
      <c r="AO230" s="145" t="s">
        <v>171</v>
      </c>
    </row>
    <row r="231" spans="1:41">
      <c r="A231"/>
      <c r="E231" s="747" t="s">
        <v>114</v>
      </c>
      <c r="F231" s="748"/>
      <c r="G231" s="236"/>
      <c r="H231" s="237"/>
      <c r="I231" s="238"/>
      <c r="J231" s="236"/>
      <c r="K231" s="237"/>
      <c r="L231" s="238"/>
      <c r="M231" s="236"/>
      <c r="N231" s="237"/>
      <c r="O231" s="238"/>
      <c r="P231" s="236"/>
      <c r="Q231" s="237"/>
      <c r="R231" s="239"/>
      <c r="S231" s="224"/>
      <c r="T231" s="224"/>
      <c r="U231" s="254"/>
      <c r="V231" s="224"/>
      <c r="W231" s="224"/>
      <c r="X231" s="241"/>
      <c r="Y231" s="224"/>
      <c r="Z231" s="224"/>
      <c r="AA231" s="241"/>
      <c r="AB231" s="224"/>
      <c r="AC231" s="224"/>
      <c r="AD231" s="241"/>
      <c r="AE231" s="224"/>
      <c r="AF231" s="224"/>
      <c r="AG231" s="240"/>
      <c r="AH231" s="224"/>
      <c r="AI231" s="224"/>
      <c r="AJ231" s="240"/>
      <c r="AK231" s="224"/>
      <c r="AL231" s="224"/>
      <c r="AM231" s="240"/>
      <c r="AN231" s="242"/>
      <c r="AO231" s="145"/>
    </row>
    <row r="232" spans="1:41">
      <c r="A232"/>
      <c r="E232" s="519" t="s">
        <v>118</v>
      </c>
      <c r="F232" s="629"/>
      <c r="G232" s="520" t="s">
        <v>118</v>
      </c>
      <c r="H232" s="749"/>
      <c r="I232" s="750"/>
      <c r="J232" s="520" t="s">
        <v>118</v>
      </c>
      <c r="K232" s="749"/>
      <c r="L232" s="750"/>
      <c r="M232" s="520" t="s">
        <v>118</v>
      </c>
      <c r="N232" s="749"/>
      <c r="O232" s="750"/>
      <c r="P232" s="520" t="s">
        <v>118</v>
      </c>
      <c r="Q232" s="749"/>
      <c r="R232" s="749"/>
      <c r="S232" s="620" t="s">
        <v>118</v>
      </c>
      <c r="T232" s="621"/>
      <c r="U232" s="621"/>
      <c r="V232" s="620" t="s">
        <v>118</v>
      </c>
      <c r="W232" s="621"/>
      <c r="X232" s="621"/>
      <c r="Y232" s="620" t="s">
        <v>118</v>
      </c>
      <c r="Z232" s="621"/>
      <c r="AA232" s="621"/>
      <c r="AB232" s="620" t="s">
        <v>118</v>
      </c>
      <c r="AC232" s="621"/>
      <c r="AD232" s="621"/>
      <c r="AE232" s="620" t="s">
        <v>118</v>
      </c>
      <c r="AF232" s="621"/>
      <c r="AG232" s="622"/>
      <c r="AH232" s="620" t="s">
        <v>118</v>
      </c>
      <c r="AI232" s="621"/>
      <c r="AJ232" s="622"/>
      <c r="AK232" s="620" t="s">
        <v>118</v>
      </c>
      <c r="AL232" s="621"/>
      <c r="AM232" s="622"/>
      <c r="AN232" s="626" t="s">
        <v>119</v>
      </c>
      <c r="AO232" s="627"/>
    </row>
    <row r="233" spans="1:41" ht="30" customHeight="1">
      <c r="A233"/>
      <c r="E233" s="497" t="s">
        <v>172</v>
      </c>
      <c r="F233" s="499"/>
      <c r="G233" s="30"/>
      <c r="I233" s="34">
        <v>2333849</v>
      </c>
      <c r="J233" s="30"/>
      <c r="L233" s="34">
        <f>I238</f>
        <v>3035344</v>
      </c>
      <c r="M233" s="30"/>
      <c r="O233" s="34">
        <f>L238</f>
        <v>2832511</v>
      </c>
      <c r="P233" s="30"/>
      <c r="R233" s="34">
        <f>SUM(O238)</f>
        <v>3532274</v>
      </c>
      <c r="S233" s="30"/>
      <c r="U233" s="34">
        <f>SUM(R238)</f>
        <v>4442172</v>
      </c>
      <c r="V233" s="30"/>
      <c r="X233" s="34">
        <f>SUM(U238)</f>
        <v>4631070</v>
      </c>
      <c r="Y233" s="30"/>
      <c r="AA233" s="34">
        <f>SUM(X238)</f>
        <v>6778690</v>
      </c>
      <c r="AB233" s="30"/>
      <c r="AD233" s="34">
        <f>SUM(AA238)</f>
        <v>7698387</v>
      </c>
      <c r="AE233" s="30"/>
      <c r="AG233" s="34">
        <f>SUM(AD238)</f>
        <v>3950322</v>
      </c>
      <c r="AH233" s="30"/>
      <c r="AJ233" s="34">
        <f>SUM(AG238)</f>
        <v>782253</v>
      </c>
      <c r="AK233" s="30"/>
      <c r="AM233" s="34">
        <f>SUM(AJ238)</f>
        <v>664953</v>
      </c>
      <c r="AN233" s="28"/>
      <c r="AO233" s="81"/>
    </row>
    <row r="234" spans="1:41">
      <c r="A234"/>
      <c r="C234" s="38"/>
      <c r="E234" s="492" t="s">
        <v>173</v>
      </c>
      <c r="F234" s="493"/>
      <c r="G234" s="30"/>
      <c r="I234" s="34">
        <f>I230</f>
        <v>1138984</v>
      </c>
      <c r="J234" s="30"/>
      <c r="L234" s="34">
        <f>L230</f>
        <v>1161898</v>
      </c>
      <c r="M234" s="30"/>
      <c r="O234" s="34">
        <f>O230</f>
        <v>1161898</v>
      </c>
      <c r="P234" s="30"/>
      <c r="R234" s="34">
        <f>R230</f>
        <v>1161898</v>
      </c>
      <c r="S234" s="30"/>
      <c r="U234" s="34">
        <f>SUM(U230:U231)</f>
        <v>1161898</v>
      </c>
      <c r="V234" s="30"/>
      <c r="X234" s="34">
        <f>SUM(X230:X231)</f>
        <v>2332820</v>
      </c>
      <c r="Y234" s="30"/>
      <c r="AA234" s="34">
        <f>SUM(AA230:AA231)</f>
        <v>2382700</v>
      </c>
      <c r="AB234" s="30"/>
      <c r="AD234" s="34">
        <f>SUM(AD230:AD231)</f>
        <v>2382700</v>
      </c>
      <c r="AE234" s="30"/>
      <c r="AG234" s="34">
        <f>AG230</f>
        <v>2382700</v>
      </c>
      <c r="AH234" s="30"/>
      <c r="AJ234" s="34">
        <f>AJ230</f>
        <v>2382700</v>
      </c>
      <c r="AK234" s="30"/>
      <c r="AM234" s="34">
        <f>AM230</f>
        <v>2382700</v>
      </c>
      <c r="AN234" s="30"/>
      <c r="AO234" s="31"/>
    </row>
    <row r="235" spans="1:41">
      <c r="A235"/>
      <c r="E235" s="492" t="s">
        <v>174</v>
      </c>
      <c r="F235" s="493"/>
      <c r="G235" s="30"/>
      <c r="I235" s="39">
        <f>SUM(I233:I234)</f>
        <v>3472833</v>
      </c>
      <c r="J235" s="30"/>
      <c r="L235" s="39">
        <f>SUM(L233:L234)</f>
        <v>4197242</v>
      </c>
      <c r="M235" s="30"/>
      <c r="O235" s="39">
        <f>SUM(O233:O234)</f>
        <v>3994409</v>
      </c>
      <c r="P235" s="30"/>
      <c r="R235" s="39">
        <f>SUM(R233:R234)</f>
        <v>4694172</v>
      </c>
      <c r="S235" s="30"/>
      <c r="U235" s="39">
        <f>SUM(U233:U234)</f>
        <v>5604070</v>
      </c>
      <c r="V235" s="30"/>
      <c r="X235" s="39">
        <f>SUM(X233:X234)</f>
        <v>6963890</v>
      </c>
      <c r="Y235" s="30"/>
      <c r="AA235" s="39">
        <f>SUM(AA233:AA234)</f>
        <v>9161390</v>
      </c>
      <c r="AB235" s="30"/>
      <c r="AD235" s="39">
        <f>SUM(AD233:AD234)</f>
        <v>10081087</v>
      </c>
      <c r="AE235" s="30"/>
      <c r="AG235" s="39">
        <f>SUM(AG233:AG234)</f>
        <v>6333022</v>
      </c>
      <c r="AH235" s="30"/>
      <c r="AJ235" s="39">
        <f>SUM(AJ233:AJ234)</f>
        <v>3164953</v>
      </c>
      <c r="AK235" s="30"/>
      <c r="AM235" s="39">
        <f>SUM(AM233:AM234)</f>
        <v>3047653</v>
      </c>
      <c r="AN235" s="146">
        <f>SUM(AN230)</f>
        <v>2332820</v>
      </c>
      <c r="AO235" s="31" t="s">
        <v>121</v>
      </c>
    </row>
    <row r="236" spans="1:41">
      <c r="A236"/>
      <c r="E236" s="492" t="s">
        <v>122</v>
      </c>
      <c r="F236" s="493"/>
      <c r="G236" s="30"/>
      <c r="I236" s="34">
        <f>H227*-1</f>
        <v>-20803</v>
      </c>
      <c r="J236" s="30"/>
      <c r="L236" s="34">
        <f>K227*-1</f>
        <v>0</v>
      </c>
      <c r="M236" s="30"/>
      <c r="O236" s="34">
        <f>N227*-1</f>
        <v>299450</v>
      </c>
      <c r="P236" s="30"/>
      <c r="R236" s="34">
        <f>Q227*-1</f>
        <v>13350</v>
      </c>
      <c r="S236" s="30"/>
      <c r="U236" s="34">
        <f>T227*-1</f>
        <v>0</v>
      </c>
      <c r="V236" s="30"/>
      <c r="X236" s="34">
        <f>W227*-1</f>
        <v>0</v>
      </c>
      <c r="Y236" s="30"/>
      <c r="AA236" s="34">
        <f>Z227*-1</f>
        <v>-718659</v>
      </c>
      <c r="AB236" s="30"/>
      <c r="AD236" s="34">
        <f>AC227*-1</f>
        <v>-6130765</v>
      </c>
      <c r="AE236" s="30"/>
      <c r="AG236" s="34">
        <f>AF227*-1</f>
        <v>-5550769</v>
      </c>
      <c r="AH236" s="30"/>
      <c r="AJ236" s="34">
        <f>AI227*-1</f>
        <v>-2500000</v>
      </c>
      <c r="AK236" s="30"/>
      <c r="AM236" s="34">
        <f>AL227*-1</f>
        <v>-900000</v>
      </c>
      <c r="AN236" s="40">
        <f>SUM(AN51:AN226)</f>
        <v>0</v>
      </c>
      <c r="AO236" s="147" t="s">
        <v>123</v>
      </c>
    </row>
    <row r="237" spans="1:41">
      <c r="A237"/>
      <c r="E237" s="498" t="s">
        <v>124</v>
      </c>
      <c r="F237" s="623"/>
      <c r="G237" s="110"/>
      <c r="H237" s="111"/>
      <c r="I237" s="41">
        <f>I227*-1</f>
        <v>-416686</v>
      </c>
      <c r="J237" s="110"/>
      <c r="K237" s="111"/>
      <c r="L237" s="41">
        <f>L227*-1</f>
        <v>-1364731</v>
      </c>
      <c r="M237" s="110"/>
      <c r="N237" s="111"/>
      <c r="O237" s="41">
        <f>O227*-1</f>
        <v>-1384378</v>
      </c>
      <c r="P237" s="110"/>
      <c r="Q237" s="111"/>
      <c r="R237" s="41">
        <f>R227*-1</f>
        <v>-265350</v>
      </c>
      <c r="S237" s="110"/>
      <c r="T237" s="111"/>
      <c r="U237" s="41">
        <f>U227*-1</f>
        <v>-973000</v>
      </c>
      <c r="V237" s="110"/>
      <c r="W237" s="111"/>
      <c r="X237" s="41">
        <f>X227*-1</f>
        <v>-185200</v>
      </c>
      <c r="Y237" s="110"/>
      <c r="Z237" s="111"/>
      <c r="AA237" s="41">
        <f>AA227*-1</f>
        <v>-744344</v>
      </c>
      <c r="AB237" s="110"/>
      <c r="AC237" s="111"/>
      <c r="AD237" s="41">
        <f>AD227*-1</f>
        <v>0</v>
      </c>
      <c r="AE237" s="110"/>
      <c r="AF237" s="111"/>
      <c r="AG237" s="41">
        <f>AG227*-1</f>
        <v>0</v>
      </c>
      <c r="AH237" s="110"/>
      <c r="AI237" s="111"/>
      <c r="AJ237" s="41">
        <f>AJ227*-1</f>
        <v>0</v>
      </c>
      <c r="AK237" s="110"/>
      <c r="AL237" s="111"/>
      <c r="AM237" s="41">
        <f>AM227*-1</f>
        <v>0</v>
      </c>
      <c r="AN237" s="110"/>
      <c r="AO237" s="148"/>
    </row>
    <row r="238" spans="1:41">
      <c r="A238"/>
      <c r="E238" s="495" t="s">
        <v>175</v>
      </c>
      <c r="F238" s="625"/>
      <c r="G238" s="43"/>
      <c r="H238" s="44"/>
      <c r="I238" s="42">
        <f>SUM(I235:I237)</f>
        <v>3035344</v>
      </c>
      <c r="J238" s="43"/>
      <c r="K238" s="44"/>
      <c r="L238" s="42">
        <f>SUM(L235:L237)</f>
        <v>2832511</v>
      </c>
      <c r="M238" s="43"/>
      <c r="N238" s="44"/>
      <c r="O238" s="42">
        <v>3532274</v>
      </c>
      <c r="P238" s="43"/>
      <c r="Q238" s="44"/>
      <c r="R238" s="45">
        <f>SUM(R235:R237)</f>
        <v>4442172</v>
      </c>
      <c r="S238" s="43"/>
      <c r="T238" s="44"/>
      <c r="U238" s="45">
        <f>SUM(U235:U237)</f>
        <v>4631070</v>
      </c>
      <c r="V238" s="43"/>
      <c r="W238" s="44"/>
      <c r="X238" s="45">
        <f>SUM(X235:X237)</f>
        <v>6778690</v>
      </c>
      <c r="Y238" s="43"/>
      <c r="Z238" s="44"/>
      <c r="AA238" s="45">
        <f>SUM(AA235:AA237)</f>
        <v>7698387</v>
      </c>
      <c r="AB238" s="43"/>
      <c r="AC238" s="44"/>
      <c r="AD238" s="45">
        <f>SUM(AD235:AD237)</f>
        <v>3950322</v>
      </c>
      <c r="AE238" s="43"/>
      <c r="AF238" s="44"/>
      <c r="AG238" s="45">
        <f>SUM(AG235:AG237)</f>
        <v>782253</v>
      </c>
      <c r="AH238" s="43"/>
      <c r="AI238" s="44"/>
      <c r="AJ238" s="45">
        <f>SUM(AJ235:AJ237)</f>
        <v>664953</v>
      </c>
      <c r="AK238" s="43"/>
      <c r="AL238" s="44"/>
      <c r="AM238" s="45">
        <f>SUM(AM235:AM237)</f>
        <v>2147653</v>
      </c>
      <c r="AN238" s="46">
        <f>SUM(AN235:AN236)</f>
        <v>2332820</v>
      </c>
      <c r="AO238" s="47" t="s">
        <v>126</v>
      </c>
    </row>
    <row r="240" spans="1:41">
      <c r="U240" s="256"/>
    </row>
    <row r="241" spans="21:21">
      <c r="U241" s="256"/>
    </row>
  </sheetData>
  <sheetProtection selectLockedCells="1"/>
  <mergeCells count="968">
    <mergeCell ref="J126:J127"/>
    <mergeCell ref="AN137:AN138"/>
    <mergeCell ref="AO137:AO138"/>
    <mergeCell ref="A139:A147"/>
    <mergeCell ref="B139:B147"/>
    <mergeCell ref="C139:C147"/>
    <mergeCell ref="D139:D147"/>
    <mergeCell ref="E139:E147"/>
    <mergeCell ref="Q137:Q138"/>
    <mergeCell ref="R137:R138"/>
    <mergeCell ref="S137:S138"/>
    <mergeCell ref="T137:T138"/>
    <mergeCell ref="U137:U138"/>
    <mergeCell ref="V137:V138"/>
    <mergeCell ref="W137:W138"/>
    <mergeCell ref="X137:X138"/>
    <mergeCell ref="Y137:Y138"/>
    <mergeCell ref="Z137:Z138"/>
    <mergeCell ref="A137:A138"/>
    <mergeCell ref="B137:B138"/>
    <mergeCell ref="C137:C138"/>
    <mergeCell ref="D137:D138"/>
    <mergeCell ref="E137:E138"/>
    <mergeCell ref="F137:F138"/>
    <mergeCell ref="AL104:AL105"/>
    <mergeCell ref="AM104:AM105"/>
    <mergeCell ref="AK115:AK116"/>
    <mergeCell ref="AL115:AL116"/>
    <mergeCell ref="AM115:AM116"/>
    <mergeCell ref="AK49:AK50"/>
    <mergeCell ref="AL49:AL50"/>
    <mergeCell ref="AM49:AM50"/>
    <mergeCell ref="AK60:AK61"/>
    <mergeCell ref="AL60:AL61"/>
    <mergeCell ref="AM60:AM61"/>
    <mergeCell ref="AK71:AK72"/>
    <mergeCell ref="AL71:AL72"/>
    <mergeCell ref="AM71:AM72"/>
    <mergeCell ref="AK82:AK83"/>
    <mergeCell ref="AL82:AL83"/>
    <mergeCell ref="AM82:AM83"/>
    <mergeCell ref="AK93:AK94"/>
    <mergeCell ref="AE104:AE105"/>
    <mergeCell ref="AF104:AF105"/>
    <mergeCell ref="AG104:AG105"/>
    <mergeCell ref="R104:R105"/>
    <mergeCell ref="AE115:AE116"/>
    <mergeCell ref="O115:O116"/>
    <mergeCell ref="R126:R127"/>
    <mergeCell ref="F38:F39"/>
    <mergeCell ref="E38:E39"/>
    <mergeCell ref="J38:J39"/>
    <mergeCell ref="I38:I39"/>
    <mergeCell ref="H38:H39"/>
    <mergeCell ref="G38:G39"/>
    <mergeCell ref="R38:R39"/>
    <mergeCell ref="Q38:Q39"/>
    <mergeCell ref="P38:P39"/>
    <mergeCell ref="O38:O39"/>
    <mergeCell ref="H93:H94"/>
    <mergeCell ref="I93:I94"/>
    <mergeCell ref="J93:J94"/>
    <mergeCell ref="K93:K94"/>
    <mergeCell ref="L93:L94"/>
    <mergeCell ref="P60:P61"/>
    <mergeCell ref="H82:H83"/>
    <mergeCell ref="AH126:AH127"/>
    <mergeCell ref="AI126:AI127"/>
    <mergeCell ref="AJ126:AJ127"/>
    <mergeCell ref="O148:O149"/>
    <mergeCell ref="P148:P149"/>
    <mergeCell ref="Q148:Q149"/>
    <mergeCell ref="R148:R149"/>
    <mergeCell ref="AE148:AE149"/>
    <mergeCell ref="AF148:AF149"/>
    <mergeCell ref="AG148:AG149"/>
    <mergeCell ref="O137:O138"/>
    <mergeCell ref="P137:P138"/>
    <mergeCell ref="AE126:AE127"/>
    <mergeCell ref="AF126:AF127"/>
    <mergeCell ref="AG126:AG127"/>
    <mergeCell ref="AA137:AA138"/>
    <mergeCell ref="AB137:AB138"/>
    <mergeCell ref="AC137:AC138"/>
    <mergeCell ref="AD137:AD138"/>
    <mergeCell ref="AE137:AE138"/>
    <mergeCell ref="AF137:AF138"/>
    <mergeCell ref="AG137:AG138"/>
    <mergeCell ref="AK38:AK39"/>
    <mergeCell ref="AL38:AL39"/>
    <mergeCell ref="AM38:AM39"/>
    <mergeCell ref="AH148:AH149"/>
    <mergeCell ref="AI148:AI149"/>
    <mergeCell ref="AH137:AH138"/>
    <mergeCell ref="AI137:AI138"/>
    <mergeCell ref="AK205:AK206"/>
    <mergeCell ref="AL205:AL206"/>
    <mergeCell ref="AM205:AM206"/>
    <mergeCell ref="AK170:AK171"/>
    <mergeCell ref="AL170:AL171"/>
    <mergeCell ref="AM170:AM171"/>
    <mergeCell ref="AK183:AK184"/>
    <mergeCell ref="AL183:AL184"/>
    <mergeCell ref="AM183:AM184"/>
    <mergeCell ref="AK194:AK195"/>
    <mergeCell ref="AL194:AL195"/>
    <mergeCell ref="AM194:AM195"/>
    <mergeCell ref="AK137:AK138"/>
    <mergeCell ref="AL137:AL138"/>
    <mergeCell ref="AM137:AM138"/>
    <mergeCell ref="AK159:AK160"/>
    <mergeCell ref="AL159:AL160"/>
    <mergeCell ref="AK4:AM4"/>
    <mergeCell ref="AK5:AK6"/>
    <mergeCell ref="AL5:AL6"/>
    <mergeCell ref="AM5:AM6"/>
    <mergeCell ref="AK16:AK17"/>
    <mergeCell ref="AL16:AL17"/>
    <mergeCell ref="AM16:AM17"/>
    <mergeCell ref="AK27:AK28"/>
    <mergeCell ref="AL27:AL28"/>
    <mergeCell ref="AM27:AM28"/>
    <mergeCell ref="AJ49:AJ50"/>
    <mergeCell ref="AI216:AI217"/>
    <mergeCell ref="AJ216:AJ217"/>
    <mergeCell ref="AH229:AJ229"/>
    <mergeCell ref="AJ148:AJ149"/>
    <mergeCell ref="AH159:AH160"/>
    <mergeCell ref="AI159:AI160"/>
    <mergeCell ref="AJ159:AJ160"/>
    <mergeCell ref="AH104:AH105"/>
    <mergeCell ref="AI104:AI105"/>
    <mergeCell ref="AJ104:AJ105"/>
    <mergeCell ref="AH115:AH116"/>
    <mergeCell ref="AI115:AI116"/>
    <mergeCell ref="AJ115:AJ116"/>
    <mergeCell ref="AH170:AH171"/>
    <mergeCell ref="AI170:AI171"/>
    <mergeCell ref="AJ170:AJ171"/>
    <mergeCell ref="AH183:AH184"/>
    <mergeCell ref="AI183:AI184"/>
    <mergeCell ref="AJ183:AJ184"/>
    <mergeCell ref="AH194:AH195"/>
    <mergeCell ref="AI194:AI195"/>
    <mergeCell ref="AJ194:AJ195"/>
    <mergeCell ref="AH216:AH217"/>
    <mergeCell ref="AH4:AJ4"/>
    <mergeCell ref="AH5:AH6"/>
    <mergeCell ref="AI5:AI6"/>
    <mergeCell ref="AJ5:AJ6"/>
    <mergeCell ref="AH16:AH17"/>
    <mergeCell ref="AI16:AI17"/>
    <mergeCell ref="AJ16:AJ17"/>
    <mergeCell ref="AH27:AH28"/>
    <mergeCell ref="AI27:AI28"/>
    <mergeCell ref="AJ27:AJ28"/>
    <mergeCell ref="V4:X4"/>
    <mergeCell ref="Y4:AA4"/>
    <mergeCell ref="AB4:AD4"/>
    <mergeCell ref="AE4:AG4"/>
    <mergeCell ref="G4:I4"/>
    <mergeCell ref="J4:L4"/>
    <mergeCell ref="M4:O4"/>
    <mergeCell ref="P4:R4"/>
    <mergeCell ref="S4:U4"/>
    <mergeCell ref="B5:B6"/>
    <mergeCell ref="C5:C6"/>
    <mergeCell ref="D5:D6"/>
    <mergeCell ref="E5:E6"/>
    <mergeCell ref="AN38:AN39"/>
    <mergeCell ref="AO38:AO39"/>
    <mergeCell ref="B40:B48"/>
    <mergeCell ref="C40:C48"/>
    <mergeCell ref="D40:D48"/>
    <mergeCell ref="E40:E48"/>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A150:A158"/>
    <mergeCell ref="A148:A149"/>
    <mergeCell ref="A62:A70"/>
    <mergeCell ref="B126:B127"/>
    <mergeCell ref="C126:C127"/>
    <mergeCell ref="F126:F127"/>
    <mergeCell ref="L126:L127"/>
    <mergeCell ref="B115:B116"/>
    <mergeCell ref="C115:C116"/>
    <mergeCell ref="D115:D116"/>
    <mergeCell ref="E115:E116"/>
    <mergeCell ref="F115:F116"/>
    <mergeCell ref="E104:E105"/>
    <mergeCell ref="G148:G149"/>
    <mergeCell ref="H148:H149"/>
    <mergeCell ref="I148:I149"/>
    <mergeCell ref="J148:J149"/>
    <mergeCell ref="K148:K149"/>
    <mergeCell ref="L148:L149"/>
    <mergeCell ref="I82:I83"/>
    <mergeCell ref="J82:J83"/>
    <mergeCell ref="G126:G127"/>
    <mergeCell ref="H126:H127"/>
    <mergeCell ref="I126:I127"/>
    <mergeCell ref="AN93:AN94"/>
    <mergeCell ref="AN126:AN127"/>
    <mergeCell ref="AK126:AK127"/>
    <mergeCell ref="AL126:AL127"/>
    <mergeCell ref="AM126:AM127"/>
    <mergeCell ref="B117:B125"/>
    <mergeCell ref="C117:C125"/>
    <mergeCell ref="AG38:AG39"/>
    <mergeCell ref="AF38:AF39"/>
    <mergeCell ref="AE38:AE39"/>
    <mergeCell ref="L38:L39"/>
    <mergeCell ref="K38:K39"/>
    <mergeCell ref="AI71:AI72"/>
    <mergeCell ref="AJ71:AJ72"/>
    <mergeCell ref="AH82:AH83"/>
    <mergeCell ref="AI82:AI83"/>
    <mergeCell ref="AJ82:AJ83"/>
    <mergeCell ref="AH93:AH94"/>
    <mergeCell ref="AI93:AI94"/>
    <mergeCell ref="AJ93:AJ94"/>
    <mergeCell ref="AH38:AH39"/>
    <mergeCell ref="AI38:AI39"/>
    <mergeCell ref="AJ38:AJ39"/>
    <mergeCell ref="AI49:AI50"/>
    <mergeCell ref="G137:G138"/>
    <mergeCell ref="H137:H138"/>
    <mergeCell ref="I137:I138"/>
    <mergeCell ref="J137:J138"/>
    <mergeCell ref="K137:K138"/>
    <mergeCell ref="L137:L138"/>
    <mergeCell ref="AN148:AN149"/>
    <mergeCell ref="AO148:AO149"/>
    <mergeCell ref="AD148:AD149"/>
    <mergeCell ref="AK148:AK149"/>
    <mergeCell ref="AL148:AL149"/>
    <mergeCell ref="AM148:AM149"/>
    <mergeCell ref="AJ137:AJ138"/>
    <mergeCell ref="N137:N138"/>
    <mergeCell ref="M137:M138"/>
    <mergeCell ref="B150:B158"/>
    <mergeCell ref="C150:C158"/>
    <mergeCell ref="D150:D158"/>
    <mergeCell ref="E150:E158"/>
    <mergeCell ref="Y148:Y149"/>
    <mergeCell ref="Z148:Z149"/>
    <mergeCell ref="AA148:AA149"/>
    <mergeCell ref="AB148:AB149"/>
    <mergeCell ref="AC148:AC149"/>
    <mergeCell ref="S148:S149"/>
    <mergeCell ref="T148:T149"/>
    <mergeCell ref="U148:U149"/>
    <mergeCell ref="V148:V149"/>
    <mergeCell ref="W148:W149"/>
    <mergeCell ref="X148:X149"/>
    <mergeCell ref="M148:M149"/>
    <mergeCell ref="N148:N149"/>
    <mergeCell ref="B148:B149"/>
    <mergeCell ref="C148:C149"/>
    <mergeCell ref="D148:D149"/>
    <mergeCell ref="E148:E149"/>
    <mergeCell ref="F148:F149"/>
    <mergeCell ref="D117:D125"/>
    <mergeCell ref="E117:E125"/>
    <mergeCell ref="P115:P116"/>
    <mergeCell ref="Q115:Q116"/>
    <mergeCell ref="R115:R116"/>
    <mergeCell ref="G115:G116"/>
    <mergeCell ref="H115:H116"/>
    <mergeCell ref="I115:I116"/>
    <mergeCell ref="AO93:AO94"/>
    <mergeCell ref="AD93:AD94"/>
    <mergeCell ref="AF93:AF94"/>
    <mergeCell ref="AL93:AL94"/>
    <mergeCell ref="AM93:AM94"/>
    <mergeCell ref="AO104:AO105"/>
    <mergeCell ref="AD104:AD105"/>
    <mergeCell ref="L104:L105"/>
    <mergeCell ref="S115:S116"/>
    <mergeCell ref="T115:T116"/>
    <mergeCell ref="U115:U116"/>
    <mergeCell ref="V115:V116"/>
    <mergeCell ref="W115:W116"/>
    <mergeCell ref="X115:X116"/>
    <mergeCell ref="M115:M116"/>
    <mergeCell ref="N115:N116"/>
    <mergeCell ref="B95:B103"/>
    <mergeCell ref="C95:C103"/>
    <mergeCell ref="D95:D103"/>
    <mergeCell ref="E95:E103"/>
    <mergeCell ref="Y93:Y94"/>
    <mergeCell ref="Z93:Z94"/>
    <mergeCell ref="AA93:AA94"/>
    <mergeCell ref="AB93:AB94"/>
    <mergeCell ref="AC93:AC94"/>
    <mergeCell ref="S93:S94"/>
    <mergeCell ref="T93:T94"/>
    <mergeCell ref="U93:U94"/>
    <mergeCell ref="V93:V94"/>
    <mergeCell ref="W93:W94"/>
    <mergeCell ref="X93:X94"/>
    <mergeCell ref="B93:B94"/>
    <mergeCell ref="C93:C94"/>
    <mergeCell ref="D93:D94"/>
    <mergeCell ref="E93:E94"/>
    <mergeCell ref="F93:F94"/>
    <mergeCell ref="B106:B114"/>
    <mergeCell ref="C106:C114"/>
    <mergeCell ref="D106:D114"/>
    <mergeCell ref="E106:E114"/>
    <mergeCell ref="Y104:Y105"/>
    <mergeCell ref="Z104:Z105"/>
    <mergeCell ref="AA104:AA105"/>
    <mergeCell ref="AB104:AB105"/>
    <mergeCell ref="AC104:AC105"/>
    <mergeCell ref="S104:S105"/>
    <mergeCell ref="T104:T105"/>
    <mergeCell ref="U104:U105"/>
    <mergeCell ref="V104:V105"/>
    <mergeCell ref="W104:W105"/>
    <mergeCell ref="X104:X105"/>
    <mergeCell ref="M104:M105"/>
    <mergeCell ref="N104:N105"/>
    <mergeCell ref="O104:O105"/>
    <mergeCell ref="P104:P105"/>
    <mergeCell ref="Q104:Q105"/>
    <mergeCell ref="H104:H105"/>
    <mergeCell ref="I104:I105"/>
    <mergeCell ref="J104:J105"/>
    <mergeCell ref="K104:K105"/>
    <mergeCell ref="B104:B105"/>
    <mergeCell ref="C104:C105"/>
    <mergeCell ref="D104:D105"/>
    <mergeCell ref="G104:G105"/>
    <mergeCell ref="K5:K6"/>
    <mergeCell ref="L5:L6"/>
    <mergeCell ref="AE5:AE6"/>
    <mergeCell ref="AF5:AF6"/>
    <mergeCell ref="M93:M94"/>
    <mergeCell ref="N93:N94"/>
    <mergeCell ref="O93:O94"/>
    <mergeCell ref="P93:P94"/>
    <mergeCell ref="Q93:Q94"/>
    <mergeCell ref="K27:K28"/>
    <mergeCell ref="L27:L28"/>
    <mergeCell ref="H71:H72"/>
    <mergeCell ref="I71:I72"/>
    <mergeCell ref="J71:J72"/>
    <mergeCell ref="K71:K72"/>
    <mergeCell ref="L71:L72"/>
    <mergeCell ref="X60:X61"/>
    <mergeCell ref="M60:M61"/>
    <mergeCell ref="N60:N61"/>
    <mergeCell ref="O60:O61"/>
    <mergeCell ref="Q16:Q17"/>
    <mergeCell ref="R16:R17"/>
    <mergeCell ref="X49:X50"/>
    <mergeCell ref="M49:M50"/>
    <mergeCell ref="N49:N50"/>
    <mergeCell ref="P49:P50"/>
    <mergeCell ref="Q49:Q50"/>
    <mergeCell ref="U60:U61"/>
    <mergeCell ref="V60:V61"/>
    <mergeCell ref="W60:W61"/>
    <mergeCell ref="Q60:Q61"/>
    <mergeCell ref="R60:R61"/>
    <mergeCell ref="X27:X28"/>
    <mergeCell ref="M27:M28"/>
    <mergeCell ref="N27:N28"/>
    <mergeCell ref="O27:O28"/>
    <mergeCell ref="P27:P28"/>
    <mergeCell ref="Q27:Q28"/>
    <mergeCell ref="R27:R28"/>
    <mergeCell ref="V27:V28"/>
    <mergeCell ref="W27:W28"/>
    <mergeCell ref="AG5:AG6"/>
    <mergeCell ref="AN5:AN6"/>
    <mergeCell ref="AO5:AO6"/>
    <mergeCell ref="B7:B15"/>
    <mergeCell ref="C7:C15"/>
    <mergeCell ref="D7:D15"/>
    <mergeCell ref="E7:E15"/>
    <mergeCell ref="Y5:Y6"/>
    <mergeCell ref="Z5:Z6"/>
    <mergeCell ref="AA5:AA6"/>
    <mergeCell ref="AB5:AB6"/>
    <mergeCell ref="AC5:AC6"/>
    <mergeCell ref="AD5:AD6"/>
    <mergeCell ref="S5:S6"/>
    <mergeCell ref="T5:T6"/>
    <mergeCell ref="U5:U6"/>
    <mergeCell ref="V5:V6"/>
    <mergeCell ref="W5:W6"/>
    <mergeCell ref="X5:X6"/>
    <mergeCell ref="M5:M6"/>
    <mergeCell ref="N5:N6"/>
    <mergeCell ref="F5:F6"/>
    <mergeCell ref="O5:O6"/>
    <mergeCell ref="P5:P6"/>
    <mergeCell ref="Q5:Q6"/>
    <mergeCell ref="R5:R6"/>
    <mergeCell ref="G5:G6"/>
    <mergeCell ref="H5:H6"/>
    <mergeCell ref="I5:I6"/>
    <mergeCell ref="J5:J6"/>
    <mergeCell ref="B207:B215"/>
    <mergeCell ref="C207:C215"/>
    <mergeCell ref="D207:D215"/>
    <mergeCell ref="E207:E215"/>
    <mergeCell ref="M205:M206"/>
    <mergeCell ref="N205:N206"/>
    <mergeCell ref="O205:O206"/>
    <mergeCell ref="P205:P206"/>
    <mergeCell ref="Q205:Q206"/>
    <mergeCell ref="B205:B206"/>
    <mergeCell ref="C205:C206"/>
    <mergeCell ref="D205:D206"/>
    <mergeCell ref="E205:E206"/>
    <mergeCell ref="F205:F206"/>
    <mergeCell ref="G16:G17"/>
    <mergeCell ref="H16:H17"/>
    <mergeCell ref="I16:I17"/>
    <mergeCell ref="J16:J17"/>
    <mergeCell ref="AO205:AO206"/>
    <mergeCell ref="AH205:AH206"/>
    <mergeCell ref="K16:K17"/>
    <mergeCell ref="L16:L17"/>
    <mergeCell ref="AE16:AE17"/>
    <mergeCell ref="AF16:AF17"/>
    <mergeCell ref="AG16:AG17"/>
    <mergeCell ref="AN16:AN17"/>
    <mergeCell ref="AO16:AO17"/>
    <mergeCell ref="AD16:AD17"/>
    <mergeCell ref="AN27:AN28"/>
    <mergeCell ref="AO27:AO28"/>
    <mergeCell ref="AD27:AD28"/>
    <mergeCell ref="AE27:AE28"/>
    <mergeCell ref="AF27:AF28"/>
    <mergeCell ref="AG27:AG28"/>
    <mergeCell ref="AN71:AN72"/>
    <mergeCell ref="N71:N72"/>
    <mergeCell ref="O71:O72"/>
    <mergeCell ref="P71:P72"/>
    <mergeCell ref="AN115:AN116"/>
    <mergeCell ref="K82:K83"/>
    <mergeCell ref="L82:L83"/>
    <mergeCell ref="AE82:AE83"/>
    <mergeCell ref="B18:B26"/>
    <mergeCell ref="C18:C26"/>
    <mergeCell ref="D18:D26"/>
    <mergeCell ref="E18:E26"/>
    <mergeCell ref="Y16:Y17"/>
    <mergeCell ref="Z16:Z17"/>
    <mergeCell ref="AA16:AA17"/>
    <mergeCell ref="AB16:AB17"/>
    <mergeCell ref="AC16:AC17"/>
    <mergeCell ref="S16:S17"/>
    <mergeCell ref="T16:T17"/>
    <mergeCell ref="U16:U17"/>
    <mergeCell ref="V16:V17"/>
    <mergeCell ref="W16:W17"/>
    <mergeCell ref="X16:X17"/>
    <mergeCell ref="M16:M17"/>
    <mergeCell ref="N16:N17"/>
    <mergeCell ref="B16:B17"/>
    <mergeCell ref="C16:C17"/>
    <mergeCell ref="D16:D17"/>
    <mergeCell ref="E16:E17"/>
    <mergeCell ref="F16:F17"/>
    <mergeCell ref="O16:O17"/>
    <mergeCell ref="P16:P17"/>
    <mergeCell ref="G27:G28"/>
    <mergeCell ref="H27:H28"/>
    <mergeCell ref="I27:I28"/>
    <mergeCell ref="G93:G94"/>
    <mergeCell ref="B27:B28"/>
    <mergeCell ref="C27:C28"/>
    <mergeCell ref="D27:D28"/>
    <mergeCell ref="E27:E28"/>
    <mergeCell ref="F27:F28"/>
    <mergeCell ref="F71:F72"/>
    <mergeCell ref="B73:B81"/>
    <mergeCell ref="C73:C81"/>
    <mergeCell ref="D73:D81"/>
    <mergeCell ref="E73:E81"/>
    <mergeCell ref="B71:B72"/>
    <mergeCell ref="C71:C72"/>
    <mergeCell ref="D71:D72"/>
    <mergeCell ref="E71:E72"/>
    <mergeCell ref="G71:G72"/>
    <mergeCell ref="B29:B37"/>
    <mergeCell ref="C29:C37"/>
    <mergeCell ref="D29:D37"/>
    <mergeCell ref="E29:E37"/>
    <mergeCell ref="D38:D39"/>
    <mergeCell ref="C38:C39"/>
    <mergeCell ref="B38:B39"/>
    <mergeCell ref="Z115:Z116"/>
    <mergeCell ref="AA115:AA116"/>
    <mergeCell ref="AB115:AB116"/>
    <mergeCell ref="AC115:AC116"/>
    <mergeCell ref="AD115:AD116"/>
    <mergeCell ref="AK104:AK105"/>
    <mergeCell ref="J27:J28"/>
    <mergeCell ref="AG93:AG94"/>
    <mergeCell ref="R93:R94"/>
    <mergeCell ref="AF71:AF72"/>
    <mergeCell ref="O82:O83"/>
    <mergeCell ref="P82:P83"/>
    <mergeCell ref="Q71:Q72"/>
    <mergeCell ref="R71:R72"/>
    <mergeCell ref="Y27:Y28"/>
    <mergeCell ref="Z27:Z28"/>
    <mergeCell ref="AA27:AA28"/>
    <mergeCell ref="AB27:AB28"/>
    <mergeCell ref="AC27:AC28"/>
    <mergeCell ref="S27:S28"/>
    <mergeCell ref="T27:T28"/>
    <mergeCell ref="U27:U28"/>
    <mergeCell ref="AO126:AO127"/>
    <mergeCell ref="B128:B136"/>
    <mergeCell ref="C128:C136"/>
    <mergeCell ref="D128:D136"/>
    <mergeCell ref="E128:E136"/>
    <mergeCell ref="Y126:Y127"/>
    <mergeCell ref="Z126:Z127"/>
    <mergeCell ref="AA126:AA127"/>
    <mergeCell ref="AB126:AB127"/>
    <mergeCell ref="AC126:AC127"/>
    <mergeCell ref="AD126:AD127"/>
    <mergeCell ref="S126:S127"/>
    <mergeCell ref="T126:T127"/>
    <mergeCell ref="U126:U127"/>
    <mergeCell ref="V126:V127"/>
    <mergeCell ref="W126:W127"/>
    <mergeCell ref="X126:X127"/>
    <mergeCell ref="M126:M127"/>
    <mergeCell ref="N126:N127"/>
    <mergeCell ref="D126:D127"/>
    <mergeCell ref="E126:E127"/>
    <mergeCell ref="O126:O127"/>
    <mergeCell ref="P126:P127"/>
    <mergeCell ref="Q126:Q127"/>
    <mergeCell ref="K126:K127"/>
    <mergeCell ref="AO194:AO195"/>
    <mergeCell ref="B196:B204"/>
    <mergeCell ref="C196:C204"/>
    <mergeCell ref="D196:D204"/>
    <mergeCell ref="E196:E204"/>
    <mergeCell ref="Y194:Y195"/>
    <mergeCell ref="Z194:Z195"/>
    <mergeCell ref="AA194:AA195"/>
    <mergeCell ref="AB194:AB195"/>
    <mergeCell ref="AC194:AC195"/>
    <mergeCell ref="AD194:AD195"/>
    <mergeCell ref="S194:S195"/>
    <mergeCell ref="T194:T195"/>
    <mergeCell ref="U194:U195"/>
    <mergeCell ref="V194:V195"/>
    <mergeCell ref="W194:W195"/>
    <mergeCell ref="X194:X195"/>
    <mergeCell ref="M194:M195"/>
    <mergeCell ref="N194:N195"/>
    <mergeCell ref="O194:O195"/>
    <mergeCell ref="P194:P195"/>
    <mergeCell ref="Q194:Q195"/>
    <mergeCell ref="B194:B195"/>
    <mergeCell ref="AN194:AN195"/>
    <mergeCell ref="AN205:AN206"/>
    <mergeCell ref="AE194:AE195"/>
    <mergeCell ref="AF194:AF195"/>
    <mergeCell ref="AG194:AG195"/>
    <mergeCell ref="R194:R195"/>
    <mergeCell ref="G194:G195"/>
    <mergeCell ref="H194:H195"/>
    <mergeCell ref="I194:I195"/>
    <mergeCell ref="J194:J195"/>
    <mergeCell ref="K194:K195"/>
    <mergeCell ref="L194:L195"/>
    <mergeCell ref="AF205:AF206"/>
    <mergeCell ref="AG205:AG206"/>
    <mergeCell ref="AI205:AI206"/>
    <mergeCell ref="AJ205:AJ206"/>
    <mergeCell ref="Y205:Y206"/>
    <mergeCell ref="Z205:Z206"/>
    <mergeCell ref="AA205:AA206"/>
    <mergeCell ref="AB205:AB206"/>
    <mergeCell ref="AC205:AC206"/>
    <mergeCell ref="AD205:AD206"/>
    <mergeCell ref="S205:S206"/>
    <mergeCell ref="T205:T206"/>
    <mergeCell ref="AE205:AE206"/>
    <mergeCell ref="R205:R206"/>
    <mergeCell ref="G205:G206"/>
    <mergeCell ref="H205:H206"/>
    <mergeCell ref="I205:I206"/>
    <mergeCell ref="J205:J206"/>
    <mergeCell ref="K205:K206"/>
    <mergeCell ref="L205:L206"/>
    <mergeCell ref="C194:C195"/>
    <mergeCell ref="D194:D195"/>
    <mergeCell ref="E194:E195"/>
    <mergeCell ref="F194:F195"/>
    <mergeCell ref="U205:U206"/>
    <mergeCell ref="V205:V206"/>
    <mergeCell ref="W205:W206"/>
    <mergeCell ref="X205:X206"/>
    <mergeCell ref="AF216:AF217"/>
    <mergeCell ref="AG216:AG217"/>
    <mergeCell ref="AN216:AN217"/>
    <mergeCell ref="AO216:AO217"/>
    <mergeCell ref="AD216:AD217"/>
    <mergeCell ref="R216:R217"/>
    <mergeCell ref="G216:G217"/>
    <mergeCell ref="H216:H217"/>
    <mergeCell ref="I216:I217"/>
    <mergeCell ref="J216:J217"/>
    <mergeCell ref="K216:K217"/>
    <mergeCell ref="L216:L217"/>
    <mergeCell ref="AE216:AE217"/>
    <mergeCell ref="AK216:AK217"/>
    <mergeCell ref="AL216:AL217"/>
    <mergeCell ref="AM216:AM217"/>
    <mergeCell ref="Z216:Z217"/>
    <mergeCell ref="AA216:AA217"/>
    <mergeCell ref="AB216:AB217"/>
    <mergeCell ref="AC216:AC217"/>
    <mergeCell ref="S216:S217"/>
    <mergeCell ref="T216:T217"/>
    <mergeCell ref="U216:U217"/>
    <mergeCell ref="V216:V217"/>
    <mergeCell ref="H183:H184"/>
    <mergeCell ref="I183:I184"/>
    <mergeCell ref="D183:D184"/>
    <mergeCell ref="E183:E184"/>
    <mergeCell ref="F183:F184"/>
    <mergeCell ref="T170:T171"/>
    <mergeCell ref="U170:U171"/>
    <mergeCell ref="V170:V171"/>
    <mergeCell ref="M170:M171"/>
    <mergeCell ref="N170:N171"/>
    <mergeCell ref="O170:O171"/>
    <mergeCell ref="P170:P171"/>
    <mergeCell ref="Q170:Q171"/>
    <mergeCell ref="H170:H171"/>
    <mergeCell ref="I170:I171"/>
    <mergeCell ref="J170:J171"/>
    <mergeCell ref="K170:K171"/>
    <mergeCell ref="L170:L171"/>
    <mergeCell ref="J183:J184"/>
    <mergeCell ref="K183:K184"/>
    <mergeCell ref="L183:L184"/>
    <mergeCell ref="M183:M184"/>
    <mergeCell ref="N183:N184"/>
    <mergeCell ref="O183:O184"/>
    <mergeCell ref="D170:D171"/>
    <mergeCell ref="E170:E171"/>
    <mergeCell ref="B218:B226"/>
    <mergeCell ref="C218:C226"/>
    <mergeCell ref="D218:D226"/>
    <mergeCell ref="E218:E226"/>
    <mergeCell ref="G183:G184"/>
    <mergeCell ref="F170:F171"/>
    <mergeCell ref="D172:D182"/>
    <mergeCell ref="E172:E182"/>
    <mergeCell ref="G170:G171"/>
    <mergeCell ref="B183:B184"/>
    <mergeCell ref="C183:C184"/>
    <mergeCell ref="Y216:Y217"/>
    <mergeCell ref="M216:M217"/>
    <mergeCell ref="N216:N217"/>
    <mergeCell ref="Q216:Q217"/>
    <mergeCell ref="O216:O217"/>
    <mergeCell ref="P216:P217"/>
    <mergeCell ref="B216:B217"/>
    <mergeCell ref="C216:C217"/>
    <mergeCell ref="D216:D217"/>
    <mergeCell ref="E216:E217"/>
    <mergeCell ref="F216:F217"/>
    <mergeCell ref="W216:W217"/>
    <mergeCell ref="X216:X217"/>
    <mergeCell ref="G159:G160"/>
    <mergeCell ref="H159:H160"/>
    <mergeCell ref="I159:I160"/>
    <mergeCell ref="J159:J160"/>
    <mergeCell ref="K159:K160"/>
    <mergeCell ref="L159:L160"/>
    <mergeCell ref="P159:P160"/>
    <mergeCell ref="Q159:Q160"/>
    <mergeCell ref="AD170:AD171"/>
    <mergeCell ref="S170:S171"/>
    <mergeCell ref="W170:W171"/>
    <mergeCell ref="X170:X171"/>
    <mergeCell ref="Y159:Y160"/>
    <mergeCell ref="Z159:Z160"/>
    <mergeCell ref="AA159:AA160"/>
    <mergeCell ref="AB159:AB160"/>
    <mergeCell ref="S159:S160"/>
    <mergeCell ref="T159:T160"/>
    <mergeCell ref="U159:U160"/>
    <mergeCell ref="V159:V160"/>
    <mergeCell ref="W159:W160"/>
    <mergeCell ref="X159:X160"/>
    <mergeCell ref="M159:M160"/>
    <mergeCell ref="N159:N160"/>
    <mergeCell ref="P183:P184"/>
    <mergeCell ref="Q183:Q184"/>
    <mergeCell ref="AE159:AE160"/>
    <mergeCell ref="R159:R160"/>
    <mergeCell ref="AB183:AB184"/>
    <mergeCell ref="AE170:AE171"/>
    <mergeCell ref="O159:O160"/>
    <mergeCell ref="Y170:Y171"/>
    <mergeCell ref="Z170:Z171"/>
    <mergeCell ref="AA170:AA171"/>
    <mergeCell ref="AB170:AB171"/>
    <mergeCell ref="T183:T184"/>
    <mergeCell ref="U183:U184"/>
    <mergeCell ref="V183:V184"/>
    <mergeCell ref="W183:W184"/>
    <mergeCell ref="X183:X184"/>
    <mergeCell ref="R170:R171"/>
    <mergeCell ref="AN159:AN160"/>
    <mergeCell ref="AO159:AO160"/>
    <mergeCell ref="AC159:AC160"/>
    <mergeCell ref="AD159:AD160"/>
    <mergeCell ref="AG170:AG171"/>
    <mergeCell ref="AN170:AN171"/>
    <mergeCell ref="AO170:AO171"/>
    <mergeCell ref="AC170:AC171"/>
    <mergeCell ref="R183:R184"/>
    <mergeCell ref="AE183:AE184"/>
    <mergeCell ref="AF183:AF184"/>
    <mergeCell ref="AG183:AG184"/>
    <mergeCell ref="AN183:AN184"/>
    <mergeCell ref="AO183:AO184"/>
    <mergeCell ref="AC183:AC184"/>
    <mergeCell ref="AD183:AD184"/>
    <mergeCell ref="AF159:AF160"/>
    <mergeCell ref="AG159:AG160"/>
    <mergeCell ref="AF170:AF171"/>
    <mergeCell ref="AM159:AM160"/>
    <mergeCell ref="Y183:Y184"/>
    <mergeCell ref="Z183:Z184"/>
    <mergeCell ref="AA183:AA184"/>
    <mergeCell ref="S183:S184"/>
    <mergeCell ref="J115:J116"/>
    <mergeCell ref="K115:K116"/>
    <mergeCell ref="L115:L116"/>
    <mergeCell ref="AO82:AO83"/>
    <mergeCell ref="B84:B92"/>
    <mergeCell ref="C84:C92"/>
    <mergeCell ref="D84:D92"/>
    <mergeCell ref="E84:E92"/>
    <mergeCell ref="AD82:AD83"/>
    <mergeCell ref="Q82:Q83"/>
    <mergeCell ref="R82:R83"/>
    <mergeCell ref="G82:G83"/>
    <mergeCell ref="F104:F105"/>
    <mergeCell ref="AE93:AE94"/>
    <mergeCell ref="M82:M83"/>
    <mergeCell ref="N82:N83"/>
    <mergeCell ref="AO115:AO116"/>
    <mergeCell ref="AF115:AF116"/>
    <mergeCell ref="AG115:AG116"/>
    <mergeCell ref="AF82:AF83"/>
    <mergeCell ref="AG82:AG83"/>
    <mergeCell ref="AN82:AN83"/>
    <mergeCell ref="AN104:AN105"/>
    <mergeCell ref="Y115:Y116"/>
    <mergeCell ref="L49:L50"/>
    <mergeCell ref="H60:H61"/>
    <mergeCell ref="I60:I61"/>
    <mergeCell ref="J60:J61"/>
    <mergeCell ref="K60:K61"/>
    <mergeCell ref="L60:L61"/>
    <mergeCell ref="E49:E50"/>
    <mergeCell ref="F49:F50"/>
    <mergeCell ref="O49:O50"/>
    <mergeCell ref="G60:G61"/>
    <mergeCell ref="AO71:AO72"/>
    <mergeCell ref="AC71:AC72"/>
    <mergeCell ref="AD71:AD72"/>
    <mergeCell ref="Y71:Y72"/>
    <mergeCell ref="Z71:Z72"/>
    <mergeCell ref="AN60:AN61"/>
    <mergeCell ref="AO60:AO61"/>
    <mergeCell ref="B62:B70"/>
    <mergeCell ref="C62:C70"/>
    <mergeCell ref="D62:D70"/>
    <mergeCell ref="E62:E70"/>
    <mergeCell ref="Y60:Y61"/>
    <mergeCell ref="Z60:Z61"/>
    <mergeCell ref="AA60:AA61"/>
    <mergeCell ref="AB60:AB61"/>
    <mergeCell ref="AC60:AC61"/>
    <mergeCell ref="AD60:AD61"/>
    <mergeCell ref="S60:S61"/>
    <mergeCell ref="T60:T61"/>
    <mergeCell ref="AE71:AE72"/>
    <mergeCell ref="M71:M72"/>
    <mergeCell ref="AH71:AH72"/>
    <mergeCell ref="AH60:AH61"/>
    <mergeCell ref="AI60:AI61"/>
    <mergeCell ref="AJ60:AJ61"/>
    <mergeCell ref="U71:U72"/>
    <mergeCell ref="V71:V72"/>
    <mergeCell ref="W71:W72"/>
    <mergeCell ref="X71:X72"/>
    <mergeCell ref="B60:B61"/>
    <mergeCell ref="C60:C61"/>
    <mergeCell ref="D60:D61"/>
    <mergeCell ref="E60:E61"/>
    <mergeCell ref="F60:F61"/>
    <mergeCell ref="AE49:AE50"/>
    <mergeCell ref="AF49:AF50"/>
    <mergeCell ref="AG49:AG50"/>
    <mergeCell ref="Y82:Y83"/>
    <mergeCell ref="Z82:Z83"/>
    <mergeCell ref="AA82:AA83"/>
    <mergeCell ref="AA71:AA72"/>
    <mergeCell ref="AB71:AB72"/>
    <mergeCell ref="S71:S72"/>
    <mergeCell ref="AG71:AG72"/>
    <mergeCell ref="AE60:AE61"/>
    <mergeCell ref="T71:T72"/>
    <mergeCell ref="S82:S83"/>
    <mergeCell ref="T82:T83"/>
    <mergeCell ref="U82:U83"/>
    <mergeCell ref="V82:V83"/>
    <mergeCell ref="W82:W83"/>
    <mergeCell ref="X82:X83"/>
    <mergeCell ref="AF60:AF61"/>
    <mergeCell ref="AG60:AG61"/>
    <mergeCell ref="AB82:AB83"/>
    <mergeCell ref="AC82:AC83"/>
    <mergeCell ref="AN49:AN50"/>
    <mergeCell ref="AO49:AO50"/>
    <mergeCell ref="B51:B59"/>
    <mergeCell ref="C51:C59"/>
    <mergeCell ref="D51:D59"/>
    <mergeCell ref="E51:E59"/>
    <mergeCell ref="Y49:Y50"/>
    <mergeCell ref="Z49:Z50"/>
    <mergeCell ref="AA49:AA50"/>
    <mergeCell ref="AB49:AB50"/>
    <mergeCell ref="AC49:AC50"/>
    <mergeCell ref="AD49:AD50"/>
    <mergeCell ref="S49:S50"/>
    <mergeCell ref="T49:T50"/>
    <mergeCell ref="U49:U50"/>
    <mergeCell ref="V49:V50"/>
    <mergeCell ref="W49:W50"/>
    <mergeCell ref="R49:R50"/>
    <mergeCell ref="G49:G50"/>
    <mergeCell ref="H49:H50"/>
    <mergeCell ref="I49:I50"/>
    <mergeCell ref="J49:J50"/>
    <mergeCell ref="K49:K50"/>
    <mergeCell ref="AH49:AH50"/>
    <mergeCell ref="G229:I229"/>
    <mergeCell ref="E231:F231"/>
    <mergeCell ref="AE232:AG232"/>
    <mergeCell ref="AN232:AO232"/>
    <mergeCell ref="M232:O232"/>
    <mergeCell ref="P232:R232"/>
    <mergeCell ref="S232:U232"/>
    <mergeCell ref="V232:X232"/>
    <mergeCell ref="Y232:AA232"/>
    <mergeCell ref="AB232:AD232"/>
    <mergeCell ref="AB229:AD229"/>
    <mergeCell ref="AE229:AG229"/>
    <mergeCell ref="AN229:AO229"/>
    <mergeCell ref="AH232:AJ232"/>
    <mergeCell ref="AK229:AM229"/>
    <mergeCell ref="AK232:AM232"/>
    <mergeCell ref="G232:I232"/>
    <mergeCell ref="J232:L232"/>
    <mergeCell ref="J229:L229"/>
    <mergeCell ref="M229:O229"/>
    <mergeCell ref="P229:R229"/>
    <mergeCell ref="S229:U229"/>
    <mergeCell ref="V229:X229"/>
    <mergeCell ref="Y229:AA229"/>
    <mergeCell ref="E238:F238"/>
    <mergeCell ref="E233:F233"/>
    <mergeCell ref="E230:F230"/>
    <mergeCell ref="E237:F237"/>
    <mergeCell ref="E236:F236"/>
    <mergeCell ref="E235:F235"/>
    <mergeCell ref="E234:F234"/>
    <mergeCell ref="E232:F232"/>
    <mergeCell ref="B82:B83"/>
    <mergeCell ref="C82:C83"/>
    <mergeCell ref="D82:D83"/>
    <mergeCell ref="E82:E83"/>
    <mergeCell ref="F82:F83"/>
    <mergeCell ref="B185:B193"/>
    <mergeCell ref="C185:C193"/>
    <mergeCell ref="C159:C160"/>
    <mergeCell ref="D159:D160"/>
    <mergeCell ref="E159:E160"/>
    <mergeCell ref="F159:F160"/>
    <mergeCell ref="B161:B169"/>
    <mergeCell ref="C161:C169"/>
    <mergeCell ref="D161:D169"/>
    <mergeCell ref="E161:E169"/>
    <mergeCell ref="B172:B182"/>
    <mergeCell ref="E229:F229"/>
    <mergeCell ref="B159:B160"/>
    <mergeCell ref="A5:A6"/>
    <mergeCell ref="A7:A15"/>
    <mergeCell ref="A115:A116"/>
    <mergeCell ref="A117:A125"/>
    <mergeCell ref="A82:A83"/>
    <mergeCell ref="A84:A92"/>
    <mergeCell ref="A93:A94"/>
    <mergeCell ref="A95:A103"/>
    <mergeCell ref="A183:A184"/>
    <mergeCell ref="A60:A61"/>
    <mergeCell ref="A38:A39"/>
    <mergeCell ref="A40:A48"/>
    <mergeCell ref="A49:A50"/>
    <mergeCell ref="A51:A59"/>
    <mergeCell ref="A71:A72"/>
    <mergeCell ref="A73:A81"/>
    <mergeCell ref="B49:B50"/>
    <mergeCell ref="C49:C50"/>
    <mergeCell ref="D49:D50"/>
    <mergeCell ref="C172:C182"/>
    <mergeCell ref="B170:B171"/>
    <mergeCell ref="C170:C171"/>
    <mergeCell ref="A1:AO2"/>
    <mergeCell ref="A3:AO3"/>
    <mergeCell ref="A4:F4"/>
    <mergeCell ref="A216:A217"/>
    <mergeCell ref="A218:A226"/>
    <mergeCell ref="A159:A160"/>
    <mergeCell ref="A161:A169"/>
    <mergeCell ref="A170:A171"/>
    <mergeCell ref="A172:A182"/>
    <mergeCell ref="A27:A28"/>
    <mergeCell ref="A29:A37"/>
    <mergeCell ref="A126:A127"/>
    <mergeCell ref="A128:A136"/>
    <mergeCell ref="A194:A195"/>
    <mergeCell ref="A196:A204"/>
    <mergeCell ref="A16:A17"/>
    <mergeCell ref="A18:A26"/>
    <mergeCell ref="A205:A206"/>
    <mergeCell ref="A207:A215"/>
    <mergeCell ref="A104:A105"/>
    <mergeCell ref="A106:A114"/>
    <mergeCell ref="A185:A193"/>
    <mergeCell ref="D185:D193"/>
    <mergeCell ref="E185:E193"/>
  </mergeCells>
  <pageMargins left="0.25" right="0.25" top="0.75" bottom="0.75" header="0.3" footer="0.3"/>
  <pageSetup paperSize="3" scale="26"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D599FB33DD964FAC1F2E95E230AFA9" ma:contentTypeVersion="18" ma:contentTypeDescription="Create a new document." ma:contentTypeScope="" ma:versionID="c304aa67a194169f415db8f5fe1cd8c9">
  <xsd:schema xmlns:xsd="http://www.w3.org/2001/XMLSchema" xmlns:xs="http://www.w3.org/2001/XMLSchema" xmlns:p="http://schemas.microsoft.com/office/2006/metadata/properties" xmlns:ns2="159481e7-a7a4-47f1-8d63-45ea7b23d61b" xmlns:ns3="c8a508e6-53a5-473d-852b-97eb44cd1a36" targetNamespace="http://schemas.microsoft.com/office/2006/metadata/properties" ma:root="true" ma:fieldsID="b524777f869fea23afaf91d259d9826a" ns2:_="" ns3:_="">
    <xsd:import namespace="159481e7-a7a4-47f1-8d63-45ea7b23d61b"/>
    <xsd:import namespace="c8a508e6-53a5-473d-852b-97eb44cd1a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9481e7-a7a4-47f1-8d63-45ea7b23d6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d5e5e1-261b-4e54-8ff9-500d6b7ed8c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a508e6-53a5-473d-852b-97eb44cd1a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de33624-9dd5-4f06-aa35-f1195db77038}" ma:internalName="TaxCatchAll" ma:showField="CatchAllData" ma:web="c8a508e6-53a5-473d-852b-97eb44cd1a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9481e7-a7a4-47f1-8d63-45ea7b23d61b">
      <Terms xmlns="http://schemas.microsoft.com/office/infopath/2007/PartnerControls"/>
    </lcf76f155ced4ddcb4097134ff3c332f>
    <TaxCatchAll xmlns="c8a508e6-53a5-473d-852b-97eb44cd1a36" xsi:nil="true"/>
    <MediaLengthInSeconds xmlns="159481e7-a7a4-47f1-8d63-45ea7b23d61b" xsi:nil="true"/>
    <SharedWithUsers xmlns="c8a508e6-53a5-473d-852b-97eb44cd1a36">
      <UserInfo>
        <DisplayName>Chris Nicolas</DisplayName>
        <AccountId>928</AccountId>
        <AccountType/>
      </UserInfo>
      <UserInfo>
        <DisplayName>Andy Rush</DisplayName>
        <AccountId>12</AccountId>
        <AccountType/>
      </UserInfo>
      <UserInfo>
        <DisplayName>Elizabeth Bowling</DisplayName>
        <AccountId>94</AccountId>
        <AccountType/>
      </UserInfo>
    </SharedWithUsers>
  </documentManagement>
</p:properties>
</file>

<file path=customXml/itemProps1.xml><?xml version="1.0" encoding="utf-8"?>
<ds:datastoreItem xmlns:ds="http://schemas.openxmlformats.org/officeDocument/2006/customXml" ds:itemID="{56A09C18-4BC3-4097-8DF6-36C74601AF3D}"/>
</file>

<file path=customXml/itemProps2.xml><?xml version="1.0" encoding="utf-8"?>
<ds:datastoreItem xmlns:ds="http://schemas.openxmlformats.org/officeDocument/2006/customXml" ds:itemID="{3711BFDB-47FD-4477-B0B3-C66591A9177B}"/>
</file>

<file path=customXml/itemProps3.xml><?xml version="1.0" encoding="utf-8"?>
<ds:datastoreItem xmlns:ds="http://schemas.openxmlformats.org/officeDocument/2006/customXml" ds:itemID="{379D1019-9BBE-4AC6-9E07-3FDD929B6B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Vail</dc:creator>
  <cp:keywords/>
  <dc:description/>
  <cp:lastModifiedBy>Brady Hill</cp:lastModifiedBy>
  <cp:revision/>
  <dcterms:created xsi:type="dcterms:W3CDTF">2020-06-23T15:14:50Z</dcterms:created>
  <dcterms:modified xsi:type="dcterms:W3CDTF">2023-09-14T12:56:33Z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0x0101008BD599FB33DD964FAC1F2E95E230AFA9</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MediaServiceImageTags">
    <vt:lpwstr/>
  </property>
  <property fmtid="{D5CDD505-2E9C-101B-9397-08002B2CF9AE}" pid="8" name="_ExtendedDescription">
    <vt:lpwstr/>
  </property>
  <property fmtid="{D5CDD505-2E9C-101B-9397-08002B2CF9AE}" pid="9" name="_activity">
    <vt:lpwstr>{"FileActivityType":"9","FileActivityTimeStamp":"2023-05-24T13:28:12.147Z","FileActivityUsersOnPage":[{"DisplayName":"Chris Nicolas","Id":"chris.nicolas@kipda.org"},{"DisplayName":"Chris Nicolas","Id":"chris.nicolas@kipda.org"},{"DisplayName":"Andy Rush","Id":"andy.rush@kipda.org"},{"DisplayName":"Elizabeth Bowling","Id":"elizabethbowling.schiller@kipda.org"}],"FileActivityNavigationId":null}</vt:lpwstr>
  </property>
  <property fmtid="{D5CDD505-2E9C-101B-9397-08002B2CF9AE}" pid="10" name="TriggerFlowInfo">
    <vt:lpwstr/>
  </property>
</Properties>
</file>