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kipda.sharepoint.com/sites/Transportation/Shared Documents/MPO Dedicated Programs/Tracking Sheets/"/>
    </mc:Choice>
  </mc:AlternateContent>
  <xr:revisionPtr revIDLastSave="653" documentId="8_{B9375958-4F80-46D1-984F-5E33D7F09CB7}" xr6:coauthVersionLast="47" xr6:coauthVersionMax="47" xr10:uidLastSave="{07EB9B07-4AA6-450F-8F8A-8BC455A8F922}"/>
  <bookViews>
    <workbookView xWindow="-108" yWindow="-108" windowWidth="23256" windowHeight="12576" firstSheet="1" xr2:uid="{00000000-000D-0000-FFFF-FFFF00000000}"/>
  </bookViews>
  <sheets>
    <sheet name="IN - All Programs" sheetId="3" r:id="rId1"/>
    <sheet name="IN Program Breakdown" sheetId="4" r:id="rId2"/>
    <sheet name="KY - STBG" sheetId="1" r:id="rId3"/>
    <sheet name="KY - TA" sheetId="2" r:id="rId4"/>
  </sheets>
  <definedNames>
    <definedName name="_xlnm.Print_Area" localSheetId="0">'IN - All Programs'!$A$1:$AI$427</definedName>
    <definedName name="_xlnm.Print_Area" localSheetId="2">'KY - STBG'!$A$1:$AJ$1058</definedName>
    <definedName name="_xlnm.Print_Area" localSheetId="3">'KY - TA'!$A$1:$AJ$237</definedName>
    <definedName name="_xlnm.Print_Titles" localSheetId="0">'IN - All Programs'!$1:$4</definedName>
    <definedName name="_xlnm.Print_Titles" localSheetId="2">'KY - STBG'!$1:$4</definedName>
    <definedName name="_xlnm.Print_Titles" localSheetId="3">'KY - TA'!$1:$4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419" i="3" l="1"/>
  <c r="AD685" i="1"/>
  <c r="AD618" i="1"/>
  <c r="AD607" i="1"/>
  <c r="AA546" i="1"/>
  <c r="AA513" i="1"/>
  <c r="AA512" i="1"/>
  <c r="AA491" i="1"/>
  <c r="AA490" i="1"/>
  <c r="Z410" i="3"/>
  <c r="AA410" i="3"/>
  <c r="Y410" i="3"/>
  <c r="Y412" i="3"/>
  <c r="Y411" i="3"/>
  <c r="Y409" i="3"/>
  <c r="Y408" i="3"/>
  <c r="Y413" i="3"/>
  <c r="Z413" i="3"/>
  <c r="AA413" i="3"/>
  <c r="AB413" i="3"/>
  <c r="AC413" i="3"/>
  <c r="AD413" i="3"/>
  <c r="AE413" i="3"/>
  <c r="AF413" i="3"/>
  <c r="AG413" i="3"/>
  <c r="Z411" i="3"/>
  <c r="AA411" i="3"/>
  <c r="AB411" i="3"/>
  <c r="AC411" i="3"/>
  <c r="AD411" i="3"/>
  <c r="AE411" i="3"/>
  <c r="AF411" i="3"/>
  <c r="AG411" i="3"/>
  <c r="AB410" i="3"/>
  <c r="AC410" i="3"/>
  <c r="AD410" i="3"/>
  <c r="AE410" i="3"/>
  <c r="AF410" i="3"/>
  <c r="AG410" i="3"/>
  <c r="Z409" i="3"/>
  <c r="AA409" i="3"/>
  <c r="AB409" i="3"/>
  <c r="AC409" i="3"/>
  <c r="AD409" i="3"/>
  <c r="AE409" i="3"/>
  <c r="AF409" i="3"/>
  <c r="AG409" i="3"/>
  <c r="Z408" i="3"/>
  <c r="AA408" i="3"/>
  <c r="AB408" i="3"/>
  <c r="AC408" i="3"/>
  <c r="AD408" i="3"/>
  <c r="AE408" i="3"/>
  <c r="AF408" i="3"/>
  <c r="AG408" i="3"/>
  <c r="W408" i="3"/>
  <c r="X408" i="3"/>
  <c r="V408" i="3"/>
  <c r="X409" i="3"/>
  <c r="V409" i="3"/>
  <c r="X410" i="3"/>
  <c r="X411" i="3"/>
  <c r="X413" i="3" s="1"/>
  <c r="V410" i="3"/>
  <c r="V413" i="3" s="1"/>
  <c r="V411" i="3"/>
  <c r="X420" i="3"/>
  <c r="X418" i="3"/>
  <c r="X417" i="3"/>
  <c r="Z431" i="3"/>
  <c r="X959" i="1"/>
  <c r="Y289" i="3"/>
  <c r="Y288" i="3"/>
  <c r="AF359" i="3"/>
  <c r="AC359" i="3"/>
  <c r="Z359" i="3"/>
  <c r="W359" i="3"/>
  <c r="T359" i="3"/>
  <c r="Q359" i="3"/>
  <c r="N359" i="3"/>
  <c r="K359" i="3"/>
  <c r="H359" i="3"/>
  <c r="AF358" i="3"/>
  <c r="AC358" i="3"/>
  <c r="Z358" i="3"/>
  <c r="W358" i="3"/>
  <c r="T358" i="3"/>
  <c r="Q358" i="3"/>
  <c r="N358" i="3"/>
  <c r="K358" i="3"/>
  <c r="H358" i="3"/>
  <c r="AF357" i="3"/>
  <c r="AC357" i="3"/>
  <c r="Z357" i="3"/>
  <c r="W357" i="3"/>
  <c r="T357" i="3"/>
  <c r="Q357" i="3"/>
  <c r="N357" i="3"/>
  <c r="K357" i="3"/>
  <c r="H357" i="3"/>
  <c r="Z356" i="3"/>
  <c r="AI355" i="3"/>
  <c r="AF355" i="3"/>
  <c r="AC355" i="3"/>
  <c r="Z355" i="3"/>
  <c r="W355" i="3"/>
  <c r="T355" i="3"/>
  <c r="Q355" i="3"/>
  <c r="N355" i="3"/>
  <c r="K355" i="3"/>
  <c r="H355" i="3"/>
  <c r="AF354" i="3"/>
  <c r="AC354" i="3"/>
  <c r="Z354" i="3"/>
  <c r="W354" i="3"/>
  <c r="T354" i="3"/>
  <c r="Q354" i="3"/>
  <c r="N354" i="3"/>
  <c r="K354" i="3"/>
  <c r="H354" i="3"/>
  <c r="AF353" i="3"/>
  <c r="AC353" i="3"/>
  <c r="Z353" i="3"/>
  <c r="W353" i="3"/>
  <c r="T353" i="3"/>
  <c r="Q353" i="3"/>
  <c r="N353" i="3"/>
  <c r="K353" i="3"/>
  <c r="H353" i="3"/>
  <c r="AF352" i="3"/>
  <c r="AC352" i="3"/>
  <c r="Z352" i="3"/>
  <c r="W352" i="3"/>
  <c r="T352" i="3"/>
  <c r="Q352" i="3"/>
  <c r="N352" i="3"/>
  <c r="K352" i="3"/>
  <c r="H352" i="3"/>
  <c r="AF351" i="3"/>
  <c r="AC351" i="3"/>
  <c r="Z351" i="3"/>
  <c r="W351" i="3"/>
  <c r="S351" i="3"/>
  <c r="AI351" i="3" s="1"/>
  <c r="Q351" i="3"/>
  <c r="N351" i="3"/>
  <c r="K351" i="3"/>
  <c r="H351" i="3"/>
  <c r="AF350" i="3"/>
  <c r="AC350" i="3"/>
  <c r="Z350" i="3"/>
  <c r="W350" i="3"/>
  <c r="T350" i="3"/>
  <c r="Q350" i="3"/>
  <c r="N350" i="3"/>
  <c r="K350" i="3"/>
  <c r="H350" i="3"/>
  <c r="AF383" i="3"/>
  <c r="AC383" i="3"/>
  <c r="Z383" i="3"/>
  <c r="W383" i="3"/>
  <c r="T383" i="3"/>
  <c r="Q383" i="3"/>
  <c r="N383" i="3"/>
  <c r="K383" i="3"/>
  <c r="H383" i="3"/>
  <c r="AF382" i="3"/>
  <c r="AC382" i="3"/>
  <c r="Z382" i="3"/>
  <c r="W382" i="3"/>
  <c r="T382" i="3"/>
  <c r="Q382" i="3"/>
  <c r="N382" i="3"/>
  <c r="K382" i="3"/>
  <c r="H382" i="3"/>
  <c r="AF381" i="3"/>
  <c r="AC381" i="3"/>
  <c r="Z381" i="3"/>
  <c r="W381" i="3"/>
  <c r="T381" i="3"/>
  <c r="Q381" i="3"/>
  <c r="N381" i="3"/>
  <c r="K381" i="3"/>
  <c r="H381" i="3"/>
  <c r="Z380" i="3"/>
  <c r="AI379" i="3"/>
  <c r="AF379" i="3"/>
  <c r="AC379" i="3"/>
  <c r="Z379" i="3"/>
  <c r="W379" i="3"/>
  <c r="T379" i="3"/>
  <c r="Q379" i="3"/>
  <c r="N379" i="3"/>
  <c r="K379" i="3"/>
  <c r="H379" i="3"/>
  <c r="AF378" i="3"/>
  <c r="AC378" i="3"/>
  <c r="Z378" i="3"/>
  <c r="W378" i="3"/>
  <c r="T378" i="3"/>
  <c r="Q378" i="3"/>
  <c r="N378" i="3"/>
  <c r="K378" i="3"/>
  <c r="H378" i="3"/>
  <c r="AF377" i="3"/>
  <c r="AC377" i="3"/>
  <c r="Z377" i="3"/>
  <c r="W377" i="3"/>
  <c r="T377" i="3"/>
  <c r="Q377" i="3"/>
  <c r="N377" i="3"/>
  <c r="K377" i="3"/>
  <c r="H377" i="3"/>
  <c r="AF376" i="3"/>
  <c r="AC376" i="3"/>
  <c r="Z376" i="3"/>
  <c r="W376" i="3"/>
  <c r="T376" i="3"/>
  <c r="Q376" i="3"/>
  <c r="N376" i="3"/>
  <c r="K376" i="3"/>
  <c r="H376" i="3"/>
  <c r="AI375" i="3"/>
  <c r="AF375" i="3"/>
  <c r="AC375" i="3"/>
  <c r="Z375" i="3"/>
  <c r="W375" i="3"/>
  <c r="T375" i="3"/>
  <c r="S375" i="3"/>
  <c r="Q375" i="3"/>
  <c r="N375" i="3"/>
  <c r="K375" i="3"/>
  <c r="H375" i="3"/>
  <c r="AF374" i="3"/>
  <c r="AC374" i="3"/>
  <c r="Z374" i="3"/>
  <c r="W374" i="3"/>
  <c r="T374" i="3"/>
  <c r="Q374" i="3"/>
  <c r="N374" i="3"/>
  <c r="K374" i="3"/>
  <c r="H374" i="3"/>
  <c r="AF371" i="3"/>
  <c r="AC371" i="3"/>
  <c r="Z371" i="3"/>
  <c r="W371" i="3"/>
  <c r="T371" i="3"/>
  <c r="Q371" i="3"/>
  <c r="N371" i="3"/>
  <c r="K371" i="3"/>
  <c r="H371" i="3"/>
  <c r="AF370" i="3"/>
  <c r="AC370" i="3"/>
  <c r="Z370" i="3"/>
  <c r="W370" i="3"/>
  <c r="T370" i="3"/>
  <c r="Q370" i="3"/>
  <c r="N370" i="3"/>
  <c r="K370" i="3"/>
  <c r="H370" i="3"/>
  <c r="AF369" i="3"/>
  <c r="AC369" i="3"/>
  <c r="Z369" i="3"/>
  <c r="W369" i="3"/>
  <c r="T369" i="3"/>
  <c r="Q369" i="3"/>
  <c r="N369" i="3"/>
  <c r="K369" i="3"/>
  <c r="H369" i="3"/>
  <c r="Z368" i="3"/>
  <c r="AI367" i="3"/>
  <c r="AF367" i="3"/>
  <c r="AC367" i="3"/>
  <c r="Z367" i="3"/>
  <c r="W367" i="3"/>
  <c r="T367" i="3"/>
  <c r="Q367" i="3"/>
  <c r="N367" i="3"/>
  <c r="K367" i="3"/>
  <c r="H367" i="3"/>
  <c r="AF366" i="3"/>
  <c r="AC366" i="3"/>
  <c r="Z366" i="3"/>
  <c r="W366" i="3"/>
  <c r="T366" i="3"/>
  <c r="Q366" i="3"/>
  <c r="N366" i="3"/>
  <c r="K366" i="3"/>
  <c r="H366" i="3"/>
  <c r="AF365" i="3"/>
  <c r="AC365" i="3"/>
  <c r="Z365" i="3"/>
  <c r="W365" i="3"/>
  <c r="T365" i="3"/>
  <c r="Q365" i="3"/>
  <c r="N365" i="3"/>
  <c r="K365" i="3"/>
  <c r="H365" i="3"/>
  <c r="AF364" i="3"/>
  <c r="AC364" i="3"/>
  <c r="Z364" i="3"/>
  <c r="W364" i="3"/>
  <c r="T364" i="3"/>
  <c r="Q364" i="3"/>
  <c r="N364" i="3"/>
  <c r="K364" i="3"/>
  <c r="H364" i="3"/>
  <c r="AF363" i="3"/>
  <c r="AC363" i="3"/>
  <c r="Z363" i="3"/>
  <c r="W363" i="3"/>
  <c r="S363" i="3"/>
  <c r="AI363" i="3" s="1"/>
  <c r="Q363" i="3"/>
  <c r="N363" i="3"/>
  <c r="K363" i="3"/>
  <c r="H363" i="3"/>
  <c r="AF362" i="3"/>
  <c r="AC362" i="3"/>
  <c r="Z362" i="3"/>
  <c r="W362" i="3"/>
  <c r="T362" i="3"/>
  <c r="Q362" i="3"/>
  <c r="N362" i="3"/>
  <c r="K362" i="3"/>
  <c r="H362" i="3"/>
  <c r="AF395" i="3"/>
  <c r="AC395" i="3"/>
  <c r="Z395" i="3"/>
  <c r="W395" i="3"/>
  <c r="T395" i="3"/>
  <c r="Q395" i="3"/>
  <c r="N395" i="3"/>
  <c r="K395" i="3"/>
  <c r="H395" i="3"/>
  <c r="AF394" i="3"/>
  <c r="AC394" i="3"/>
  <c r="Z394" i="3"/>
  <c r="W394" i="3"/>
  <c r="T394" i="3"/>
  <c r="Q394" i="3"/>
  <c r="N394" i="3"/>
  <c r="K394" i="3"/>
  <c r="H394" i="3"/>
  <c r="AF393" i="3"/>
  <c r="AC393" i="3"/>
  <c r="Z393" i="3"/>
  <c r="W393" i="3"/>
  <c r="T393" i="3"/>
  <c r="Q393" i="3"/>
  <c r="N393" i="3"/>
  <c r="K393" i="3"/>
  <c r="H393" i="3"/>
  <c r="Z392" i="3"/>
  <c r="AI391" i="3"/>
  <c r="AF391" i="3"/>
  <c r="AC391" i="3"/>
  <c r="Z391" i="3"/>
  <c r="W391" i="3"/>
  <c r="T391" i="3"/>
  <c r="Q391" i="3"/>
  <c r="N391" i="3"/>
  <c r="K391" i="3"/>
  <c r="H391" i="3"/>
  <c r="AF390" i="3"/>
  <c r="AC390" i="3"/>
  <c r="Z390" i="3"/>
  <c r="W390" i="3"/>
  <c r="T390" i="3"/>
  <c r="Q390" i="3"/>
  <c r="N390" i="3"/>
  <c r="K390" i="3"/>
  <c r="H390" i="3"/>
  <c r="AF389" i="3"/>
  <c r="AC389" i="3"/>
  <c r="Z389" i="3"/>
  <c r="W389" i="3"/>
  <c r="T389" i="3"/>
  <c r="Q389" i="3"/>
  <c r="N389" i="3"/>
  <c r="K389" i="3"/>
  <c r="H389" i="3"/>
  <c r="AF388" i="3"/>
  <c r="AC388" i="3"/>
  <c r="Z388" i="3"/>
  <c r="W388" i="3"/>
  <c r="T388" i="3"/>
  <c r="Q388" i="3"/>
  <c r="N388" i="3"/>
  <c r="K388" i="3"/>
  <c r="H388" i="3"/>
  <c r="AF387" i="3"/>
  <c r="AC387" i="3"/>
  <c r="Z387" i="3"/>
  <c r="W387" i="3"/>
  <c r="S387" i="3"/>
  <c r="Q387" i="3"/>
  <c r="N387" i="3"/>
  <c r="K387" i="3"/>
  <c r="H387" i="3"/>
  <c r="AF386" i="3"/>
  <c r="AC386" i="3"/>
  <c r="Z386" i="3"/>
  <c r="W386" i="3"/>
  <c r="T386" i="3"/>
  <c r="Q386" i="3"/>
  <c r="N386" i="3"/>
  <c r="K386" i="3"/>
  <c r="H386" i="3"/>
  <c r="G5" i="4"/>
  <c r="F23" i="4"/>
  <c r="F17" i="4"/>
  <c r="F5" i="4"/>
  <c r="D11" i="4"/>
  <c r="D5" i="4"/>
  <c r="B3" i="4"/>
  <c r="B4" i="4" s="1"/>
  <c r="AG421" i="3"/>
  <c r="AD421" i="3"/>
  <c r="AE266" i="3"/>
  <c r="G17" i="4" s="1"/>
  <c r="Y122" i="3"/>
  <c r="E11" i="4" s="1"/>
  <c r="K706" i="1"/>
  <c r="W122" i="3"/>
  <c r="Z432" i="3"/>
  <c r="Z433" i="3"/>
  <c r="Z434" i="3"/>
  <c r="Z435" i="3"/>
  <c r="Y1050" i="1"/>
  <c r="W78" i="1"/>
  <c r="Z404" i="3"/>
  <c r="AG527" i="1"/>
  <c r="AD527" i="1"/>
  <c r="AA527" i="1"/>
  <c r="X527" i="1"/>
  <c r="U527" i="1"/>
  <c r="R527" i="1"/>
  <c r="O527" i="1"/>
  <c r="L527" i="1"/>
  <c r="I527" i="1"/>
  <c r="AG526" i="1"/>
  <c r="AD526" i="1"/>
  <c r="AA526" i="1"/>
  <c r="X526" i="1"/>
  <c r="U526" i="1"/>
  <c r="R526" i="1"/>
  <c r="O526" i="1"/>
  <c r="L526" i="1"/>
  <c r="I526" i="1"/>
  <c r="AG525" i="1"/>
  <c r="AD525" i="1"/>
  <c r="AA525" i="1"/>
  <c r="X525" i="1"/>
  <c r="U525" i="1"/>
  <c r="R525" i="1"/>
  <c r="O525" i="1"/>
  <c r="L525" i="1"/>
  <c r="I525" i="1"/>
  <c r="AJ524" i="1"/>
  <c r="AG524" i="1"/>
  <c r="AD524" i="1"/>
  <c r="AA524" i="1"/>
  <c r="X524" i="1"/>
  <c r="U524" i="1"/>
  <c r="R524" i="1"/>
  <c r="O524" i="1"/>
  <c r="L524" i="1"/>
  <c r="I524" i="1"/>
  <c r="AG523" i="1"/>
  <c r="AD523" i="1"/>
  <c r="AA523" i="1"/>
  <c r="X523" i="1"/>
  <c r="U523" i="1"/>
  <c r="R523" i="1"/>
  <c r="O523" i="1"/>
  <c r="L523" i="1"/>
  <c r="I523" i="1"/>
  <c r="AG522" i="1"/>
  <c r="AD522" i="1"/>
  <c r="AA522" i="1"/>
  <c r="X522" i="1"/>
  <c r="U522" i="1"/>
  <c r="R522" i="1"/>
  <c r="O522" i="1"/>
  <c r="L522" i="1"/>
  <c r="I522" i="1"/>
  <c r="AG521" i="1"/>
  <c r="AD521" i="1"/>
  <c r="AA521" i="1"/>
  <c r="X521" i="1"/>
  <c r="U521" i="1"/>
  <c r="R521" i="1"/>
  <c r="O521" i="1"/>
  <c r="L521" i="1"/>
  <c r="I521" i="1"/>
  <c r="AJ520" i="1"/>
  <c r="AG520" i="1"/>
  <c r="AD520" i="1"/>
  <c r="AA520" i="1"/>
  <c r="X520" i="1"/>
  <c r="U520" i="1"/>
  <c r="R520" i="1"/>
  <c r="O520" i="1"/>
  <c r="L520" i="1"/>
  <c r="I520" i="1"/>
  <c r="AG519" i="1"/>
  <c r="AD519" i="1"/>
  <c r="AA519" i="1"/>
  <c r="X519" i="1"/>
  <c r="U519" i="1"/>
  <c r="R519" i="1"/>
  <c r="O519" i="1"/>
  <c r="L519" i="1"/>
  <c r="I519" i="1"/>
  <c r="W412" i="3"/>
  <c r="X412" i="3"/>
  <c r="AA412" i="3"/>
  <c r="AB123" i="3"/>
  <c r="AC265" i="3"/>
  <c r="V412" i="3"/>
  <c r="E23" i="4"/>
  <c r="G11" i="4"/>
  <c r="V403" i="3"/>
  <c r="W403" i="3" s="1"/>
  <c r="W411" i="3" s="1"/>
  <c r="AC266" i="3"/>
  <c r="W350" i="1"/>
  <c r="X350" i="1" s="1"/>
  <c r="W662" i="1"/>
  <c r="AJ658" i="1" s="1"/>
  <c r="U683" i="1"/>
  <c r="X984" i="1"/>
  <c r="X973" i="1"/>
  <c r="X144" i="2"/>
  <c r="X683" i="1"/>
  <c r="X78" i="1"/>
  <c r="Y1049" i="1"/>
  <c r="V1049" i="1"/>
  <c r="X69" i="1"/>
  <c r="X68" i="1"/>
  <c r="X67" i="1"/>
  <c r="X66" i="1"/>
  <c r="X65" i="1"/>
  <c r="X30" i="1"/>
  <c r="X546" i="1"/>
  <c r="X489" i="1"/>
  <c r="X466" i="1"/>
  <c r="X465" i="1"/>
  <c r="X414" i="1"/>
  <c r="X108" i="2"/>
  <c r="X349" i="1"/>
  <c r="X339" i="1"/>
  <c r="X328" i="1"/>
  <c r="X273" i="1"/>
  <c r="X272" i="1"/>
  <c r="X226" i="1"/>
  <c r="X215" i="1"/>
  <c r="X214" i="1"/>
  <c r="X906" i="1"/>
  <c r="X821" i="1"/>
  <c r="X799" i="1"/>
  <c r="X709" i="1"/>
  <c r="X708" i="1"/>
  <c r="X707" i="1"/>
  <c r="AD360" i="1"/>
  <c r="AA294" i="1"/>
  <c r="X204" i="1"/>
  <c r="X166" i="1"/>
  <c r="X102" i="1"/>
  <c r="X178" i="2"/>
  <c r="X177" i="2"/>
  <c r="V1050" i="1"/>
  <c r="AC197" i="3"/>
  <c r="Z122" i="3"/>
  <c r="U78" i="1"/>
  <c r="X854" i="1"/>
  <c r="U709" i="1"/>
  <c r="U69" i="1"/>
  <c r="U10" i="1"/>
  <c r="X663" i="1"/>
  <c r="V1051" i="1"/>
  <c r="X697" i="1"/>
  <c r="U959" i="1"/>
  <c r="AE233" i="2"/>
  <c r="AB233" i="2"/>
  <c r="Y233" i="2"/>
  <c r="V233" i="2"/>
  <c r="AD412" i="3"/>
  <c r="U178" i="2"/>
  <c r="AJ175" i="2" s="1"/>
  <c r="U179" i="2"/>
  <c r="AC412" i="3"/>
  <c r="A414" i="3"/>
  <c r="S399" i="3"/>
  <c r="W131" i="3"/>
  <c r="W110" i="3"/>
  <c r="W197" i="3"/>
  <c r="T186" i="3"/>
  <c r="S232" i="2"/>
  <c r="M233" i="2"/>
  <c r="J233" i="2"/>
  <c r="J234" i="2" s="1"/>
  <c r="I979" i="1"/>
  <c r="I980" i="1"/>
  <c r="I981" i="1"/>
  <c r="I982" i="1"/>
  <c r="I983" i="1"/>
  <c r="I984" i="1"/>
  <c r="I985" i="1"/>
  <c r="I986" i="1"/>
  <c r="I987" i="1"/>
  <c r="L979" i="1"/>
  <c r="L980" i="1"/>
  <c r="L981" i="1"/>
  <c r="L982" i="1"/>
  <c r="L983" i="1"/>
  <c r="L984" i="1"/>
  <c r="L985" i="1"/>
  <c r="L986" i="1"/>
  <c r="L987" i="1"/>
  <c r="O979" i="1"/>
  <c r="O980" i="1"/>
  <c r="O981" i="1"/>
  <c r="O982" i="1"/>
  <c r="O983" i="1"/>
  <c r="O984" i="1"/>
  <c r="O985" i="1"/>
  <c r="O986" i="1"/>
  <c r="O987" i="1"/>
  <c r="R979" i="1"/>
  <c r="R980" i="1"/>
  <c r="R981" i="1"/>
  <c r="R982" i="1"/>
  <c r="R983" i="1"/>
  <c r="R984" i="1"/>
  <c r="R985" i="1"/>
  <c r="R986" i="1"/>
  <c r="R987" i="1"/>
  <c r="U979" i="1"/>
  <c r="U980" i="1"/>
  <c r="U981" i="1"/>
  <c r="U982" i="1"/>
  <c r="U983" i="1"/>
  <c r="U984" i="1"/>
  <c r="U985" i="1"/>
  <c r="U986" i="1"/>
  <c r="U987" i="1"/>
  <c r="X979" i="1"/>
  <c r="X980" i="1"/>
  <c r="X981" i="1"/>
  <c r="X982" i="1"/>
  <c r="X983" i="1"/>
  <c r="X985" i="1"/>
  <c r="X986" i="1"/>
  <c r="X987" i="1"/>
  <c r="AA979" i="1"/>
  <c r="AA980" i="1"/>
  <c r="AA981" i="1"/>
  <c r="AA982" i="1"/>
  <c r="AA983" i="1"/>
  <c r="AA984" i="1"/>
  <c r="AA985" i="1"/>
  <c r="AA986" i="1"/>
  <c r="AA987" i="1"/>
  <c r="AD979" i="1"/>
  <c r="AD980" i="1"/>
  <c r="AD981" i="1"/>
  <c r="AD982" i="1"/>
  <c r="AD983" i="1"/>
  <c r="AD984" i="1"/>
  <c r="AD985" i="1"/>
  <c r="AD986" i="1"/>
  <c r="AD987" i="1"/>
  <c r="AG979" i="1"/>
  <c r="AG980" i="1"/>
  <c r="AG981" i="1"/>
  <c r="AG982" i="1"/>
  <c r="AG983" i="1"/>
  <c r="AG984" i="1"/>
  <c r="AG985" i="1"/>
  <c r="AG986" i="1"/>
  <c r="AG987" i="1"/>
  <c r="I968" i="1"/>
  <c r="I969" i="1"/>
  <c r="I970" i="1"/>
  <c r="I971" i="1"/>
  <c r="I972" i="1"/>
  <c r="I973" i="1"/>
  <c r="I974" i="1"/>
  <c r="I975" i="1"/>
  <c r="I976" i="1"/>
  <c r="L968" i="1"/>
  <c r="L969" i="1"/>
  <c r="L970" i="1"/>
  <c r="L971" i="1"/>
  <c r="L972" i="1"/>
  <c r="L973" i="1"/>
  <c r="L974" i="1"/>
  <c r="L975" i="1"/>
  <c r="L976" i="1"/>
  <c r="O968" i="1"/>
  <c r="O969" i="1"/>
  <c r="O970" i="1"/>
  <c r="O971" i="1"/>
  <c r="O972" i="1"/>
  <c r="O973" i="1"/>
  <c r="O974" i="1"/>
  <c r="O975" i="1"/>
  <c r="O976" i="1"/>
  <c r="R968" i="1"/>
  <c r="R969" i="1"/>
  <c r="R970" i="1"/>
  <c r="R971" i="1"/>
  <c r="R972" i="1"/>
  <c r="R973" i="1"/>
  <c r="R974" i="1"/>
  <c r="R975" i="1"/>
  <c r="R976" i="1"/>
  <c r="U968" i="1"/>
  <c r="U969" i="1"/>
  <c r="U970" i="1"/>
  <c r="U971" i="1"/>
  <c r="U972" i="1"/>
  <c r="U973" i="1"/>
  <c r="U974" i="1"/>
  <c r="U975" i="1"/>
  <c r="U976" i="1"/>
  <c r="X968" i="1"/>
  <c r="X969" i="1"/>
  <c r="X970" i="1"/>
  <c r="X971" i="1"/>
  <c r="X972" i="1"/>
  <c r="X974" i="1"/>
  <c r="X975" i="1"/>
  <c r="X976" i="1"/>
  <c r="AA968" i="1"/>
  <c r="AA969" i="1"/>
  <c r="AA970" i="1"/>
  <c r="AA971" i="1"/>
  <c r="AA972" i="1"/>
  <c r="AA973" i="1"/>
  <c r="AA974" i="1"/>
  <c r="AA975" i="1"/>
  <c r="AA976" i="1"/>
  <c r="AD968" i="1"/>
  <c r="AD969" i="1"/>
  <c r="AD970" i="1"/>
  <c r="AD971" i="1"/>
  <c r="AD972" i="1"/>
  <c r="AD973" i="1"/>
  <c r="AD974" i="1"/>
  <c r="AD975" i="1"/>
  <c r="AD976" i="1"/>
  <c r="AG968" i="1"/>
  <c r="AG969" i="1"/>
  <c r="AG970" i="1"/>
  <c r="AG971" i="1"/>
  <c r="AG972" i="1"/>
  <c r="AG973" i="1"/>
  <c r="AG974" i="1"/>
  <c r="AG975" i="1"/>
  <c r="AG976" i="1"/>
  <c r="I956" i="1"/>
  <c r="I957" i="1"/>
  <c r="I958" i="1"/>
  <c r="I960" i="1"/>
  <c r="I961" i="1"/>
  <c r="I962" i="1"/>
  <c r="I963" i="1"/>
  <c r="I964" i="1"/>
  <c r="I965" i="1"/>
  <c r="L956" i="1"/>
  <c r="L957" i="1"/>
  <c r="L958" i="1"/>
  <c r="L960" i="1"/>
  <c r="L961" i="1"/>
  <c r="L962" i="1"/>
  <c r="L963" i="1"/>
  <c r="L964" i="1"/>
  <c r="L965" i="1"/>
  <c r="O956" i="1"/>
  <c r="O957" i="1"/>
  <c r="O958" i="1"/>
  <c r="O960" i="1"/>
  <c r="O961" i="1"/>
  <c r="O962" i="1"/>
  <c r="O963" i="1"/>
  <c r="O964" i="1"/>
  <c r="O965" i="1"/>
  <c r="R956" i="1"/>
  <c r="R957" i="1"/>
  <c r="R958" i="1"/>
  <c r="R960" i="1"/>
  <c r="R961" i="1"/>
  <c r="R962" i="1"/>
  <c r="R963" i="1"/>
  <c r="R964" i="1"/>
  <c r="R965" i="1"/>
  <c r="U956" i="1"/>
  <c r="U957" i="1"/>
  <c r="U958" i="1"/>
  <c r="U960" i="1"/>
  <c r="U961" i="1"/>
  <c r="U962" i="1"/>
  <c r="U963" i="1"/>
  <c r="U964" i="1"/>
  <c r="U965" i="1"/>
  <c r="X956" i="1"/>
  <c r="X957" i="1"/>
  <c r="X958" i="1"/>
  <c r="X960" i="1"/>
  <c r="X961" i="1"/>
  <c r="X962" i="1"/>
  <c r="X963" i="1"/>
  <c r="X964" i="1"/>
  <c r="X965" i="1"/>
  <c r="AA956" i="1"/>
  <c r="AA957" i="1"/>
  <c r="AA958" i="1"/>
  <c r="AA960" i="1"/>
  <c r="AA961" i="1"/>
  <c r="AA962" i="1"/>
  <c r="AA963" i="1"/>
  <c r="AA964" i="1"/>
  <c r="AA965" i="1"/>
  <c r="AD956" i="1"/>
  <c r="AD957" i="1"/>
  <c r="AD958" i="1"/>
  <c r="AD960" i="1"/>
  <c r="AD961" i="1"/>
  <c r="AD962" i="1"/>
  <c r="AD963" i="1"/>
  <c r="AD964" i="1"/>
  <c r="AD965" i="1"/>
  <c r="AG956" i="1"/>
  <c r="AG957" i="1"/>
  <c r="AG958" i="1"/>
  <c r="AG960" i="1"/>
  <c r="AG961" i="1"/>
  <c r="AG962" i="1"/>
  <c r="AG963" i="1"/>
  <c r="AG964" i="1"/>
  <c r="AG965" i="1"/>
  <c r="I680" i="1"/>
  <c r="I681" i="1"/>
  <c r="I682" i="1"/>
  <c r="I683" i="1"/>
  <c r="I684" i="1"/>
  <c r="I685" i="1"/>
  <c r="I686" i="1"/>
  <c r="I687" i="1"/>
  <c r="I688" i="1"/>
  <c r="L680" i="1"/>
  <c r="L681" i="1"/>
  <c r="L682" i="1"/>
  <c r="L683" i="1"/>
  <c r="L684" i="1"/>
  <c r="L685" i="1"/>
  <c r="L686" i="1"/>
  <c r="L687" i="1"/>
  <c r="L688" i="1"/>
  <c r="O680" i="1"/>
  <c r="O681" i="1"/>
  <c r="O682" i="1"/>
  <c r="O683" i="1"/>
  <c r="O684" i="1"/>
  <c r="O685" i="1"/>
  <c r="O686" i="1"/>
  <c r="O687" i="1"/>
  <c r="O688" i="1"/>
  <c r="R680" i="1"/>
  <c r="R681" i="1"/>
  <c r="R682" i="1"/>
  <c r="R683" i="1"/>
  <c r="R684" i="1"/>
  <c r="R685" i="1"/>
  <c r="R686" i="1"/>
  <c r="R687" i="1"/>
  <c r="R688" i="1"/>
  <c r="U680" i="1"/>
  <c r="U681" i="1"/>
  <c r="U682" i="1"/>
  <c r="U684" i="1"/>
  <c r="U685" i="1"/>
  <c r="U686" i="1"/>
  <c r="U687" i="1"/>
  <c r="U688" i="1"/>
  <c r="X680" i="1"/>
  <c r="X681" i="1"/>
  <c r="X682" i="1"/>
  <c r="X684" i="1"/>
  <c r="X685" i="1"/>
  <c r="X686" i="1"/>
  <c r="X687" i="1"/>
  <c r="X688" i="1"/>
  <c r="AA680" i="1"/>
  <c r="AA681" i="1"/>
  <c r="AA682" i="1"/>
  <c r="AA683" i="1"/>
  <c r="AA684" i="1"/>
  <c r="AA685" i="1"/>
  <c r="AA686" i="1"/>
  <c r="AA687" i="1"/>
  <c r="AA688" i="1"/>
  <c r="AD680" i="1"/>
  <c r="AD681" i="1"/>
  <c r="AD682" i="1"/>
  <c r="AD683" i="1"/>
  <c r="AD684" i="1"/>
  <c r="AD686" i="1"/>
  <c r="AD687" i="1"/>
  <c r="AD688" i="1"/>
  <c r="AG680" i="1"/>
  <c r="AG681" i="1"/>
  <c r="AG682" i="1"/>
  <c r="AG683" i="1"/>
  <c r="AG684" i="1"/>
  <c r="AG685" i="1"/>
  <c r="AG686" i="1"/>
  <c r="AG687" i="1"/>
  <c r="AG688" i="1"/>
  <c r="I669" i="1"/>
  <c r="I670" i="1"/>
  <c r="I671" i="1"/>
  <c r="I672" i="1"/>
  <c r="I673" i="1"/>
  <c r="I674" i="1"/>
  <c r="I675" i="1"/>
  <c r="I676" i="1"/>
  <c r="I677" i="1"/>
  <c r="L669" i="1"/>
  <c r="L670" i="1"/>
  <c r="L671" i="1"/>
  <c r="L672" i="1"/>
  <c r="L673" i="1"/>
  <c r="L674" i="1"/>
  <c r="L675" i="1"/>
  <c r="L676" i="1"/>
  <c r="L677" i="1"/>
  <c r="O669" i="1"/>
  <c r="O670" i="1"/>
  <c r="O671" i="1"/>
  <c r="O672" i="1"/>
  <c r="O673" i="1"/>
  <c r="O674" i="1"/>
  <c r="O675" i="1"/>
  <c r="O676" i="1"/>
  <c r="O677" i="1"/>
  <c r="R669" i="1"/>
  <c r="R670" i="1"/>
  <c r="R671" i="1"/>
  <c r="R672" i="1"/>
  <c r="R673" i="1"/>
  <c r="R674" i="1"/>
  <c r="R675" i="1"/>
  <c r="R676" i="1"/>
  <c r="R677" i="1"/>
  <c r="U669" i="1"/>
  <c r="U670" i="1"/>
  <c r="U671" i="1"/>
  <c r="U672" i="1"/>
  <c r="U673" i="1"/>
  <c r="U674" i="1"/>
  <c r="U675" i="1"/>
  <c r="U676" i="1"/>
  <c r="U677" i="1"/>
  <c r="X669" i="1"/>
  <c r="X670" i="1"/>
  <c r="X671" i="1"/>
  <c r="X672" i="1"/>
  <c r="X673" i="1"/>
  <c r="X674" i="1"/>
  <c r="X675" i="1"/>
  <c r="X676" i="1"/>
  <c r="X677" i="1"/>
  <c r="AA669" i="1"/>
  <c r="AA670" i="1"/>
  <c r="AA671" i="1"/>
  <c r="AA672" i="1"/>
  <c r="AA673" i="1"/>
  <c r="AA674" i="1"/>
  <c r="AA675" i="1"/>
  <c r="AA676" i="1"/>
  <c r="AA677" i="1"/>
  <c r="AD669" i="1"/>
  <c r="AD670" i="1"/>
  <c r="AD671" i="1"/>
  <c r="AD672" i="1"/>
  <c r="AD673" i="1"/>
  <c r="AD674" i="1"/>
  <c r="AD675" i="1"/>
  <c r="AD676" i="1"/>
  <c r="AD677" i="1"/>
  <c r="AG669" i="1"/>
  <c r="AG670" i="1"/>
  <c r="AG671" i="1"/>
  <c r="AG672" i="1"/>
  <c r="AG673" i="1"/>
  <c r="AG674" i="1"/>
  <c r="AG675" i="1"/>
  <c r="AG676" i="1"/>
  <c r="AG677" i="1"/>
  <c r="I530" i="1"/>
  <c r="I531" i="1"/>
  <c r="I532" i="1"/>
  <c r="I533" i="1"/>
  <c r="I534" i="1"/>
  <c r="I535" i="1"/>
  <c r="I536" i="1"/>
  <c r="I537" i="1"/>
  <c r="I538" i="1"/>
  <c r="L530" i="1"/>
  <c r="L531" i="1"/>
  <c r="L532" i="1"/>
  <c r="L533" i="1"/>
  <c r="L534" i="1"/>
  <c r="L535" i="1"/>
  <c r="L536" i="1"/>
  <c r="L537" i="1"/>
  <c r="L538" i="1"/>
  <c r="O530" i="1"/>
  <c r="O531" i="1"/>
  <c r="O532" i="1"/>
  <c r="O533" i="1"/>
  <c r="O534" i="1"/>
  <c r="O535" i="1"/>
  <c r="O536" i="1"/>
  <c r="O537" i="1"/>
  <c r="O538" i="1"/>
  <c r="R530" i="1"/>
  <c r="R531" i="1"/>
  <c r="R532" i="1"/>
  <c r="R533" i="1"/>
  <c r="R534" i="1"/>
  <c r="R535" i="1"/>
  <c r="R536" i="1"/>
  <c r="R537" i="1"/>
  <c r="R538" i="1"/>
  <c r="U530" i="1"/>
  <c r="U531" i="1"/>
  <c r="U532" i="1"/>
  <c r="U533" i="1"/>
  <c r="U534" i="1"/>
  <c r="U535" i="1"/>
  <c r="U536" i="1"/>
  <c r="U537" i="1"/>
  <c r="U538" i="1"/>
  <c r="X530" i="1"/>
  <c r="X531" i="1"/>
  <c r="X532" i="1"/>
  <c r="X533" i="1"/>
  <c r="X534" i="1"/>
  <c r="X535" i="1"/>
  <c r="X536" i="1"/>
  <c r="X537" i="1"/>
  <c r="X538" i="1"/>
  <c r="AA530" i="1"/>
  <c r="AA531" i="1"/>
  <c r="AA532" i="1"/>
  <c r="AA533" i="1"/>
  <c r="AA534" i="1"/>
  <c r="AA535" i="1"/>
  <c r="AA536" i="1"/>
  <c r="AA537" i="1"/>
  <c r="AA538" i="1"/>
  <c r="AD530" i="1"/>
  <c r="AD531" i="1"/>
  <c r="AD532" i="1"/>
  <c r="AD533" i="1"/>
  <c r="AD534" i="1"/>
  <c r="AD535" i="1"/>
  <c r="AD536" i="1"/>
  <c r="AD537" i="1"/>
  <c r="AD538" i="1"/>
  <c r="AG530" i="1"/>
  <c r="AG531" i="1"/>
  <c r="AG532" i="1"/>
  <c r="AG533" i="1"/>
  <c r="AG534" i="1"/>
  <c r="AG535" i="1"/>
  <c r="AG536" i="1"/>
  <c r="AG537" i="1"/>
  <c r="AG538" i="1"/>
  <c r="AJ662" i="1"/>
  <c r="I635" i="1"/>
  <c r="I636" i="1"/>
  <c r="I637" i="1"/>
  <c r="I638" i="1"/>
  <c r="I639" i="1"/>
  <c r="I640" i="1"/>
  <c r="I641" i="1"/>
  <c r="I642" i="1"/>
  <c r="I643" i="1"/>
  <c r="L635" i="1"/>
  <c r="L636" i="1"/>
  <c r="L637" i="1"/>
  <c r="L638" i="1"/>
  <c r="L639" i="1"/>
  <c r="L640" i="1"/>
  <c r="L641" i="1"/>
  <c r="L642" i="1"/>
  <c r="L643" i="1"/>
  <c r="O635" i="1"/>
  <c r="O636" i="1"/>
  <c r="O637" i="1"/>
  <c r="O638" i="1"/>
  <c r="O639" i="1"/>
  <c r="O640" i="1"/>
  <c r="O641" i="1"/>
  <c r="O642" i="1"/>
  <c r="O643" i="1"/>
  <c r="R635" i="1"/>
  <c r="R636" i="1"/>
  <c r="R637" i="1"/>
  <c r="R638" i="1"/>
  <c r="R639" i="1"/>
  <c r="R640" i="1"/>
  <c r="R641" i="1"/>
  <c r="R642" i="1"/>
  <c r="R643" i="1"/>
  <c r="U635" i="1"/>
  <c r="U636" i="1"/>
  <c r="U637" i="1"/>
  <c r="U638" i="1"/>
  <c r="U639" i="1"/>
  <c r="U640" i="1"/>
  <c r="U641" i="1"/>
  <c r="U642" i="1"/>
  <c r="U643" i="1"/>
  <c r="X635" i="1"/>
  <c r="X636" i="1"/>
  <c r="X637" i="1"/>
  <c r="X638" i="1"/>
  <c r="X639" i="1"/>
  <c r="X640" i="1"/>
  <c r="X641" i="1"/>
  <c r="X642" i="1"/>
  <c r="X643" i="1"/>
  <c r="AA635" i="1"/>
  <c r="AA636" i="1"/>
  <c r="AA637" i="1"/>
  <c r="AA638" i="1"/>
  <c r="AA639" i="1"/>
  <c r="AA640" i="1"/>
  <c r="AA641" i="1"/>
  <c r="AA642" i="1"/>
  <c r="AA643" i="1"/>
  <c r="AD635" i="1"/>
  <c r="AD636" i="1"/>
  <c r="AD637" i="1"/>
  <c r="AD638" i="1"/>
  <c r="AD639" i="1"/>
  <c r="AD640" i="1"/>
  <c r="AD641" i="1"/>
  <c r="AD642" i="1"/>
  <c r="AD643" i="1"/>
  <c r="AG635" i="1"/>
  <c r="AG636" i="1"/>
  <c r="AG637" i="1"/>
  <c r="AG638" i="1"/>
  <c r="AG639" i="1"/>
  <c r="AG640" i="1"/>
  <c r="AG641" i="1"/>
  <c r="AG642" i="1"/>
  <c r="AG643" i="1"/>
  <c r="I624" i="1"/>
  <c r="I625" i="1"/>
  <c r="I626" i="1"/>
  <c r="I627" i="1"/>
  <c r="I628" i="1"/>
  <c r="I629" i="1"/>
  <c r="I630" i="1"/>
  <c r="I631" i="1"/>
  <c r="I632" i="1"/>
  <c r="L624" i="1"/>
  <c r="L625" i="1"/>
  <c r="L626" i="1"/>
  <c r="L627" i="1"/>
  <c r="L628" i="1"/>
  <c r="L629" i="1"/>
  <c r="L630" i="1"/>
  <c r="L631" i="1"/>
  <c r="L632" i="1"/>
  <c r="O624" i="1"/>
  <c r="O625" i="1"/>
  <c r="O626" i="1"/>
  <c r="O627" i="1"/>
  <c r="O628" i="1"/>
  <c r="O629" i="1"/>
  <c r="O630" i="1"/>
  <c r="O631" i="1"/>
  <c r="O632" i="1"/>
  <c r="R624" i="1"/>
  <c r="R625" i="1"/>
  <c r="R626" i="1"/>
  <c r="R627" i="1"/>
  <c r="R628" i="1"/>
  <c r="R629" i="1"/>
  <c r="R630" i="1"/>
  <c r="R631" i="1"/>
  <c r="R632" i="1"/>
  <c r="U624" i="1"/>
  <c r="U625" i="1"/>
  <c r="U626" i="1"/>
  <c r="U627" i="1"/>
  <c r="U628" i="1"/>
  <c r="U629" i="1"/>
  <c r="U630" i="1"/>
  <c r="U631" i="1"/>
  <c r="U632" i="1"/>
  <c r="X624" i="1"/>
  <c r="X625" i="1"/>
  <c r="X626" i="1"/>
  <c r="X627" i="1"/>
  <c r="X628" i="1"/>
  <c r="X629" i="1"/>
  <c r="X630" i="1"/>
  <c r="X631" i="1"/>
  <c r="X632" i="1"/>
  <c r="AA624" i="1"/>
  <c r="AA625" i="1"/>
  <c r="AA626" i="1"/>
  <c r="AA627" i="1"/>
  <c r="AA628" i="1"/>
  <c r="AA629" i="1"/>
  <c r="AA630" i="1"/>
  <c r="AA631" i="1"/>
  <c r="AA632" i="1"/>
  <c r="AD624" i="1"/>
  <c r="AD625" i="1"/>
  <c r="AD626" i="1"/>
  <c r="AD627" i="1"/>
  <c r="AD628" i="1"/>
  <c r="AD629" i="1"/>
  <c r="AD630" i="1"/>
  <c r="AD631" i="1"/>
  <c r="AD632" i="1"/>
  <c r="AG624" i="1"/>
  <c r="AG625" i="1"/>
  <c r="AG626" i="1"/>
  <c r="AG627" i="1"/>
  <c r="AG628" i="1"/>
  <c r="AG629" i="1"/>
  <c r="AG630" i="1"/>
  <c r="AG631" i="1"/>
  <c r="AG632" i="1"/>
  <c r="I613" i="1"/>
  <c r="I614" i="1"/>
  <c r="I615" i="1"/>
  <c r="I616" i="1"/>
  <c r="I617" i="1"/>
  <c r="I618" i="1"/>
  <c r="I619" i="1"/>
  <c r="I620" i="1"/>
  <c r="I621" i="1"/>
  <c r="L613" i="1"/>
  <c r="L614" i="1"/>
  <c r="L615" i="1"/>
  <c r="L616" i="1"/>
  <c r="L617" i="1"/>
  <c r="L618" i="1"/>
  <c r="L619" i="1"/>
  <c r="L620" i="1"/>
  <c r="L621" i="1"/>
  <c r="O613" i="1"/>
  <c r="O614" i="1"/>
  <c r="O615" i="1"/>
  <c r="O616" i="1"/>
  <c r="O617" i="1"/>
  <c r="O618" i="1"/>
  <c r="O619" i="1"/>
  <c r="O620" i="1"/>
  <c r="O621" i="1"/>
  <c r="R613" i="1"/>
  <c r="R614" i="1"/>
  <c r="R615" i="1"/>
  <c r="R616" i="1"/>
  <c r="R617" i="1"/>
  <c r="R618" i="1"/>
  <c r="R619" i="1"/>
  <c r="R620" i="1"/>
  <c r="R621" i="1"/>
  <c r="U613" i="1"/>
  <c r="U614" i="1"/>
  <c r="U615" i="1"/>
  <c r="U616" i="1"/>
  <c r="U617" i="1"/>
  <c r="U618" i="1"/>
  <c r="U619" i="1"/>
  <c r="U620" i="1"/>
  <c r="U621" i="1"/>
  <c r="X613" i="1"/>
  <c r="X614" i="1"/>
  <c r="X615" i="1"/>
  <c r="X616" i="1"/>
  <c r="X617" i="1"/>
  <c r="X618" i="1"/>
  <c r="X619" i="1"/>
  <c r="X620" i="1"/>
  <c r="X621" i="1"/>
  <c r="AA613" i="1"/>
  <c r="AA614" i="1"/>
  <c r="AA615" i="1"/>
  <c r="AA616" i="1"/>
  <c r="AA617" i="1"/>
  <c r="AA618" i="1"/>
  <c r="AA619" i="1"/>
  <c r="AA620" i="1"/>
  <c r="AA621" i="1"/>
  <c r="AD613" i="1"/>
  <c r="AD614" i="1"/>
  <c r="AD615" i="1"/>
  <c r="AD616" i="1"/>
  <c r="AD617" i="1"/>
  <c r="AD619" i="1"/>
  <c r="AD620" i="1"/>
  <c r="AD621" i="1"/>
  <c r="AG613" i="1"/>
  <c r="AG614" i="1"/>
  <c r="AG615" i="1"/>
  <c r="AG616" i="1"/>
  <c r="AG617" i="1"/>
  <c r="AG618" i="1"/>
  <c r="AG619" i="1"/>
  <c r="AG620" i="1"/>
  <c r="AG621" i="1"/>
  <c r="I602" i="1"/>
  <c r="I603" i="1"/>
  <c r="I604" i="1"/>
  <c r="I605" i="1"/>
  <c r="I606" i="1"/>
  <c r="I607" i="1"/>
  <c r="I608" i="1"/>
  <c r="I609" i="1"/>
  <c r="I610" i="1"/>
  <c r="L602" i="1"/>
  <c r="L603" i="1"/>
  <c r="L604" i="1"/>
  <c r="L605" i="1"/>
  <c r="L606" i="1"/>
  <c r="L607" i="1"/>
  <c r="L608" i="1"/>
  <c r="L609" i="1"/>
  <c r="L610" i="1"/>
  <c r="O602" i="1"/>
  <c r="O603" i="1"/>
  <c r="O604" i="1"/>
  <c r="O605" i="1"/>
  <c r="O606" i="1"/>
  <c r="O607" i="1"/>
  <c r="O608" i="1"/>
  <c r="O609" i="1"/>
  <c r="O610" i="1"/>
  <c r="R602" i="1"/>
  <c r="R603" i="1"/>
  <c r="R604" i="1"/>
  <c r="R605" i="1"/>
  <c r="R606" i="1"/>
  <c r="R607" i="1"/>
  <c r="R608" i="1"/>
  <c r="R609" i="1"/>
  <c r="R610" i="1"/>
  <c r="U602" i="1"/>
  <c r="U603" i="1"/>
  <c r="U604" i="1"/>
  <c r="U605" i="1"/>
  <c r="U606" i="1"/>
  <c r="U607" i="1"/>
  <c r="U608" i="1"/>
  <c r="U609" i="1"/>
  <c r="U610" i="1"/>
  <c r="X602" i="1"/>
  <c r="X603" i="1"/>
  <c r="X604" i="1"/>
  <c r="X605" i="1"/>
  <c r="X606" i="1"/>
  <c r="X607" i="1"/>
  <c r="X608" i="1"/>
  <c r="X609" i="1"/>
  <c r="X610" i="1"/>
  <c r="AA602" i="1"/>
  <c r="AA603" i="1"/>
  <c r="AA604" i="1"/>
  <c r="AA605" i="1"/>
  <c r="AA606" i="1"/>
  <c r="AA607" i="1"/>
  <c r="AA608" i="1"/>
  <c r="AA609" i="1"/>
  <c r="AA610" i="1"/>
  <c r="AD602" i="1"/>
  <c r="AD603" i="1"/>
  <c r="AD604" i="1"/>
  <c r="AD605" i="1"/>
  <c r="AD606" i="1"/>
  <c r="AD608" i="1"/>
  <c r="AD609" i="1"/>
  <c r="AD610" i="1"/>
  <c r="AG602" i="1"/>
  <c r="AG603" i="1"/>
  <c r="AG604" i="1"/>
  <c r="AG605" i="1"/>
  <c r="AG606" i="1"/>
  <c r="AG607" i="1"/>
  <c r="AG608" i="1"/>
  <c r="AG609" i="1"/>
  <c r="AG610" i="1"/>
  <c r="I552" i="1"/>
  <c r="I553" i="1"/>
  <c r="I554" i="1"/>
  <c r="I555" i="1"/>
  <c r="I556" i="1"/>
  <c r="I557" i="1"/>
  <c r="I558" i="1"/>
  <c r="I559" i="1"/>
  <c r="I560" i="1"/>
  <c r="L552" i="1"/>
  <c r="L553" i="1"/>
  <c r="L554" i="1"/>
  <c r="L555" i="1"/>
  <c r="L556" i="1"/>
  <c r="L557" i="1"/>
  <c r="L558" i="1"/>
  <c r="L559" i="1"/>
  <c r="L560" i="1"/>
  <c r="O552" i="1"/>
  <c r="O553" i="1"/>
  <c r="O554" i="1"/>
  <c r="O555" i="1"/>
  <c r="O556" i="1"/>
  <c r="O557" i="1"/>
  <c r="O558" i="1"/>
  <c r="O559" i="1"/>
  <c r="O560" i="1"/>
  <c r="R552" i="1"/>
  <c r="R553" i="1"/>
  <c r="R554" i="1"/>
  <c r="R555" i="1"/>
  <c r="R556" i="1"/>
  <c r="R557" i="1"/>
  <c r="R558" i="1"/>
  <c r="R559" i="1"/>
  <c r="R560" i="1"/>
  <c r="U552" i="1"/>
  <c r="U553" i="1"/>
  <c r="U554" i="1"/>
  <c r="U555" i="1"/>
  <c r="U556" i="1"/>
  <c r="U557" i="1"/>
  <c r="U558" i="1"/>
  <c r="U559" i="1"/>
  <c r="U560" i="1"/>
  <c r="X552" i="1"/>
  <c r="X553" i="1"/>
  <c r="X554" i="1"/>
  <c r="X555" i="1"/>
  <c r="X556" i="1"/>
  <c r="X557" i="1"/>
  <c r="X558" i="1"/>
  <c r="X559" i="1"/>
  <c r="X560" i="1"/>
  <c r="AA552" i="1"/>
  <c r="AA553" i="1"/>
  <c r="AA554" i="1"/>
  <c r="AA555" i="1"/>
  <c r="AA556" i="1"/>
  <c r="AA557" i="1"/>
  <c r="AA558" i="1"/>
  <c r="AA559" i="1"/>
  <c r="AA560" i="1"/>
  <c r="AD552" i="1"/>
  <c r="AD553" i="1"/>
  <c r="AD554" i="1"/>
  <c r="AD555" i="1"/>
  <c r="AD556" i="1"/>
  <c r="AD557" i="1"/>
  <c r="AD558" i="1"/>
  <c r="AD559" i="1"/>
  <c r="AD560" i="1"/>
  <c r="AG552" i="1"/>
  <c r="AG553" i="1"/>
  <c r="AG554" i="1"/>
  <c r="AG555" i="1"/>
  <c r="AG556" i="1"/>
  <c r="AG557" i="1"/>
  <c r="AG558" i="1"/>
  <c r="AG559" i="1"/>
  <c r="AG560" i="1"/>
  <c r="I541" i="1"/>
  <c r="I542" i="1"/>
  <c r="I543" i="1"/>
  <c r="I544" i="1"/>
  <c r="I545" i="1"/>
  <c r="I546" i="1"/>
  <c r="I547" i="1"/>
  <c r="I548" i="1"/>
  <c r="I549" i="1"/>
  <c r="L541" i="1"/>
  <c r="L542" i="1"/>
  <c r="L543" i="1"/>
  <c r="L544" i="1"/>
  <c r="L545" i="1"/>
  <c r="L546" i="1"/>
  <c r="L547" i="1"/>
  <c r="L548" i="1"/>
  <c r="L549" i="1"/>
  <c r="O541" i="1"/>
  <c r="O542" i="1"/>
  <c r="O543" i="1"/>
  <c r="O544" i="1"/>
  <c r="O545" i="1"/>
  <c r="O546" i="1"/>
  <c r="O547" i="1"/>
  <c r="O548" i="1"/>
  <c r="O549" i="1"/>
  <c r="R541" i="1"/>
  <c r="R542" i="1"/>
  <c r="R543" i="1"/>
  <c r="R544" i="1"/>
  <c r="R545" i="1"/>
  <c r="R546" i="1"/>
  <c r="R547" i="1"/>
  <c r="R548" i="1"/>
  <c r="R549" i="1"/>
  <c r="U541" i="1"/>
  <c r="U542" i="1"/>
  <c r="U543" i="1"/>
  <c r="U544" i="1"/>
  <c r="U545" i="1"/>
  <c r="U546" i="1"/>
  <c r="U547" i="1"/>
  <c r="U548" i="1"/>
  <c r="U549" i="1"/>
  <c r="X541" i="1"/>
  <c r="X542" i="1"/>
  <c r="X543" i="1"/>
  <c r="X544" i="1"/>
  <c r="X545" i="1"/>
  <c r="X547" i="1"/>
  <c r="X548" i="1"/>
  <c r="X549" i="1"/>
  <c r="AA541" i="1"/>
  <c r="AA542" i="1"/>
  <c r="AA543" i="1"/>
  <c r="AA544" i="1"/>
  <c r="AA545" i="1"/>
  <c r="AA547" i="1"/>
  <c r="AA548" i="1"/>
  <c r="AA549" i="1"/>
  <c r="AD541" i="1"/>
  <c r="AD542" i="1"/>
  <c r="AD543" i="1"/>
  <c r="AD544" i="1"/>
  <c r="AD545" i="1"/>
  <c r="AD546" i="1"/>
  <c r="AD547" i="1"/>
  <c r="AD548" i="1"/>
  <c r="AD549" i="1"/>
  <c r="AG541" i="1"/>
  <c r="AG542" i="1"/>
  <c r="AG543" i="1"/>
  <c r="AG544" i="1"/>
  <c r="AG545" i="1"/>
  <c r="AG546" i="1"/>
  <c r="AG547" i="1"/>
  <c r="AG548" i="1"/>
  <c r="AG549" i="1"/>
  <c r="I508" i="1"/>
  <c r="I509" i="1"/>
  <c r="I510" i="1"/>
  <c r="I511" i="1"/>
  <c r="I512" i="1"/>
  <c r="I513" i="1"/>
  <c r="I514" i="1"/>
  <c r="I515" i="1"/>
  <c r="I516" i="1"/>
  <c r="L508" i="1"/>
  <c r="L509" i="1"/>
  <c r="L510" i="1"/>
  <c r="L511" i="1"/>
  <c r="L512" i="1"/>
  <c r="L513" i="1"/>
  <c r="L514" i="1"/>
  <c r="L515" i="1"/>
  <c r="L516" i="1"/>
  <c r="O508" i="1"/>
  <c r="O509" i="1"/>
  <c r="O510" i="1"/>
  <c r="O511" i="1"/>
  <c r="O512" i="1"/>
  <c r="O513" i="1"/>
  <c r="O514" i="1"/>
  <c r="O515" i="1"/>
  <c r="O516" i="1"/>
  <c r="R508" i="1"/>
  <c r="R509" i="1"/>
  <c r="R510" i="1"/>
  <c r="R511" i="1"/>
  <c r="R512" i="1"/>
  <c r="R513" i="1"/>
  <c r="R514" i="1"/>
  <c r="R515" i="1"/>
  <c r="R516" i="1"/>
  <c r="U508" i="1"/>
  <c r="U509" i="1"/>
  <c r="U510" i="1"/>
  <c r="U511" i="1"/>
  <c r="U512" i="1"/>
  <c r="U513" i="1"/>
  <c r="U514" i="1"/>
  <c r="U515" i="1"/>
  <c r="U516" i="1"/>
  <c r="X508" i="1"/>
  <c r="X509" i="1"/>
  <c r="X510" i="1"/>
  <c r="X511" i="1"/>
  <c r="X512" i="1"/>
  <c r="X513" i="1"/>
  <c r="X514" i="1"/>
  <c r="X515" i="1"/>
  <c r="X516" i="1"/>
  <c r="AA508" i="1"/>
  <c r="AA509" i="1"/>
  <c r="AA510" i="1"/>
  <c r="AA511" i="1"/>
  <c r="AA514" i="1"/>
  <c r="AA515" i="1"/>
  <c r="AA516" i="1"/>
  <c r="AD508" i="1"/>
  <c r="AD509" i="1"/>
  <c r="AD510" i="1"/>
  <c r="AD511" i="1"/>
  <c r="AD512" i="1"/>
  <c r="AD513" i="1"/>
  <c r="AD514" i="1"/>
  <c r="AD515" i="1"/>
  <c r="AD516" i="1"/>
  <c r="AG508" i="1"/>
  <c r="AG509" i="1"/>
  <c r="AG510" i="1"/>
  <c r="AG511" i="1"/>
  <c r="AG512" i="1"/>
  <c r="AG513" i="1"/>
  <c r="AG514" i="1"/>
  <c r="AG515" i="1"/>
  <c r="AG516" i="1"/>
  <c r="I486" i="1"/>
  <c r="I487" i="1"/>
  <c r="I488" i="1"/>
  <c r="I489" i="1"/>
  <c r="I490" i="1"/>
  <c r="I491" i="1"/>
  <c r="I492" i="1"/>
  <c r="I493" i="1"/>
  <c r="I494" i="1"/>
  <c r="L486" i="1"/>
  <c r="L487" i="1"/>
  <c r="L488" i="1"/>
  <c r="L489" i="1"/>
  <c r="L490" i="1"/>
  <c r="L491" i="1"/>
  <c r="L492" i="1"/>
  <c r="L493" i="1"/>
  <c r="L494" i="1"/>
  <c r="O486" i="1"/>
  <c r="O487" i="1"/>
  <c r="O488" i="1"/>
  <c r="O489" i="1"/>
  <c r="O490" i="1"/>
  <c r="O491" i="1"/>
  <c r="O492" i="1"/>
  <c r="O493" i="1"/>
  <c r="O494" i="1"/>
  <c r="R486" i="1"/>
  <c r="R487" i="1"/>
  <c r="R488" i="1"/>
  <c r="R489" i="1"/>
  <c r="R490" i="1"/>
  <c r="R491" i="1"/>
  <c r="R492" i="1"/>
  <c r="R493" i="1"/>
  <c r="R494" i="1"/>
  <c r="U486" i="1"/>
  <c r="U487" i="1"/>
  <c r="U488" i="1"/>
  <c r="U489" i="1"/>
  <c r="U490" i="1"/>
  <c r="U491" i="1"/>
  <c r="U492" i="1"/>
  <c r="U493" i="1"/>
  <c r="U494" i="1"/>
  <c r="X486" i="1"/>
  <c r="X487" i="1"/>
  <c r="X488" i="1"/>
  <c r="X490" i="1"/>
  <c r="X491" i="1"/>
  <c r="X492" i="1"/>
  <c r="X493" i="1"/>
  <c r="X494" i="1"/>
  <c r="AA486" i="1"/>
  <c r="AA487" i="1"/>
  <c r="AA488" i="1"/>
  <c r="AA489" i="1"/>
  <c r="AA492" i="1"/>
  <c r="AA493" i="1"/>
  <c r="AA494" i="1"/>
  <c r="AD486" i="1"/>
  <c r="AD487" i="1"/>
  <c r="AD488" i="1"/>
  <c r="AD489" i="1"/>
  <c r="AD490" i="1"/>
  <c r="AD491" i="1"/>
  <c r="AD492" i="1"/>
  <c r="AD493" i="1"/>
  <c r="AD494" i="1"/>
  <c r="AG486" i="1"/>
  <c r="AG487" i="1"/>
  <c r="AG488" i="1"/>
  <c r="AG489" i="1"/>
  <c r="AG490" i="1"/>
  <c r="AG491" i="1"/>
  <c r="AG492" i="1"/>
  <c r="AG493" i="1"/>
  <c r="AG494" i="1"/>
  <c r="I461" i="1"/>
  <c r="I462" i="1"/>
  <c r="I463" i="1"/>
  <c r="I464" i="1"/>
  <c r="I465" i="1"/>
  <c r="I466" i="1"/>
  <c r="I467" i="1"/>
  <c r="I468" i="1"/>
  <c r="I469" i="1"/>
  <c r="L461" i="1"/>
  <c r="L462" i="1"/>
  <c r="L463" i="1"/>
  <c r="L464" i="1"/>
  <c r="L465" i="1"/>
  <c r="L466" i="1"/>
  <c r="L467" i="1"/>
  <c r="L468" i="1"/>
  <c r="L469" i="1"/>
  <c r="O461" i="1"/>
  <c r="O462" i="1"/>
  <c r="O463" i="1"/>
  <c r="O464" i="1"/>
  <c r="O465" i="1"/>
  <c r="O466" i="1"/>
  <c r="O467" i="1"/>
  <c r="O468" i="1"/>
  <c r="O469" i="1"/>
  <c r="R461" i="1"/>
  <c r="R462" i="1"/>
  <c r="R463" i="1"/>
  <c r="R464" i="1"/>
  <c r="R465" i="1"/>
  <c r="R466" i="1"/>
  <c r="R467" i="1"/>
  <c r="R468" i="1"/>
  <c r="R469" i="1"/>
  <c r="U461" i="1"/>
  <c r="U462" i="1"/>
  <c r="U463" i="1"/>
  <c r="U464" i="1"/>
  <c r="U465" i="1"/>
  <c r="U466" i="1"/>
  <c r="U467" i="1"/>
  <c r="U468" i="1"/>
  <c r="U469" i="1"/>
  <c r="X461" i="1"/>
  <c r="X462" i="1"/>
  <c r="X463" i="1"/>
  <c r="X464" i="1"/>
  <c r="X467" i="1"/>
  <c r="X468" i="1"/>
  <c r="X469" i="1"/>
  <c r="AA461" i="1"/>
  <c r="AA462" i="1"/>
  <c r="AA463" i="1"/>
  <c r="AA464" i="1"/>
  <c r="AA465" i="1"/>
  <c r="AA466" i="1"/>
  <c r="AA467" i="1"/>
  <c r="AA468" i="1"/>
  <c r="AA469" i="1"/>
  <c r="AD461" i="1"/>
  <c r="AD462" i="1"/>
  <c r="AD463" i="1"/>
  <c r="AD464" i="1"/>
  <c r="AD465" i="1"/>
  <c r="AD466" i="1"/>
  <c r="AD467" i="1"/>
  <c r="AD468" i="1"/>
  <c r="AD469" i="1"/>
  <c r="AG461" i="1"/>
  <c r="AG462" i="1"/>
  <c r="AG463" i="1"/>
  <c r="AG464" i="1"/>
  <c r="AG465" i="1"/>
  <c r="AG466" i="1"/>
  <c r="AG467" i="1"/>
  <c r="AG468" i="1"/>
  <c r="AG469" i="1"/>
  <c r="I400" i="1"/>
  <c r="I401" i="1"/>
  <c r="I402" i="1"/>
  <c r="I403" i="1"/>
  <c r="I404" i="1"/>
  <c r="I405" i="1"/>
  <c r="I406" i="1"/>
  <c r="I407" i="1"/>
  <c r="I408" i="1"/>
  <c r="L400" i="1"/>
  <c r="L401" i="1"/>
  <c r="L402" i="1"/>
  <c r="L403" i="1"/>
  <c r="L404" i="1"/>
  <c r="L405" i="1"/>
  <c r="L406" i="1"/>
  <c r="L407" i="1"/>
  <c r="L408" i="1"/>
  <c r="O400" i="1"/>
  <c r="O401" i="1"/>
  <c r="O402" i="1"/>
  <c r="O403" i="1"/>
  <c r="O404" i="1"/>
  <c r="O405" i="1"/>
  <c r="O406" i="1"/>
  <c r="O407" i="1"/>
  <c r="O408" i="1"/>
  <c r="R400" i="1"/>
  <c r="R401" i="1"/>
  <c r="R402" i="1"/>
  <c r="R403" i="1"/>
  <c r="R404" i="1"/>
  <c r="R405" i="1"/>
  <c r="R406" i="1"/>
  <c r="R407" i="1"/>
  <c r="R408" i="1"/>
  <c r="U400" i="1"/>
  <c r="U401" i="1"/>
  <c r="U402" i="1"/>
  <c r="U403" i="1"/>
  <c r="U404" i="1"/>
  <c r="U405" i="1"/>
  <c r="U406" i="1"/>
  <c r="U407" i="1"/>
  <c r="U408" i="1"/>
  <c r="X400" i="1"/>
  <c r="X401" i="1"/>
  <c r="X402" i="1"/>
  <c r="X403" i="1"/>
  <c r="X404" i="1"/>
  <c r="X405" i="1"/>
  <c r="X406" i="1"/>
  <c r="X407" i="1"/>
  <c r="X408" i="1"/>
  <c r="AA400" i="1"/>
  <c r="AA401" i="1"/>
  <c r="AA402" i="1"/>
  <c r="AA403" i="1"/>
  <c r="AA404" i="1"/>
  <c r="AA405" i="1"/>
  <c r="AA406" i="1"/>
  <c r="AA407" i="1"/>
  <c r="AA408" i="1"/>
  <c r="AD400" i="1"/>
  <c r="AD401" i="1"/>
  <c r="AD402" i="1"/>
  <c r="AD403" i="1"/>
  <c r="AD404" i="1"/>
  <c r="AD405" i="1"/>
  <c r="AD406" i="1"/>
  <c r="AD407" i="1"/>
  <c r="AD408" i="1"/>
  <c r="AG400" i="1"/>
  <c r="AG401" i="1"/>
  <c r="AG402" i="1"/>
  <c r="AG403" i="1"/>
  <c r="AG404" i="1"/>
  <c r="AG405" i="1"/>
  <c r="AG406" i="1"/>
  <c r="AG407" i="1"/>
  <c r="AG408" i="1"/>
  <c r="I378" i="1"/>
  <c r="I379" i="1"/>
  <c r="I380" i="1"/>
  <c r="I381" i="1"/>
  <c r="I382" i="1"/>
  <c r="I383" i="1"/>
  <c r="I384" i="1"/>
  <c r="I385" i="1"/>
  <c r="I386" i="1"/>
  <c r="L378" i="1"/>
  <c r="L379" i="1"/>
  <c r="L380" i="1"/>
  <c r="L381" i="1"/>
  <c r="L382" i="1"/>
  <c r="L383" i="1"/>
  <c r="L384" i="1"/>
  <c r="L385" i="1"/>
  <c r="L386" i="1"/>
  <c r="O378" i="1"/>
  <c r="O379" i="1"/>
  <c r="O380" i="1"/>
  <c r="O381" i="1"/>
  <c r="O382" i="1"/>
  <c r="O383" i="1"/>
  <c r="O384" i="1"/>
  <c r="O385" i="1"/>
  <c r="O386" i="1"/>
  <c r="R378" i="1"/>
  <c r="R379" i="1"/>
  <c r="R380" i="1"/>
  <c r="R381" i="1"/>
  <c r="R382" i="1"/>
  <c r="R383" i="1"/>
  <c r="R384" i="1"/>
  <c r="R385" i="1"/>
  <c r="R386" i="1"/>
  <c r="U378" i="1"/>
  <c r="U379" i="1"/>
  <c r="U380" i="1"/>
  <c r="U381" i="1"/>
  <c r="U382" i="1"/>
  <c r="U383" i="1"/>
  <c r="U384" i="1"/>
  <c r="U385" i="1"/>
  <c r="U386" i="1"/>
  <c r="X378" i="1"/>
  <c r="X379" i="1"/>
  <c r="X380" i="1"/>
  <c r="X381" i="1"/>
  <c r="X382" i="1"/>
  <c r="X383" i="1"/>
  <c r="X384" i="1"/>
  <c r="X385" i="1"/>
  <c r="X386" i="1"/>
  <c r="AA378" i="1"/>
  <c r="AA379" i="1"/>
  <c r="AA380" i="1"/>
  <c r="AA381" i="1"/>
  <c r="AA382" i="1"/>
  <c r="AA383" i="1"/>
  <c r="AA384" i="1"/>
  <c r="AA385" i="1"/>
  <c r="AA386" i="1"/>
  <c r="AD378" i="1"/>
  <c r="AD379" i="1"/>
  <c r="AD380" i="1"/>
  <c r="AD381" i="1"/>
  <c r="AD382" i="1"/>
  <c r="AD383" i="1"/>
  <c r="AD384" i="1"/>
  <c r="AD385" i="1"/>
  <c r="AD386" i="1"/>
  <c r="AG378" i="1"/>
  <c r="AG379" i="1"/>
  <c r="AG380" i="1"/>
  <c r="AG381" i="1"/>
  <c r="AG382" i="1"/>
  <c r="AG383" i="1"/>
  <c r="AG384" i="1"/>
  <c r="AG385" i="1"/>
  <c r="AG386" i="1"/>
  <c r="I334" i="1"/>
  <c r="I335" i="1"/>
  <c r="I336" i="1"/>
  <c r="I337" i="1"/>
  <c r="I338" i="1"/>
  <c r="I339" i="1"/>
  <c r="I340" i="1"/>
  <c r="I341" i="1"/>
  <c r="I342" i="1"/>
  <c r="L334" i="1"/>
  <c r="L335" i="1"/>
  <c r="L336" i="1"/>
  <c r="L337" i="1"/>
  <c r="L338" i="1"/>
  <c r="L339" i="1"/>
  <c r="L340" i="1"/>
  <c r="L341" i="1"/>
  <c r="L342" i="1"/>
  <c r="O334" i="1"/>
  <c r="O335" i="1"/>
  <c r="O336" i="1"/>
  <c r="O337" i="1"/>
  <c r="O338" i="1"/>
  <c r="O339" i="1"/>
  <c r="O340" i="1"/>
  <c r="O341" i="1"/>
  <c r="O342" i="1"/>
  <c r="R334" i="1"/>
  <c r="R335" i="1"/>
  <c r="R336" i="1"/>
  <c r="R337" i="1"/>
  <c r="R338" i="1"/>
  <c r="R339" i="1"/>
  <c r="R340" i="1"/>
  <c r="R341" i="1"/>
  <c r="R342" i="1"/>
  <c r="U334" i="1"/>
  <c r="U335" i="1"/>
  <c r="U336" i="1"/>
  <c r="U337" i="1"/>
  <c r="U338" i="1"/>
  <c r="U339" i="1"/>
  <c r="U340" i="1"/>
  <c r="U341" i="1"/>
  <c r="U342" i="1"/>
  <c r="X334" i="1"/>
  <c r="X335" i="1"/>
  <c r="X336" i="1"/>
  <c r="X337" i="1"/>
  <c r="X338" i="1"/>
  <c r="X340" i="1"/>
  <c r="X341" i="1"/>
  <c r="X342" i="1"/>
  <c r="AA334" i="1"/>
  <c r="AA335" i="1"/>
  <c r="AA336" i="1"/>
  <c r="AA337" i="1"/>
  <c r="AA338" i="1"/>
  <c r="AA339" i="1"/>
  <c r="AA340" i="1"/>
  <c r="AA341" i="1"/>
  <c r="AA342" i="1"/>
  <c r="AD334" i="1"/>
  <c r="AD335" i="1"/>
  <c r="AD336" i="1"/>
  <c r="AD337" i="1"/>
  <c r="AD338" i="1"/>
  <c r="AD339" i="1"/>
  <c r="AD340" i="1"/>
  <c r="AD341" i="1"/>
  <c r="AD342" i="1"/>
  <c r="AG334" i="1"/>
  <c r="AG335" i="1"/>
  <c r="AG336" i="1"/>
  <c r="AG337" i="1"/>
  <c r="AG338" i="1"/>
  <c r="AG339" i="1"/>
  <c r="AG340" i="1"/>
  <c r="AG341" i="1"/>
  <c r="AG342" i="1"/>
  <c r="I301" i="1"/>
  <c r="I302" i="1"/>
  <c r="I303" i="1"/>
  <c r="I304" i="1"/>
  <c r="I305" i="1"/>
  <c r="I306" i="1"/>
  <c r="I307" i="1"/>
  <c r="I308" i="1"/>
  <c r="I309" i="1"/>
  <c r="L301" i="1"/>
  <c r="L302" i="1"/>
  <c r="L303" i="1"/>
  <c r="L304" i="1"/>
  <c r="L305" i="1"/>
  <c r="L306" i="1"/>
  <c r="L307" i="1"/>
  <c r="L308" i="1"/>
  <c r="L309" i="1"/>
  <c r="O301" i="1"/>
  <c r="O302" i="1"/>
  <c r="O303" i="1"/>
  <c r="O304" i="1"/>
  <c r="O305" i="1"/>
  <c r="O306" i="1"/>
  <c r="O307" i="1"/>
  <c r="O308" i="1"/>
  <c r="O309" i="1"/>
  <c r="R301" i="1"/>
  <c r="R302" i="1"/>
  <c r="R303" i="1"/>
  <c r="R304" i="1"/>
  <c r="R305" i="1"/>
  <c r="R306" i="1"/>
  <c r="R307" i="1"/>
  <c r="R308" i="1"/>
  <c r="R309" i="1"/>
  <c r="U301" i="1"/>
  <c r="U302" i="1"/>
  <c r="U303" i="1"/>
  <c r="U304" i="1"/>
  <c r="U305" i="1"/>
  <c r="U306" i="1"/>
  <c r="U307" i="1"/>
  <c r="U308" i="1"/>
  <c r="U309" i="1"/>
  <c r="X301" i="1"/>
  <c r="X302" i="1"/>
  <c r="X303" i="1"/>
  <c r="X304" i="1"/>
  <c r="X305" i="1"/>
  <c r="X306" i="1"/>
  <c r="X307" i="1"/>
  <c r="X308" i="1"/>
  <c r="X309" i="1"/>
  <c r="AA301" i="1"/>
  <c r="AA302" i="1"/>
  <c r="AA303" i="1"/>
  <c r="AA304" i="1"/>
  <c r="AA305" i="1"/>
  <c r="AA306" i="1"/>
  <c r="AA307" i="1"/>
  <c r="AA308" i="1"/>
  <c r="AA309" i="1"/>
  <c r="AD301" i="1"/>
  <c r="AD302" i="1"/>
  <c r="AD303" i="1"/>
  <c r="AD304" i="1"/>
  <c r="AD305" i="1"/>
  <c r="AD306" i="1"/>
  <c r="AD307" i="1"/>
  <c r="AD308" i="1"/>
  <c r="AD309" i="1"/>
  <c r="AG301" i="1"/>
  <c r="AG302" i="1"/>
  <c r="AG303" i="1"/>
  <c r="AG304" i="1"/>
  <c r="AG305" i="1"/>
  <c r="AG306" i="1"/>
  <c r="AG307" i="1"/>
  <c r="AG308" i="1"/>
  <c r="AG309" i="1"/>
  <c r="I232" i="1"/>
  <c r="I233" i="1"/>
  <c r="I234" i="1"/>
  <c r="I235" i="1"/>
  <c r="I236" i="1"/>
  <c r="I237" i="1"/>
  <c r="I238" i="1"/>
  <c r="I239" i="1"/>
  <c r="I240" i="1"/>
  <c r="L232" i="1"/>
  <c r="L233" i="1"/>
  <c r="L234" i="1"/>
  <c r="L235" i="1"/>
  <c r="L236" i="1"/>
  <c r="L237" i="1"/>
  <c r="L238" i="1"/>
  <c r="L239" i="1"/>
  <c r="L240" i="1"/>
  <c r="O232" i="1"/>
  <c r="O233" i="1"/>
  <c r="O234" i="1"/>
  <c r="O235" i="1"/>
  <c r="O236" i="1"/>
  <c r="O237" i="1"/>
  <c r="O238" i="1"/>
  <c r="O239" i="1"/>
  <c r="O240" i="1"/>
  <c r="R232" i="1"/>
  <c r="R233" i="1"/>
  <c r="R234" i="1"/>
  <c r="R235" i="1"/>
  <c r="R236" i="1"/>
  <c r="R237" i="1"/>
  <c r="R238" i="1"/>
  <c r="R239" i="1"/>
  <c r="R240" i="1"/>
  <c r="U232" i="1"/>
  <c r="U233" i="1"/>
  <c r="U234" i="1"/>
  <c r="U235" i="1"/>
  <c r="U236" i="1"/>
  <c r="U237" i="1"/>
  <c r="U238" i="1"/>
  <c r="U239" i="1"/>
  <c r="U240" i="1"/>
  <c r="X232" i="1"/>
  <c r="X233" i="1"/>
  <c r="X234" i="1"/>
  <c r="X235" i="1"/>
  <c r="X236" i="1"/>
  <c r="X237" i="1"/>
  <c r="X238" i="1"/>
  <c r="X239" i="1"/>
  <c r="X240" i="1"/>
  <c r="AA232" i="1"/>
  <c r="AA233" i="1"/>
  <c r="AA234" i="1"/>
  <c r="AA235" i="1"/>
  <c r="AA236" i="1"/>
  <c r="AA237" i="1"/>
  <c r="AA238" i="1"/>
  <c r="AA239" i="1"/>
  <c r="AA240" i="1"/>
  <c r="AD232" i="1"/>
  <c r="AD233" i="1"/>
  <c r="AD234" i="1"/>
  <c r="AD235" i="1"/>
  <c r="AD236" i="1"/>
  <c r="AD237" i="1"/>
  <c r="AD238" i="1"/>
  <c r="AD239" i="1"/>
  <c r="AD240" i="1"/>
  <c r="AG232" i="1"/>
  <c r="AG233" i="1"/>
  <c r="AG234" i="1"/>
  <c r="AG235" i="1"/>
  <c r="AG236" i="1"/>
  <c r="AG237" i="1"/>
  <c r="AG238" i="1"/>
  <c r="AG239" i="1"/>
  <c r="AG240" i="1"/>
  <c r="I221" i="1"/>
  <c r="I222" i="1"/>
  <c r="I223" i="1"/>
  <c r="I224" i="1"/>
  <c r="I225" i="1"/>
  <c r="I226" i="1"/>
  <c r="I227" i="1"/>
  <c r="I228" i="1"/>
  <c r="I229" i="1"/>
  <c r="L221" i="1"/>
  <c r="L222" i="1"/>
  <c r="L223" i="1"/>
  <c r="L224" i="1"/>
  <c r="L225" i="1"/>
  <c r="L226" i="1"/>
  <c r="L227" i="1"/>
  <c r="L228" i="1"/>
  <c r="L229" i="1"/>
  <c r="O221" i="1"/>
  <c r="O222" i="1"/>
  <c r="O223" i="1"/>
  <c r="O224" i="1"/>
  <c r="O225" i="1"/>
  <c r="O226" i="1"/>
  <c r="O227" i="1"/>
  <c r="O228" i="1"/>
  <c r="O229" i="1"/>
  <c r="R221" i="1"/>
  <c r="R222" i="1"/>
  <c r="R223" i="1"/>
  <c r="R224" i="1"/>
  <c r="R225" i="1"/>
  <c r="R226" i="1"/>
  <c r="R227" i="1"/>
  <c r="R228" i="1"/>
  <c r="R229" i="1"/>
  <c r="U221" i="1"/>
  <c r="U222" i="1"/>
  <c r="U223" i="1"/>
  <c r="U224" i="1"/>
  <c r="U225" i="1"/>
  <c r="U226" i="1"/>
  <c r="U227" i="1"/>
  <c r="U228" i="1"/>
  <c r="U229" i="1"/>
  <c r="X221" i="1"/>
  <c r="X222" i="1"/>
  <c r="X223" i="1"/>
  <c r="X224" i="1"/>
  <c r="X225" i="1"/>
  <c r="X227" i="1"/>
  <c r="X228" i="1"/>
  <c r="X229" i="1"/>
  <c r="AA221" i="1"/>
  <c r="AA222" i="1"/>
  <c r="AA223" i="1"/>
  <c r="AA224" i="1"/>
  <c r="AA225" i="1"/>
  <c r="AA226" i="1"/>
  <c r="AA227" i="1"/>
  <c r="AA228" i="1"/>
  <c r="AA229" i="1"/>
  <c r="AD221" i="1"/>
  <c r="AD222" i="1"/>
  <c r="AD223" i="1"/>
  <c r="AD224" i="1"/>
  <c r="AD225" i="1"/>
  <c r="AD226" i="1"/>
  <c r="AD227" i="1"/>
  <c r="AD228" i="1"/>
  <c r="AD229" i="1"/>
  <c r="AG221" i="1"/>
  <c r="AG222" i="1"/>
  <c r="AG223" i="1"/>
  <c r="AG224" i="1"/>
  <c r="AG225" i="1"/>
  <c r="AG226" i="1"/>
  <c r="AG227" i="1"/>
  <c r="AG228" i="1"/>
  <c r="AG229" i="1"/>
  <c r="I210" i="1"/>
  <c r="I211" i="1"/>
  <c r="I212" i="1"/>
  <c r="I213" i="1"/>
  <c r="I214" i="1"/>
  <c r="I215" i="1"/>
  <c r="I216" i="1"/>
  <c r="I217" i="1"/>
  <c r="I218" i="1"/>
  <c r="L210" i="1"/>
  <c r="L211" i="1"/>
  <c r="L212" i="1"/>
  <c r="L213" i="1"/>
  <c r="L214" i="1"/>
  <c r="L215" i="1"/>
  <c r="L216" i="1"/>
  <c r="L217" i="1"/>
  <c r="L218" i="1"/>
  <c r="O210" i="1"/>
  <c r="O211" i="1"/>
  <c r="O212" i="1"/>
  <c r="O214" i="1"/>
  <c r="O215" i="1"/>
  <c r="O216" i="1"/>
  <c r="O217" i="1"/>
  <c r="O218" i="1"/>
  <c r="R210" i="1"/>
  <c r="R211" i="1"/>
  <c r="R212" i="1"/>
  <c r="R213" i="1"/>
  <c r="R214" i="1"/>
  <c r="R215" i="1"/>
  <c r="R216" i="1"/>
  <c r="R217" i="1"/>
  <c r="R218" i="1"/>
  <c r="U210" i="1"/>
  <c r="U211" i="1"/>
  <c r="U212" i="1"/>
  <c r="U213" i="1"/>
  <c r="U214" i="1"/>
  <c r="U215" i="1"/>
  <c r="U216" i="1"/>
  <c r="U217" i="1"/>
  <c r="U218" i="1"/>
  <c r="X210" i="1"/>
  <c r="X211" i="1"/>
  <c r="X212" i="1"/>
  <c r="X213" i="1"/>
  <c r="X216" i="1"/>
  <c r="X217" i="1"/>
  <c r="X218" i="1"/>
  <c r="AA210" i="1"/>
  <c r="AA211" i="1"/>
  <c r="AA212" i="1"/>
  <c r="AA213" i="1"/>
  <c r="AA214" i="1"/>
  <c r="AA215" i="1"/>
  <c r="AA216" i="1"/>
  <c r="AA217" i="1"/>
  <c r="AA218" i="1"/>
  <c r="AD210" i="1"/>
  <c r="AD211" i="1"/>
  <c r="AD212" i="1"/>
  <c r="AD213" i="1"/>
  <c r="AD214" i="1"/>
  <c r="AD215" i="1"/>
  <c r="AD216" i="1"/>
  <c r="AD217" i="1"/>
  <c r="AD218" i="1"/>
  <c r="AG210" i="1"/>
  <c r="AG211" i="1"/>
  <c r="AG212" i="1"/>
  <c r="AG213" i="1"/>
  <c r="AG214" i="1"/>
  <c r="AG215" i="1"/>
  <c r="AG216" i="1"/>
  <c r="AG217" i="1"/>
  <c r="AG218" i="1"/>
  <c r="I52" i="1"/>
  <c r="I53" i="1"/>
  <c r="I54" i="1"/>
  <c r="I55" i="1"/>
  <c r="I56" i="1"/>
  <c r="I57" i="1"/>
  <c r="I58" i="1"/>
  <c r="I59" i="1"/>
  <c r="I60" i="1"/>
  <c r="L52" i="1"/>
  <c r="L53" i="1"/>
  <c r="L54" i="1"/>
  <c r="L55" i="1"/>
  <c r="L56" i="1"/>
  <c r="L57" i="1"/>
  <c r="L58" i="1"/>
  <c r="L59" i="1"/>
  <c r="L60" i="1"/>
  <c r="O52" i="1"/>
  <c r="O53" i="1"/>
  <c r="O54" i="1"/>
  <c r="O55" i="1"/>
  <c r="O56" i="1"/>
  <c r="O57" i="1"/>
  <c r="O58" i="1"/>
  <c r="O59" i="1"/>
  <c r="O60" i="1"/>
  <c r="R52" i="1"/>
  <c r="R53" i="1"/>
  <c r="R54" i="1"/>
  <c r="R55" i="1"/>
  <c r="R56" i="1"/>
  <c r="R57" i="1"/>
  <c r="R58" i="1"/>
  <c r="R59" i="1"/>
  <c r="R60" i="1"/>
  <c r="U52" i="1"/>
  <c r="U53" i="1"/>
  <c r="U54" i="1"/>
  <c r="U55" i="1"/>
  <c r="U56" i="1"/>
  <c r="U57" i="1"/>
  <c r="U58" i="1"/>
  <c r="U59" i="1"/>
  <c r="U60" i="1"/>
  <c r="X52" i="1"/>
  <c r="X53" i="1"/>
  <c r="X54" i="1"/>
  <c r="X55" i="1"/>
  <c r="X56" i="1"/>
  <c r="X57" i="1"/>
  <c r="X58" i="1"/>
  <c r="X59" i="1"/>
  <c r="X60" i="1"/>
  <c r="AA52" i="1"/>
  <c r="AA53" i="1"/>
  <c r="AA54" i="1"/>
  <c r="AA55" i="1"/>
  <c r="AA56" i="1"/>
  <c r="AA57" i="1"/>
  <c r="AA58" i="1"/>
  <c r="AA59" i="1"/>
  <c r="AA60" i="1"/>
  <c r="AD52" i="1"/>
  <c r="AD53" i="1"/>
  <c r="AD54" i="1"/>
  <c r="AD55" i="1"/>
  <c r="AD56" i="1"/>
  <c r="AD57" i="1"/>
  <c r="AD58" i="1"/>
  <c r="AD59" i="1"/>
  <c r="AD60" i="1"/>
  <c r="AG52" i="1"/>
  <c r="AG53" i="1"/>
  <c r="AG54" i="1"/>
  <c r="AG55" i="1"/>
  <c r="AG56" i="1"/>
  <c r="AG57" i="1"/>
  <c r="AG58" i="1"/>
  <c r="AG59" i="1"/>
  <c r="AG60" i="1"/>
  <c r="I41" i="1"/>
  <c r="I42" i="1"/>
  <c r="I43" i="1"/>
  <c r="I44" i="1"/>
  <c r="I45" i="1"/>
  <c r="I46" i="1"/>
  <c r="I47" i="1"/>
  <c r="I48" i="1"/>
  <c r="I49" i="1"/>
  <c r="L41" i="1"/>
  <c r="L42" i="1"/>
  <c r="L43" i="1"/>
  <c r="L44" i="1"/>
  <c r="L45" i="1"/>
  <c r="L46" i="1"/>
  <c r="L47" i="1"/>
  <c r="L48" i="1"/>
  <c r="L49" i="1"/>
  <c r="O41" i="1"/>
  <c r="O42" i="1"/>
  <c r="O43" i="1"/>
  <c r="O44" i="1"/>
  <c r="O45" i="1"/>
  <c r="O46" i="1"/>
  <c r="O47" i="1"/>
  <c r="O48" i="1"/>
  <c r="O49" i="1"/>
  <c r="R41" i="1"/>
  <c r="R42" i="1"/>
  <c r="R43" i="1"/>
  <c r="R44" i="1"/>
  <c r="R45" i="1"/>
  <c r="R46" i="1"/>
  <c r="R47" i="1"/>
  <c r="R48" i="1"/>
  <c r="R49" i="1"/>
  <c r="U41" i="1"/>
  <c r="U42" i="1"/>
  <c r="U43" i="1"/>
  <c r="U44" i="1"/>
  <c r="U45" i="1"/>
  <c r="U46" i="1"/>
  <c r="U47" i="1"/>
  <c r="U48" i="1"/>
  <c r="U49" i="1"/>
  <c r="X41" i="1"/>
  <c r="X42" i="1"/>
  <c r="X43" i="1"/>
  <c r="X44" i="1"/>
  <c r="X45" i="1"/>
  <c r="X46" i="1"/>
  <c r="X47" i="1"/>
  <c r="X48" i="1"/>
  <c r="X49" i="1"/>
  <c r="AA41" i="1"/>
  <c r="AA42" i="1"/>
  <c r="AA43" i="1"/>
  <c r="AA44" i="1"/>
  <c r="AA45" i="1"/>
  <c r="AA46" i="1"/>
  <c r="AA47" i="1"/>
  <c r="AA48" i="1"/>
  <c r="AA49" i="1"/>
  <c r="AD41" i="1"/>
  <c r="AD42" i="1"/>
  <c r="AD43" i="1"/>
  <c r="AD44" i="1"/>
  <c r="AD45" i="1"/>
  <c r="AD46" i="1"/>
  <c r="AD47" i="1"/>
  <c r="AD48" i="1"/>
  <c r="AD49" i="1"/>
  <c r="AG41" i="1"/>
  <c r="AG42" i="1"/>
  <c r="AG43" i="1"/>
  <c r="AG44" i="1"/>
  <c r="AG45" i="1"/>
  <c r="AG46" i="1"/>
  <c r="AG47" i="1"/>
  <c r="AG48" i="1"/>
  <c r="AG49" i="1"/>
  <c r="I30" i="1"/>
  <c r="I31" i="1"/>
  <c r="I32" i="1"/>
  <c r="I33" i="1"/>
  <c r="I34" i="1"/>
  <c r="I35" i="1"/>
  <c r="I36" i="1"/>
  <c r="I37" i="1"/>
  <c r="I38" i="1"/>
  <c r="L30" i="1"/>
  <c r="L31" i="1"/>
  <c r="L32" i="1"/>
  <c r="L33" i="1"/>
  <c r="L34" i="1"/>
  <c r="L35" i="1"/>
  <c r="L36" i="1"/>
  <c r="L37" i="1"/>
  <c r="L38" i="1"/>
  <c r="O30" i="1"/>
  <c r="O31" i="1"/>
  <c r="O32" i="1"/>
  <c r="O33" i="1"/>
  <c r="O34" i="1"/>
  <c r="O35" i="1"/>
  <c r="O36" i="1"/>
  <c r="O37" i="1"/>
  <c r="O38" i="1"/>
  <c r="R30" i="1"/>
  <c r="R31" i="1"/>
  <c r="R32" i="1"/>
  <c r="R33" i="1"/>
  <c r="R34" i="1"/>
  <c r="R35" i="1"/>
  <c r="R36" i="1"/>
  <c r="R37" i="1"/>
  <c r="R38" i="1"/>
  <c r="U30" i="1"/>
  <c r="U31" i="1"/>
  <c r="U32" i="1"/>
  <c r="U33" i="1"/>
  <c r="U34" i="1"/>
  <c r="U35" i="1"/>
  <c r="U36" i="1"/>
  <c r="U37" i="1"/>
  <c r="U38" i="1"/>
  <c r="X31" i="1"/>
  <c r="X32" i="1"/>
  <c r="X33" i="1"/>
  <c r="X34" i="1"/>
  <c r="X35" i="1"/>
  <c r="X36" i="1"/>
  <c r="X37" i="1"/>
  <c r="X38" i="1"/>
  <c r="AA30" i="1"/>
  <c r="AA31" i="1"/>
  <c r="AA32" i="1"/>
  <c r="AA33" i="1"/>
  <c r="AA34" i="1"/>
  <c r="AA35" i="1"/>
  <c r="AA36" i="1"/>
  <c r="AA37" i="1"/>
  <c r="AA38" i="1"/>
  <c r="AD30" i="1"/>
  <c r="AD31" i="1"/>
  <c r="AD32" i="1"/>
  <c r="AD33" i="1"/>
  <c r="AD34" i="1"/>
  <c r="AD35" i="1"/>
  <c r="AD36" i="1"/>
  <c r="AD37" i="1"/>
  <c r="AD38" i="1"/>
  <c r="AG30" i="1"/>
  <c r="AG31" i="1"/>
  <c r="AG32" i="1"/>
  <c r="AG33" i="1"/>
  <c r="AG34" i="1"/>
  <c r="AG35" i="1"/>
  <c r="AG36" i="1"/>
  <c r="AG37" i="1"/>
  <c r="AG38" i="1"/>
  <c r="I19" i="1"/>
  <c r="I20" i="1"/>
  <c r="I21" i="1"/>
  <c r="I22" i="1"/>
  <c r="I23" i="1"/>
  <c r="I24" i="1"/>
  <c r="I25" i="1"/>
  <c r="I26" i="1"/>
  <c r="I27" i="1"/>
  <c r="L19" i="1"/>
  <c r="L20" i="1"/>
  <c r="L21" i="1"/>
  <c r="L22" i="1"/>
  <c r="L23" i="1"/>
  <c r="L24" i="1"/>
  <c r="L25" i="1"/>
  <c r="L26" i="1"/>
  <c r="L27" i="1"/>
  <c r="O19" i="1"/>
  <c r="O20" i="1"/>
  <c r="O21" i="1"/>
  <c r="O22" i="1"/>
  <c r="O23" i="1"/>
  <c r="O24" i="1"/>
  <c r="O25" i="1"/>
  <c r="O26" i="1"/>
  <c r="O27" i="1"/>
  <c r="R19" i="1"/>
  <c r="R20" i="1"/>
  <c r="R21" i="1"/>
  <c r="R22" i="1"/>
  <c r="R23" i="1"/>
  <c r="R24" i="1"/>
  <c r="R25" i="1"/>
  <c r="R26" i="1"/>
  <c r="R27" i="1"/>
  <c r="U19" i="1"/>
  <c r="U20" i="1"/>
  <c r="U21" i="1"/>
  <c r="U22" i="1"/>
  <c r="U23" i="1"/>
  <c r="U24" i="1"/>
  <c r="U25" i="1"/>
  <c r="U26" i="1"/>
  <c r="U27" i="1"/>
  <c r="X19" i="1"/>
  <c r="X20" i="1"/>
  <c r="X21" i="1"/>
  <c r="X22" i="1"/>
  <c r="X23" i="1"/>
  <c r="X24" i="1"/>
  <c r="X25" i="1"/>
  <c r="X26" i="1"/>
  <c r="X27" i="1"/>
  <c r="AA19" i="1"/>
  <c r="AA20" i="1"/>
  <c r="AA21" i="1"/>
  <c r="AA22" i="1"/>
  <c r="AA23" i="1"/>
  <c r="AA24" i="1"/>
  <c r="AA25" i="1"/>
  <c r="AA26" i="1"/>
  <c r="AA27" i="1"/>
  <c r="AD19" i="1"/>
  <c r="AD20" i="1"/>
  <c r="AD21" i="1"/>
  <c r="AD22" i="1"/>
  <c r="AD23" i="1"/>
  <c r="AD24" i="1"/>
  <c r="AD25" i="1"/>
  <c r="AD26" i="1"/>
  <c r="AD27" i="1"/>
  <c r="AG19" i="1"/>
  <c r="AG20" i="1"/>
  <c r="AG21" i="1"/>
  <c r="AG22" i="1"/>
  <c r="AG23" i="1"/>
  <c r="AG24" i="1"/>
  <c r="AG25" i="1"/>
  <c r="AG26" i="1"/>
  <c r="AG27" i="1"/>
  <c r="I323" i="1"/>
  <c r="I324" i="1"/>
  <c r="I325" i="1"/>
  <c r="I326" i="1"/>
  <c r="I327" i="1"/>
  <c r="I328" i="1"/>
  <c r="I329" i="1"/>
  <c r="I330" i="1"/>
  <c r="I331" i="1"/>
  <c r="L323" i="1"/>
  <c r="L324" i="1"/>
  <c r="L325" i="1"/>
  <c r="L326" i="1"/>
  <c r="L327" i="1"/>
  <c r="L328" i="1"/>
  <c r="L329" i="1"/>
  <c r="L330" i="1"/>
  <c r="L331" i="1"/>
  <c r="O323" i="1"/>
  <c r="O324" i="1"/>
  <c r="O325" i="1"/>
  <c r="O326" i="1"/>
  <c r="O327" i="1"/>
  <c r="O328" i="1"/>
  <c r="O329" i="1"/>
  <c r="O330" i="1"/>
  <c r="O331" i="1"/>
  <c r="R323" i="1"/>
  <c r="R324" i="1"/>
  <c r="R325" i="1"/>
  <c r="R326" i="1"/>
  <c r="R327" i="1"/>
  <c r="R328" i="1"/>
  <c r="R329" i="1"/>
  <c r="R330" i="1"/>
  <c r="R331" i="1"/>
  <c r="U323" i="1"/>
  <c r="U324" i="1"/>
  <c r="U325" i="1"/>
  <c r="U326" i="1"/>
  <c r="U327" i="1"/>
  <c r="U328" i="1"/>
  <c r="U329" i="1"/>
  <c r="U330" i="1"/>
  <c r="U331" i="1"/>
  <c r="X323" i="1"/>
  <c r="X324" i="1"/>
  <c r="X325" i="1"/>
  <c r="X326" i="1"/>
  <c r="X327" i="1"/>
  <c r="X329" i="1"/>
  <c r="X330" i="1"/>
  <c r="X331" i="1"/>
  <c r="AA323" i="1"/>
  <c r="AA324" i="1"/>
  <c r="AA325" i="1"/>
  <c r="AA326" i="1"/>
  <c r="AA327" i="1"/>
  <c r="AA328" i="1"/>
  <c r="AA329" i="1"/>
  <c r="AA330" i="1"/>
  <c r="AA331" i="1"/>
  <c r="AD323" i="1"/>
  <c r="AD324" i="1"/>
  <c r="AD325" i="1"/>
  <c r="AD326" i="1"/>
  <c r="AD327" i="1"/>
  <c r="AD328" i="1"/>
  <c r="AD329" i="1"/>
  <c r="AD330" i="1"/>
  <c r="AD331" i="1"/>
  <c r="AG323" i="1"/>
  <c r="AG324" i="1"/>
  <c r="AG325" i="1"/>
  <c r="AG326" i="1"/>
  <c r="AG327" i="1"/>
  <c r="AG328" i="1"/>
  <c r="AG329" i="1"/>
  <c r="AG330" i="1"/>
  <c r="AG331" i="1"/>
  <c r="I290" i="1"/>
  <c r="I291" i="1"/>
  <c r="I292" i="1"/>
  <c r="I293" i="1"/>
  <c r="I294" i="1"/>
  <c r="I295" i="1"/>
  <c r="I296" i="1"/>
  <c r="I297" i="1"/>
  <c r="I298" i="1"/>
  <c r="L290" i="1"/>
  <c r="L291" i="1"/>
  <c r="L292" i="1"/>
  <c r="L293" i="1"/>
  <c r="L294" i="1"/>
  <c r="L295" i="1"/>
  <c r="L296" i="1"/>
  <c r="L297" i="1"/>
  <c r="L298" i="1"/>
  <c r="O290" i="1"/>
  <c r="O291" i="1"/>
  <c r="O292" i="1"/>
  <c r="O293" i="1"/>
  <c r="O294" i="1"/>
  <c r="O295" i="1"/>
  <c r="O296" i="1"/>
  <c r="O297" i="1"/>
  <c r="O298" i="1"/>
  <c r="R290" i="1"/>
  <c r="R291" i="1"/>
  <c r="R292" i="1"/>
  <c r="R294" i="1"/>
  <c r="R295" i="1"/>
  <c r="R296" i="1"/>
  <c r="R297" i="1"/>
  <c r="R298" i="1"/>
  <c r="U290" i="1"/>
  <c r="U291" i="1"/>
  <c r="U292" i="1"/>
  <c r="U293" i="1"/>
  <c r="U294" i="1"/>
  <c r="U295" i="1"/>
  <c r="U296" i="1"/>
  <c r="U297" i="1"/>
  <c r="U298" i="1"/>
  <c r="X290" i="1"/>
  <c r="X291" i="1"/>
  <c r="X292" i="1"/>
  <c r="X293" i="1"/>
  <c r="X294" i="1"/>
  <c r="X295" i="1"/>
  <c r="X296" i="1"/>
  <c r="X297" i="1"/>
  <c r="X298" i="1"/>
  <c r="AA290" i="1"/>
  <c r="AA291" i="1"/>
  <c r="AA292" i="1"/>
  <c r="AA293" i="1"/>
  <c r="AA295" i="1"/>
  <c r="AA296" i="1"/>
  <c r="AA297" i="1"/>
  <c r="AA298" i="1"/>
  <c r="AD290" i="1"/>
  <c r="AD291" i="1"/>
  <c r="AD292" i="1"/>
  <c r="AD293" i="1"/>
  <c r="AD294" i="1"/>
  <c r="AD295" i="1"/>
  <c r="AD296" i="1"/>
  <c r="AD297" i="1"/>
  <c r="AD298" i="1"/>
  <c r="AG290" i="1"/>
  <c r="AG291" i="1"/>
  <c r="AG292" i="1"/>
  <c r="AG293" i="1"/>
  <c r="AG294" i="1"/>
  <c r="AG295" i="1"/>
  <c r="AG296" i="1"/>
  <c r="AG297" i="1"/>
  <c r="AG298" i="1"/>
  <c r="T262" i="3"/>
  <c r="T217" i="3"/>
  <c r="AI226" i="2"/>
  <c r="AH226" i="2"/>
  <c r="AF226" i="2"/>
  <c r="AE226" i="2"/>
  <c r="AC226" i="2"/>
  <c r="AB226" i="2"/>
  <c r="Z226" i="2"/>
  <c r="Y226" i="2"/>
  <c r="W226" i="2"/>
  <c r="V226" i="2"/>
  <c r="T226" i="2"/>
  <c r="V227" i="2" s="1"/>
  <c r="S226" i="2"/>
  <c r="Q226" i="2"/>
  <c r="P226" i="2"/>
  <c r="N226" i="2"/>
  <c r="J1044" i="1"/>
  <c r="J1057" i="1" s="1"/>
  <c r="K1044" i="1"/>
  <c r="M1044" i="1"/>
  <c r="M1057" i="1" s="1"/>
  <c r="N1044" i="1"/>
  <c r="P1044" i="1"/>
  <c r="P1057" i="1" s="1"/>
  <c r="S1044" i="1"/>
  <c r="S1057" i="1" s="1"/>
  <c r="T1044" i="1"/>
  <c r="V1044" i="1"/>
  <c r="V1057" i="1" s="1"/>
  <c r="Y1044" i="1"/>
  <c r="Y1057" i="1" s="1"/>
  <c r="Z1044" i="1"/>
  <c r="AB1044" i="1"/>
  <c r="AC1044" i="1"/>
  <c r="AE1044" i="1"/>
  <c r="AE1057" i="1" s="1"/>
  <c r="AF1044" i="1"/>
  <c r="AH1045" i="1" s="1"/>
  <c r="AH1044" i="1"/>
  <c r="AH1057" i="1" s="1"/>
  <c r="AI1044" i="1"/>
  <c r="AI1056" i="1" s="1"/>
  <c r="H1044" i="1"/>
  <c r="J1045" i="1" s="1"/>
  <c r="AH1051" i="1"/>
  <c r="AH1054" i="1" s="1"/>
  <c r="AE1051" i="1"/>
  <c r="AE1054" i="1" s="1"/>
  <c r="AB1051" i="1"/>
  <c r="AB1054" i="1" s="1"/>
  <c r="Y1051" i="1"/>
  <c r="S1051" i="1"/>
  <c r="AI1050" i="1"/>
  <c r="AI1051" i="1"/>
  <c r="AI1055" i="1" s="1"/>
  <c r="AJ215" i="1"/>
  <c r="AJ211" i="1"/>
  <c r="AJ226" i="1"/>
  <c r="AJ222" i="1"/>
  <c r="AJ237" i="1"/>
  <c r="AJ233" i="1"/>
  <c r="AJ24" i="1"/>
  <c r="AJ20" i="1"/>
  <c r="AJ262" i="1"/>
  <c r="AJ258" i="1"/>
  <c r="AJ708" i="1"/>
  <c r="AJ704" i="1"/>
  <c r="AJ950" i="1"/>
  <c r="AJ946" i="1"/>
  <c r="AJ952" i="1" s="1"/>
  <c r="AJ962" i="1"/>
  <c r="AJ957" i="1"/>
  <c r="AJ273" i="1"/>
  <c r="AJ269" i="1"/>
  <c r="AJ284" i="1"/>
  <c r="AJ280" i="1"/>
  <c r="AJ295" i="1"/>
  <c r="AJ291" i="1"/>
  <c r="AJ306" i="1"/>
  <c r="AJ302" i="1"/>
  <c r="AJ317" i="1"/>
  <c r="AJ313" i="1"/>
  <c r="AJ328" i="1"/>
  <c r="AJ324" i="1"/>
  <c r="AJ102" i="1"/>
  <c r="AJ98" i="1"/>
  <c r="AJ35" i="1"/>
  <c r="AJ31" i="1"/>
  <c r="AJ46" i="1"/>
  <c r="AJ42" i="1"/>
  <c r="AJ48" i="1" s="1"/>
  <c r="AJ339" i="1"/>
  <c r="AJ335" i="1"/>
  <c r="AJ720" i="1"/>
  <c r="AJ716" i="1"/>
  <c r="AJ722" i="1" s="1"/>
  <c r="AJ696" i="1"/>
  <c r="AJ692" i="1"/>
  <c r="AJ350" i="1"/>
  <c r="AJ361" i="1"/>
  <c r="AJ357" i="1"/>
  <c r="AJ372" i="1"/>
  <c r="AJ368" i="1"/>
  <c r="AJ731" i="1"/>
  <c r="AJ733" i="1" s="1"/>
  <c r="AJ727" i="1"/>
  <c r="AJ742" i="1"/>
  <c r="AJ738" i="1"/>
  <c r="AJ753" i="1"/>
  <c r="AJ755" i="1" s="1"/>
  <c r="AJ749" i="1"/>
  <c r="AJ113" i="1"/>
  <c r="AJ109" i="1"/>
  <c r="AJ13" i="1"/>
  <c r="AJ8" i="1"/>
  <c r="AJ778" i="1"/>
  <c r="AJ774" i="1"/>
  <c r="AJ124" i="1"/>
  <c r="AJ126" i="1" s="1"/>
  <c r="AJ120" i="1"/>
  <c r="AJ789" i="1"/>
  <c r="AJ785" i="1"/>
  <c r="AJ800" i="1"/>
  <c r="AJ802" i="1" s="1"/>
  <c r="AJ796" i="1"/>
  <c r="AJ135" i="1"/>
  <c r="AJ131" i="1"/>
  <c r="AJ146" i="1"/>
  <c r="AJ142" i="1"/>
  <c r="AJ157" i="1"/>
  <c r="AJ159" i="1" s="1"/>
  <c r="AJ153" i="1"/>
  <c r="AJ168" i="1"/>
  <c r="AJ164" i="1"/>
  <c r="AJ179" i="1"/>
  <c r="AJ175" i="1"/>
  <c r="AJ822" i="1"/>
  <c r="AJ818" i="1"/>
  <c r="AJ833" i="1"/>
  <c r="AJ835" i="1" s="1"/>
  <c r="AJ829" i="1"/>
  <c r="AJ383" i="1"/>
  <c r="AJ385" i="1" s="1"/>
  <c r="AJ379" i="1"/>
  <c r="AJ394" i="1"/>
  <c r="AJ390" i="1"/>
  <c r="AJ405" i="1"/>
  <c r="AJ401" i="1"/>
  <c r="AJ416" i="1"/>
  <c r="AJ412" i="1"/>
  <c r="AJ455" i="1"/>
  <c r="AJ451" i="1"/>
  <c r="AJ466" i="1"/>
  <c r="AJ468" i="1" s="1"/>
  <c r="AJ462" i="1"/>
  <c r="AJ491" i="1"/>
  <c r="AJ487" i="1"/>
  <c r="AJ502" i="1"/>
  <c r="AJ498" i="1"/>
  <c r="AJ513" i="1"/>
  <c r="AJ509" i="1"/>
  <c r="AJ844" i="1"/>
  <c r="AJ811" i="1"/>
  <c r="AJ807" i="1"/>
  <c r="AJ856" i="1"/>
  <c r="AJ851" i="1"/>
  <c r="AJ546" i="1"/>
  <c r="AJ542" i="1"/>
  <c r="AJ557" i="1"/>
  <c r="AJ553" i="1"/>
  <c r="AJ568" i="1"/>
  <c r="AJ570" i="1" s="1"/>
  <c r="AJ564" i="1"/>
  <c r="AJ607" i="1"/>
  <c r="AJ603" i="1"/>
  <c r="AJ618" i="1"/>
  <c r="AJ614" i="1"/>
  <c r="AJ620" i="1" s="1"/>
  <c r="AJ629" i="1"/>
  <c r="AJ625" i="1"/>
  <c r="AJ640" i="1"/>
  <c r="AJ636" i="1"/>
  <c r="AJ651" i="1"/>
  <c r="AJ647" i="1"/>
  <c r="AJ674" i="1"/>
  <c r="AJ670" i="1"/>
  <c r="AJ535" i="1"/>
  <c r="AJ531" i="1"/>
  <c r="AJ537" i="1" s="1"/>
  <c r="AJ57" i="1"/>
  <c r="AJ53" i="1"/>
  <c r="AJ59" i="1" s="1"/>
  <c r="AJ895" i="1"/>
  <c r="AJ891" i="1"/>
  <c r="AJ906" i="1"/>
  <c r="AJ902" i="1"/>
  <c r="AJ908" i="1" s="1"/>
  <c r="AJ917" i="1"/>
  <c r="AJ913" i="1"/>
  <c r="AJ685" i="1"/>
  <c r="AJ681" i="1"/>
  <c r="AJ687" i="1" s="1"/>
  <c r="AJ928" i="1"/>
  <c r="AJ924" i="1"/>
  <c r="AJ91" i="1"/>
  <c r="AJ87" i="1"/>
  <c r="AJ973" i="1"/>
  <c r="AJ969" i="1"/>
  <c r="AJ984" i="1"/>
  <c r="AJ980" i="1"/>
  <c r="AJ204" i="1"/>
  <c r="AJ200" i="1"/>
  <c r="AJ939" i="1"/>
  <c r="AJ935" i="1"/>
  <c r="AJ68" i="1"/>
  <c r="AJ64" i="1"/>
  <c r="AJ80" i="1"/>
  <c r="AJ76" i="1"/>
  <c r="AH236" i="2"/>
  <c r="AE236" i="2"/>
  <c r="AB236" i="2"/>
  <c r="Y236" i="2"/>
  <c r="V236" i="2"/>
  <c r="S236" i="2"/>
  <c r="AI235" i="2"/>
  <c r="AH233" i="2"/>
  <c r="S233" i="2"/>
  <c r="P233" i="2"/>
  <c r="AI229" i="2"/>
  <c r="AI234" i="2"/>
  <c r="AJ89" i="2"/>
  <c r="AJ85" i="2"/>
  <c r="AJ56" i="2"/>
  <c r="AJ52" i="2"/>
  <c r="AJ67" i="2"/>
  <c r="AJ63" i="2"/>
  <c r="AJ122" i="2"/>
  <c r="AJ118" i="2"/>
  <c r="AJ78" i="2"/>
  <c r="AJ74" i="2"/>
  <c r="AJ189" i="2"/>
  <c r="AJ185" i="2"/>
  <c r="AJ166" i="2"/>
  <c r="AJ162" i="2"/>
  <c r="AJ177" i="2"/>
  <c r="AJ173" i="2"/>
  <c r="AJ180" i="2" s="1"/>
  <c r="AJ222" i="2"/>
  <c r="AJ218" i="2"/>
  <c r="AJ200" i="2"/>
  <c r="AJ196" i="2"/>
  <c r="AJ144" i="2"/>
  <c r="AJ140" i="2"/>
  <c r="AJ146" i="2" s="1"/>
  <c r="AJ34" i="2"/>
  <c r="AJ30" i="2"/>
  <c r="AJ23" i="2"/>
  <c r="AJ19" i="2"/>
  <c r="AJ211" i="2"/>
  <c r="AJ207" i="2"/>
  <c r="AJ133" i="2"/>
  <c r="AJ129" i="2"/>
  <c r="AJ12" i="2"/>
  <c r="AJ8" i="2"/>
  <c r="AJ111" i="2"/>
  <c r="AJ107" i="2"/>
  <c r="AJ100" i="2"/>
  <c r="AJ96" i="2"/>
  <c r="AJ155" i="2"/>
  <c r="AJ151" i="2"/>
  <c r="AJ157" i="2" s="1"/>
  <c r="AJ45" i="2"/>
  <c r="AJ41" i="2"/>
  <c r="AI403" i="3"/>
  <c r="AI344" i="3"/>
  <c r="AI346" i="3" s="1"/>
  <c r="AI340" i="3"/>
  <c r="AI333" i="3"/>
  <c r="AI329" i="3"/>
  <c r="AI322" i="3"/>
  <c r="AI318" i="3"/>
  <c r="AI311" i="3"/>
  <c r="AI300" i="3"/>
  <c r="AI296" i="3"/>
  <c r="AI288" i="3"/>
  <c r="AI277" i="3"/>
  <c r="AI273" i="3"/>
  <c r="AI255" i="3"/>
  <c r="AI251" i="3"/>
  <c r="AI244" i="3"/>
  <c r="AI240" i="3"/>
  <c r="AI233" i="3"/>
  <c r="AI229" i="3"/>
  <c r="AI221" i="3"/>
  <c r="AI210" i="3"/>
  <c r="AI206" i="3"/>
  <c r="AI199" i="3"/>
  <c r="AI195" i="3"/>
  <c r="AI188" i="3"/>
  <c r="AI184" i="3"/>
  <c r="AI177" i="3"/>
  <c r="AI155" i="3"/>
  <c r="AI151" i="3"/>
  <c r="AI144" i="3"/>
  <c r="AI140" i="3"/>
  <c r="AI133" i="3"/>
  <c r="AI129" i="3"/>
  <c r="AI123" i="3"/>
  <c r="AI112" i="3"/>
  <c r="AI108" i="3"/>
  <c r="AI101" i="3"/>
  <c r="AI97" i="3"/>
  <c r="AI90" i="3"/>
  <c r="AI86" i="3"/>
  <c r="AI79" i="3"/>
  <c r="AI75" i="3"/>
  <c r="AI26" i="3"/>
  <c r="AI22" i="3"/>
  <c r="S410" i="3"/>
  <c r="C17" i="4" s="1"/>
  <c r="S409" i="3"/>
  <c r="C11" i="4" s="1"/>
  <c r="S408" i="3"/>
  <c r="C5" i="4" s="1"/>
  <c r="C3" i="4"/>
  <c r="C4" i="4" s="1"/>
  <c r="B9" i="4"/>
  <c r="B10" i="4" s="1"/>
  <c r="C9" i="4"/>
  <c r="C10" i="4" s="1"/>
  <c r="D9" i="4"/>
  <c r="D10" i="4" s="1"/>
  <c r="B15" i="4"/>
  <c r="C15" i="4"/>
  <c r="C16" i="4" s="1"/>
  <c r="D15" i="4"/>
  <c r="D16" i="4" s="1"/>
  <c r="B21" i="4"/>
  <c r="B22" i="4" s="1"/>
  <c r="C21" i="4"/>
  <c r="C22" i="4" s="1"/>
  <c r="H7" i="3"/>
  <c r="K7" i="3"/>
  <c r="N7" i="3"/>
  <c r="Q7" i="3"/>
  <c r="T7" i="3"/>
  <c r="W7" i="3"/>
  <c r="Z7" i="3"/>
  <c r="AC7" i="3"/>
  <c r="AF7" i="3"/>
  <c r="H8" i="3"/>
  <c r="K8" i="3"/>
  <c r="N8" i="3"/>
  <c r="Q8" i="3"/>
  <c r="T8" i="3"/>
  <c r="W8" i="3"/>
  <c r="Z8" i="3"/>
  <c r="AC8" i="3"/>
  <c r="AF8" i="3"/>
  <c r="AI8" i="3"/>
  <c r="H9" i="3"/>
  <c r="K9" i="3"/>
  <c r="N9" i="3"/>
  <c r="Q9" i="3"/>
  <c r="T9" i="3"/>
  <c r="W9" i="3"/>
  <c r="Z9" i="3"/>
  <c r="AC9" i="3"/>
  <c r="AF9" i="3"/>
  <c r="H10" i="3"/>
  <c r="K10" i="3"/>
  <c r="N10" i="3"/>
  <c r="Q10" i="3"/>
  <c r="T10" i="3"/>
  <c r="W10" i="3"/>
  <c r="Z10" i="3"/>
  <c r="AC10" i="3"/>
  <c r="AF10" i="3"/>
  <c r="H11" i="3"/>
  <c r="K11" i="3"/>
  <c r="N11" i="3"/>
  <c r="Q11" i="3"/>
  <c r="T11" i="3"/>
  <c r="W11" i="3"/>
  <c r="Z11" i="3"/>
  <c r="AC11" i="3"/>
  <c r="AF11" i="3"/>
  <c r="H12" i="3"/>
  <c r="K12" i="3"/>
  <c r="N12" i="3"/>
  <c r="Q12" i="3"/>
  <c r="T12" i="3"/>
  <c r="W12" i="3"/>
  <c r="Z12" i="3"/>
  <c r="AC12" i="3"/>
  <c r="AF12" i="3"/>
  <c r="H13" i="3"/>
  <c r="K13" i="3"/>
  <c r="N13" i="3"/>
  <c r="Q13" i="3"/>
  <c r="T13" i="3"/>
  <c r="W13" i="3"/>
  <c r="Z13" i="3"/>
  <c r="AC13" i="3"/>
  <c r="AF13" i="3"/>
  <c r="H14" i="3"/>
  <c r="K14" i="3"/>
  <c r="N14" i="3"/>
  <c r="Q14" i="3"/>
  <c r="T14" i="3"/>
  <c r="W14" i="3"/>
  <c r="Z14" i="3"/>
  <c r="AC14" i="3"/>
  <c r="AF14" i="3"/>
  <c r="H15" i="3"/>
  <c r="K15" i="3"/>
  <c r="N15" i="3"/>
  <c r="Q15" i="3"/>
  <c r="T15" i="3"/>
  <c r="W15" i="3"/>
  <c r="Z15" i="3"/>
  <c r="AC15" i="3"/>
  <c r="AF15" i="3"/>
  <c r="H16" i="3"/>
  <c r="K16" i="3"/>
  <c r="N16" i="3"/>
  <c r="Q16" i="3"/>
  <c r="T16" i="3"/>
  <c r="W16" i="3"/>
  <c r="Z16" i="3"/>
  <c r="AC16" i="3"/>
  <c r="AF16" i="3"/>
  <c r="H17" i="3"/>
  <c r="K17" i="3"/>
  <c r="N17" i="3"/>
  <c r="Q17" i="3"/>
  <c r="T17" i="3"/>
  <c r="W17" i="3"/>
  <c r="Z17" i="3"/>
  <c r="AC17" i="3"/>
  <c r="AF17" i="3"/>
  <c r="H18" i="3"/>
  <c r="K18" i="3"/>
  <c r="N18" i="3"/>
  <c r="Q18" i="3"/>
  <c r="T18" i="3"/>
  <c r="W18" i="3"/>
  <c r="Z18" i="3"/>
  <c r="AC18" i="3"/>
  <c r="AF18" i="3"/>
  <c r="H21" i="3"/>
  <c r="K21" i="3"/>
  <c r="N21" i="3"/>
  <c r="Q21" i="3"/>
  <c r="T21" i="3"/>
  <c r="W21" i="3"/>
  <c r="Z21" i="3"/>
  <c r="AC21" i="3"/>
  <c r="AF21" i="3"/>
  <c r="H22" i="3"/>
  <c r="K22" i="3"/>
  <c r="N22" i="3"/>
  <c r="Q22" i="3"/>
  <c r="T22" i="3"/>
  <c r="W22" i="3"/>
  <c r="Z22" i="3"/>
  <c r="AC22" i="3"/>
  <c r="AF22" i="3"/>
  <c r="H23" i="3"/>
  <c r="K23" i="3"/>
  <c r="N23" i="3"/>
  <c r="Q23" i="3"/>
  <c r="T23" i="3"/>
  <c r="W23" i="3"/>
  <c r="Z23" i="3"/>
  <c r="AC23" i="3"/>
  <c r="AF23" i="3"/>
  <c r="H24" i="3"/>
  <c r="K24" i="3"/>
  <c r="N24" i="3"/>
  <c r="Q24" i="3"/>
  <c r="T24" i="3"/>
  <c r="W24" i="3"/>
  <c r="Z24" i="3"/>
  <c r="AC24" i="3"/>
  <c r="AF24" i="3"/>
  <c r="H25" i="3"/>
  <c r="K25" i="3"/>
  <c r="N25" i="3"/>
  <c r="Q25" i="3"/>
  <c r="T25" i="3"/>
  <c r="W25" i="3"/>
  <c r="Z25" i="3"/>
  <c r="AC25" i="3"/>
  <c r="AF25" i="3"/>
  <c r="H26" i="3"/>
  <c r="K26" i="3"/>
  <c r="N26" i="3"/>
  <c r="Q26" i="3"/>
  <c r="T26" i="3"/>
  <c r="W26" i="3"/>
  <c r="Z26" i="3"/>
  <c r="AC26" i="3"/>
  <c r="AF26" i="3"/>
  <c r="H27" i="3"/>
  <c r="K27" i="3"/>
  <c r="N27" i="3"/>
  <c r="Q27" i="3"/>
  <c r="T27" i="3"/>
  <c r="W27" i="3"/>
  <c r="Z27" i="3"/>
  <c r="AC27" i="3"/>
  <c r="AF27" i="3"/>
  <c r="H28" i="3"/>
  <c r="K28" i="3"/>
  <c r="N28" i="3"/>
  <c r="Q28" i="3"/>
  <c r="T28" i="3"/>
  <c r="W28" i="3"/>
  <c r="Z28" i="3"/>
  <c r="AC28" i="3"/>
  <c r="AF28" i="3"/>
  <c r="H29" i="3"/>
  <c r="K29" i="3"/>
  <c r="N29" i="3"/>
  <c r="Q29" i="3"/>
  <c r="T29" i="3"/>
  <c r="W29" i="3"/>
  <c r="Z29" i="3"/>
  <c r="AC29" i="3"/>
  <c r="AF29" i="3"/>
  <c r="H32" i="3"/>
  <c r="K32" i="3"/>
  <c r="N32" i="3"/>
  <c r="Q32" i="3"/>
  <c r="T32" i="3"/>
  <c r="W32" i="3"/>
  <c r="Z32" i="3"/>
  <c r="AC32" i="3"/>
  <c r="AF32" i="3"/>
  <c r="H33" i="3"/>
  <c r="K33" i="3"/>
  <c r="N33" i="3"/>
  <c r="Q33" i="3"/>
  <c r="T33" i="3"/>
  <c r="W33" i="3"/>
  <c r="Z33" i="3"/>
  <c r="AC33" i="3"/>
  <c r="AF33" i="3"/>
  <c r="AI33" i="3"/>
  <c r="H34" i="3"/>
  <c r="K34" i="3"/>
  <c r="N34" i="3"/>
  <c r="Q34" i="3"/>
  <c r="T34" i="3"/>
  <c r="W34" i="3"/>
  <c r="Z34" i="3"/>
  <c r="AC34" i="3"/>
  <c r="AF34" i="3"/>
  <c r="H35" i="3"/>
  <c r="K35" i="3"/>
  <c r="N35" i="3"/>
  <c r="Q35" i="3"/>
  <c r="T35" i="3"/>
  <c r="W35" i="3"/>
  <c r="Z35" i="3"/>
  <c r="AC35" i="3"/>
  <c r="AF35" i="3"/>
  <c r="H36" i="3"/>
  <c r="K36" i="3"/>
  <c r="N36" i="3"/>
  <c r="Q36" i="3"/>
  <c r="T36" i="3"/>
  <c r="W36" i="3"/>
  <c r="Z36" i="3"/>
  <c r="AC36" i="3"/>
  <c r="AF36" i="3"/>
  <c r="H37" i="3"/>
  <c r="L37" i="3"/>
  <c r="K37" i="3" s="1"/>
  <c r="N37" i="3"/>
  <c r="Q37" i="3"/>
  <c r="T37" i="3"/>
  <c r="W37" i="3"/>
  <c r="Z37" i="3"/>
  <c r="AC37" i="3"/>
  <c r="AF37" i="3"/>
  <c r="H38" i="3"/>
  <c r="K38" i="3"/>
  <c r="N38" i="3"/>
  <c r="Q38" i="3"/>
  <c r="T38" i="3"/>
  <c r="W38" i="3"/>
  <c r="Z38" i="3"/>
  <c r="AC38" i="3"/>
  <c r="AF38" i="3"/>
  <c r="H39" i="3"/>
  <c r="K39" i="3"/>
  <c r="N39" i="3"/>
  <c r="Q39" i="3"/>
  <c r="T39" i="3"/>
  <c r="W39" i="3"/>
  <c r="Z39" i="3"/>
  <c r="AC39" i="3"/>
  <c r="AF39" i="3"/>
  <c r="H40" i="3"/>
  <c r="K40" i="3"/>
  <c r="N40" i="3"/>
  <c r="Q40" i="3"/>
  <c r="T40" i="3"/>
  <c r="W40" i="3"/>
  <c r="Z40" i="3"/>
  <c r="AC40" i="3"/>
  <c r="AF40" i="3"/>
  <c r="H41" i="3"/>
  <c r="K41" i="3"/>
  <c r="N41" i="3"/>
  <c r="Q41" i="3"/>
  <c r="T41" i="3"/>
  <c r="W41" i="3"/>
  <c r="Z41" i="3"/>
  <c r="AC41" i="3"/>
  <c r="AF41" i="3"/>
  <c r="H42" i="3"/>
  <c r="K42" i="3"/>
  <c r="N42" i="3"/>
  <c r="Q42" i="3"/>
  <c r="T42" i="3"/>
  <c r="W42" i="3"/>
  <c r="Z42" i="3"/>
  <c r="AC42" i="3"/>
  <c r="AF42" i="3"/>
  <c r="H43" i="3"/>
  <c r="K43" i="3"/>
  <c r="N43" i="3"/>
  <c r="Q43" i="3"/>
  <c r="T43" i="3"/>
  <c r="W43" i="3"/>
  <c r="Z43" i="3"/>
  <c r="AC43" i="3"/>
  <c r="AF43" i="3"/>
  <c r="H46" i="3"/>
  <c r="K46" i="3"/>
  <c r="N46" i="3"/>
  <c r="Q46" i="3"/>
  <c r="T46" i="3"/>
  <c r="W46" i="3"/>
  <c r="Z46" i="3"/>
  <c r="AC46" i="3"/>
  <c r="AF46" i="3"/>
  <c r="H47" i="3"/>
  <c r="K47" i="3"/>
  <c r="N47" i="3"/>
  <c r="Q47" i="3"/>
  <c r="T47" i="3"/>
  <c r="W47" i="3"/>
  <c r="Z47" i="3"/>
  <c r="AC47" i="3"/>
  <c r="AF47" i="3"/>
  <c r="H48" i="3"/>
  <c r="K48" i="3"/>
  <c r="N48" i="3"/>
  <c r="Q48" i="3"/>
  <c r="T48" i="3"/>
  <c r="W48" i="3"/>
  <c r="Z48" i="3"/>
  <c r="AC48" i="3"/>
  <c r="AF48" i="3"/>
  <c r="H49" i="3"/>
  <c r="K49" i="3"/>
  <c r="N49" i="3"/>
  <c r="Q49" i="3"/>
  <c r="T49" i="3"/>
  <c r="W49" i="3"/>
  <c r="Z49" i="3"/>
  <c r="AC49" i="3"/>
  <c r="AF49" i="3"/>
  <c r="H50" i="3"/>
  <c r="K50" i="3"/>
  <c r="N50" i="3"/>
  <c r="Q50" i="3"/>
  <c r="T50" i="3"/>
  <c r="W50" i="3"/>
  <c r="Z50" i="3"/>
  <c r="AC50" i="3"/>
  <c r="AF50" i="3"/>
  <c r="H51" i="3"/>
  <c r="J51" i="3"/>
  <c r="AI47" i="3" s="1"/>
  <c r="L51" i="3"/>
  <c r="AI53" i="3" s="1"/>
  <c r="N51" i="3"/>
  <c r="Q51" i="3"/>
  <c r="T51" i="3"/>
  <c r="W51" i="3"/>
  <c r="Z51" i="3"/>
  <c r="AC51" i="3"/>
  <c r="AF51" i="3"/>
  <c r="H52" i="3"/>
  <c r="K52" i="3"/>
  <c r="N52" i="3"/>
  <c r="Q52" i="3"/>
  <c r="T52" i="3"/>
  <c r="W52" i="3"/>
  <c r="Z52" i="3"/>
  <c r="AC52" i="3"/>
  <c r="AF52" i="3"/>
  <c r="H53" i="3"/>
  <c r="K53" i="3"/>
  <c r="N53" i="3"/>
  <c r="Q53" i="3"/>
  <c r="T53" i="3"/>
  <c r="W53" i="3"/>
  <c r="Z53" i="3"/>
  <c r="AC53" i="3"/>
  <c r="AF53" i="3"/>
  <c r="H54" i="3"/>
  <c r="K54" i="3"/>
  <c r="N54" i="3"/>
  <c r="Q54" i="3"/>
  <c r="T54" i="3"/>
  <c r="W54" i="3"/>
  <c r="Z54" i="3"/>
  <c r="AC54" i="3"/>
  <c r="AF54" i="3"/>
  <c r="H55" i="3"/>
  <c r="K55" i="3"/>
  <c r="N55" i="3"/>
  <c r="Q55" i="3"/>
  <c r="T55" i="3"/>
  <c r="W55" i="3"/>
  <c r="Z55" i="3"/>
  <c r="AC55" i="3"/>
  <c r="AF55" i="3"/>
  <c r="H56" i="3"/>
  <c r="K56" i="3"/>
  <c r="N56" i="3"/>
  <c r="Q56" i="3"/>
  <c r="T56" i="3"/>
  <c r="W56" i="3"/>
  <c r="Z56" i="3"/>
  <c r="AC56" i="3"/>
  <c r="AF56" i="3"/>
  <c r="H57" i="3"/>
  <c r="K57" i="3"/>
  <c r="N57" i="3"/>
  <c r="Q57" i="3"/>
  <c r="T57" i="3"/>
  <c r="W57" i="3"/>
  <c r="Z57" i="3"/>
  <c r="AC57" i="3"/>
  <c r="AF57" i="3"/>
  <c r="H60" i="3"/>
  <c r="K60" i="3"/>
  <c r="N60" i="3"/>
  <c r="Q60" i="3"/>
  <c r="T60" i="3"/>
  <c r="W60" i="3"/>
  <c r="Z60" i="3"/>
  <c r="AC60" i="3"/>
  <c r="AF60" i="3"/>
  <c r="H61" i="3"/>
  <c r="K61" i="3"/>
  <c r="N61" i="3"/>
  <c r="Q61" i="3"/>
  <c r="T61" i="3"/>
  <c r="W61" i="3"/>
  <c r="Z61" i="3"/>
  <c r="AC61" i="3"/>
  <c r="AF61" i="3"/>
  <c r="AI61" i="3"/>
  <c r="H62" i="3"/>
  <c r="K62" i="3"/>
  <c r="N62" i="3"/>
  <c r="Q62" i="3"/>
  <c r="T62" i="3"/>
  <c r="W62" i="3"/>
  <c r="Z62" i="3"/>
  <c r="AC62" i="3"/>
  <c r="AF62" i="3"/>
  <c r="H63" i="3"/>
  <c r="K63" i="3"/>
  <c r="N63" i="3"/>
  <c r="Q63" i="3"/>
  <c r="T63" i="3"/>
  <c r="W63" i="3"/>
  <c r="Z63" i="3"/>
  <c r="AC63" i="3"/>
  <c r="AF63" i="3"/>
  <c r="H64" i="3"/>
  <c r="K64" i="3"/>
  <c r="N64" i="3"/>
  <c r="Q64" i="3"/>
  <c r="T64" i="3"/>
  <c r="W64" i="3"/>
  <c r="Z64" i="3"/>
  <c r="AC64" i="3"/>
  <c r="AF64" i="3"/>
  <c r="H65" i="3"/>
  <c r="K65" i="3"/>
  <c r="N65" i="3"/>
  <c r="Q65" i="3"/>
  <c r="T65" i="3"/>
  <c r="W65" i="3"/>
  <c r="Z65" i="3"/>
  <c r="AC65" i="3"/>
  <c r="AF65" i="3"/>
  <c r="H66" i="3"/>
  <c r="K66" i="3"/>
  <c r="N66" i="3"/>
  <c r="Q66" i="3"/>
  <c r="T66" i="3"/>
  <c r="W66" i="3"/>
  <c r="Z66" i="3"/>
  <c r="AC66" i="3"/>
  <c r="AF66" i="3"/>
  <c r="H67" i="3"/>
  <c r="K67" i="3"/>
  <c r="N67" i="3"/>
  <c r="Q67" i="3"/>
  <c r="T67" i="3"/>
  <c r="W67" i="3"/>
  <c r="Z67" i="3"/>
  <c r="AC67" i="3"/>
  <c r="AF67" i="3"/>
  <c r="H68" i="3"/>
  <c r="K68" i="3"/>
  <c r="N68" i="3"/>
  <c r="Q68" i="3"/>
  <c r="T68" i="3"/>
  <c r="W68" i="3"/>
  <c r="Z68" i="3"/>
  <c r="AC68" i="3"/>
  <c r="AF68" i="3"/>
  <c r="H69" i="3"/>
  <c r="K69" i="3"/>
  <c r="N69" i="3"/>
  <c r="Q69" i="3"/>
  <c r="T69" i="3"/>
  <c r="W69" i="3"/>
  <c r="Z69" i="3"/>
  <c r="AC69" i="3"/>
  <c r="AF69" i="3"/>
  <c r="H70" i="3"/>
  <c r="K70" i="3"/>
  <c r="N70" i="3"/>
  <c r="Q70" i="3"/>
  <c r="T70" i="3"/>
  <c r="W70" i="3"/>
  <c r="Z70" i="3"/>
  <c r="AC70" i="3"/>
  <c r="AF70" i="3"/>
  <c r="H71" i="3"/>
  <c r="K71" i="3"/>
  <c r="N71" i="3"/>
  <c r="Q71" i="3"/>
  <c r="T71" i="3"/>
  <c r="W71" i="3"/>
  <c r="Z71" i="3"/>
  <c r="AC71" i="3"/>
  <c r="AF71" i="3"/>
  <c r="H74" i="3"/>
  <c r="K74" i="3"/>
  <c r="N74" i="3"/>
  <c r="Q74" i="3"/>
  <c r="T74" i="3"/>
  <c r="W74" i="3"/>
  <c r="Z74" i="3"/>
  <c r="AC74" i="3"/>
  <c r="AF74" i="3"/>
  <c r="H75" i="3"/>
  <c r="K75" i="3"/>
  <c r="N75" i="3"/>
  <c r="Q75" i="3"/>
  <c r="T75" i="3"/>
  <c r="W75" i="3"/>
  <c r="Z75" i="3"/>
  <c r="AC75" i="3"/>
  <c r="AF75" i="3"/>
  <c r="H76" i="3"/>
  <c r="K76" i="3"/>
  <c r="N76" i="3"/>
  <c r="Q76" i="3"/>
  <c r="T76" i="3"/>
  <c r="W76" i="3"/>
  <c r="Z76" i="3"/>
  <c r="AC76" i="3"/>
  <c r="AF76" i="3"/>
  <c r="H77" i="3"/>
  <c r="K77" i="3"/>
  <c r="N77" i="3"/>
  <c r="Q77" i="3"/>
  <c r="T77" i="3"/>
  <c r="W77" i="3"/>
  <c r="Z77" i="3"/>
  <c r="AC77" i="3"/>
  <c r="AF77" i="3"/>
  <c r="H78" i="3"/>
  <c r="K78" i="3"/>
  <c r="N78" i="3"/>
  <c r="Q78" i="3"/>
  <c r="T78" i="3"/>
  <c r="W78" i="3"/>
  <c r="Z78" i="3"/>
  <c r="AC78" i="3"/>
  <c r="AF78" i="3"/>
  <c r="H79" i="3"/>
  <c r="K79" i="3"/>
  <c r="N79" i="3"/>
  <c r="Q79" i="3"/>
  <c r="T79" i="3"/>
  <c r="W79" i="3"/>
  <c r="Z79" i="3"/>
  <c r="AC79" i="3"/>
  <c r="AF79" i="3"/>
  <c r="H80" i="3"/>
  <c r="K80" i="3"/>
  <c r="N80" i="3"/>
  <c r="Q80" i="3"/>
  <c r="T80" i="3"/>
  <c r="W80" i="3"/>
  <c r="Z80" i="3"/>
  <c r="AC80" i="3"/>
  <c r="AF80" i="3"/>
  <c r="H81" i="3"/>
  <c r="K81" i="3"/>
  <c r="N81" i="3"/>
  <c r="Q81" i="3"/>
  <c r="T81" i="3"/>
  <c r="W81" i="3"/>
  <c r="Z81" i="3"/>
  <c r="AC81" i="3"/>
  <c r="AF81" i="3"/>
  <c r="H82" i="3"/>
  <c r="K82" i="3"/>
  <c r="N82" i="3"/>
  <c r="Q82" i="3"/>
  <c r="T82" i="3"/>
  <c r="W82" i="3"/>
  <c r="Z82" i="3"/>
  <c r="AC82" i="3"/>
  <c r="AF82" i="3"/>
  <c r="H85" i="3"/>
  <c r="K85" i="3"/>
  <c r="N85" i="3"/>
  <c r="Q85" i="3"/>
  <c r="T85" i="3"/>
  <c r="W85" i="3"/>
  <c r="Z85" i="3"/>
  <c r="AC85" i="3"/>
  <c r="AF85" i="3"/>
  <c r="H86" i="3"/>
  <c r="K86" i="3"/>
  <c r="N86" i="3"/>
  <c r="Q86" i="3"/>
  <c r="T86" i="3"/>
  <c r="W86" i="3"/>
  <c r="Z86" i="3"/>
  <c r="AC86" i="3"/>
  <c r="AF86" i="3"/>
  <c r="H87" i="3"/>
  <c r="K87" i="3"/>
  <c r="N87" i="3"/>
  <c r="Q87" i="3"/>
  <c r="T87" i="3"/>
  <c r="W87" i="3"/>
  <c r="Z87" i="3"/>
  <c r="AC87" i="3"/>
  <c r="AF87" i="3"/>
  <c r="H88" i="3"/>
  <c r="K88" i="3"/>
  <c r="N88" i="3"/>
  <c r="Q88" i="3"/>
  <c r="T88" i="3"/>
  <c r="W88" i="3"/>
  <c r="Z88" i="3"/>
  <c r="AC88" i="3"/>
  <c r="AF88" i="3"/>
  <c r="H89" i="3"/>
  <c r="K89" i="3"/>
  <c r="N89" i="3"/>
  <c r="Q89" i="3"/>
  <c r="T89" i="3"/>
  <c r="W89" i="3"/>
  <c r="Z89" i="3"/>
  <c r="AC89" i="3"/>
  <c r="AF89" i="3"/>
  <c r="H90" i="3"/>
  <c r="K90" i="3"/>
  <c r="Q90" i="3"/>
  <c r="T90" i="3"/>
  <c r="W90" i="3"/>
  <c r="Z90" i="3"/>
  <c r="AC90" i="3"/>
  <c r="AF90" i="3"/>
  <c r="H91" i="3"/>
  <c r="K91" i="3"/>
  <c r="N91" i="3"/>
  <c r="Q91" i="3"/>
  <c r="T91" i="3"/>
  <c r="W91" i="3"/>
  <c r="Z91" i="3"/>
  <c r="AC91" i="3"/>
  <c r="AF91" i="3"/>
  <c r="H92" i="3"/>
  <c r="K92" i="3"/>
  <c r="N92" i="3"/>
  <c r="Q92" i="3"/>
  <c r="T92" i="3"/>
  <c r="W92" i="3"/>
  <c r="Z92" i="3"/>
  <c r="AC92" i="3"/>
  <c r="AF92" i="3"/>
  <c r="H93" i="3"/>
  <c r="K93" i="3"/>
  <c r="N93" i="3"/>
  <c r="Q93" i="3"/>
  <c r="T93" i="3"/>
  <c r="W93" i="3"/>
  <c r="Z93" i="3"/>
  <c r="AC93" i="3"/>
  <c r="AF93" i="3"/>
  <c r="H96" i="3"/>
  <c r="K96" i="3"/>
  <c r="N96" i="3"/>
  <c r="Q96" i="3"/>
  <c r="T96" i="3"/>
  <c r="W96" i="3"/>
  <c r="Z96" i="3"/>
  <c r="AC96" i="3"/>
  <c r="AF96" i="3"/>
  <c r="H97" i="3"/>
  <c r="K97" i="3"/>
  <c r="N97" i="3"/>
  <c r="Q97" i="3"/>
  <c r="T97" i="3"/>
  <c r="W97" i="3"/>
  <c r="Z97" i="3"/>
  <c r="AC97" i="3"/>
  <c r="AF97" i="3"/>
  <c r="H98" i="3"/>
  <c r="K98" i="3"/>
  <c r="N98" i="3"/>
  <c r="Q98" i="3"/>
  <c r="T98" i="3"/>
  <c r="W98" i="3"/>
  <c r="Z98" i="3"/>
  <c r="AC98" i="3"/>
  <c r="AF98" i="3"/>
  <c r="H99" i="3"/>
  <c r="K99" i="3"/>
  <c r="N99" i="3"/>
  <c r="Q99" i="3"/>
  <c r="T99" i="3"/>
  <c r="W99" i="3"/>
  <c r="Z99" i="3"/>
  <c r="AC99" i="3"/>
  <c r="AF99" i="3"/>
  <c r="H100" i="3"/>
  <c r="K100" i="3"/>
  <c r="N100" i="3"/>
  <c r="Q100" i="3"/>
  <c r="T100" i="3"/>
  <c r="W100" i="3"/>
  <c r="Z100" i="3"/>
  <c r="AC100" i="3"/>
  <c r="AF100" i="3"/>
  <c r="H101" i="3"/>
  <c r="K101" i="3"/>
  <c r="N101" i="3"/>
  <c r="Q101" i="3"/>
  <c r="T101" i="3"/>
  <c r="W101" i="3"/>
  <c r="Z101" i="3"/>
  <c r="AC101" i="3"/>
  <c r="AF101" i="3"/>
  <c r="H102" i="3"/>
  <c r="K102" i="3"/>
  <c r="N102" i="3"/>
  <c r="Q102" i="3"/>
  <c r="T102" i="3"/>
  <c r="W102" i="3"/>
  <c r="Z102" i="3"/>
  <c r="AC102" i="3"/>
  <c r="AF102" i="3"/>
  <c r="H103" i="3"/>
  <c r="K103" i="3"/>
  <c r="N103" i="3"/>
  <c r="Q103" i="3"/>
  <c r="T103" i="3"/>
  <c r="W103" i="3"/>
  <c r="Z103" i="3"/>
  <c r="AC103" i="3"/>
  <c r="AF103" i="3"/>
  <c r="H104" i="3"/>
  <c r="K104" i="3"/>
  <c r="N104" i="3"/>
  <c r="Q104" i="3"/>
  <c r="T104" i="3"/>
  <c r="W104" i="3"/>
  <c r="Z104" i="3"/>
  <c r="AC104" i="3"/>
  <c r="AF104" i="3"/>
  <c r="H107" i="3"/>
  <c r="K107" i="3"/>
  <c r="N107" i="3"/>
  <c r="Q107" i="3"/>
  <c r="T107" i="3"/>
  <c r="W107" i="3"/>
  <c r="Z107" i="3"/>
  <c r="AC107" i="3"/>
  <c r="AF107" i="3"/>
  <c r="H108" i="3"/>
  <c r="K108" i="3"/>
  <c r="N108" i="3"/>
  <c r="Q108" i="3"/>
  <c r="T108" i="3"/>
  <c r="W108" i="3"/>
  <c r="Z108" i="3"/>
  <c r="AC108" i="3"/>
  <c r="AF108" i="3"/>
  <c r="H109" i="3"/>
  <c r="K109" i="3"/>
  <c r="N109" i="3"/>
  <c r="Q109" i="3"/>
  <c r="T109" i="3"/>
  <c r="W109" i="3"/>
  <c r="Z109" i="3"/>
  <c r="AC109" i="3"/>
  <c r="AF109" i="3"/>
  <c r="H110" i="3"/>
  <c r="K110" i="3"/>
  <c r="N110" i="3"/>
  <c r="T110" i="3"/>
  <c r="Z110" i="3"/>
  <c r="AC110" i="3"/>
  <c r="AF110" i="3"/>
  <c r="H111" i="3"/>
  <c r="K111" i="3"/>
  <c r="N111" i="3"/>
  <c r="Q111" i="3"/>
  <c r="T111" i="3"/>
  <c r="W111" i="3"/>
  <c r="Z111" i="3"/>
  <c r="AC111" i="3"/>
  <c r="AF111" i="3"/>
  <c r="H112" i="3"/>
  <c r="K112" i="3"/>
  <c r="N112" i="3"/>
  <c r="Q112" i="3"/>
  <c r="T112" i="3"/>
  <c r="W112" i="3"/>
  <c r="Z112" i="3"/>
  <c r="AC112" i="3"/>
  <c r="AF112" i="3"/>
  <c r="H113" i="3"/>
  <c r="K113" i="3"/>
  <c r="N113" i="3"/>
  <c r="Q113" i="3"/>
  <c r="T113" i="3"/>
  <c r="W113" i="3"/>
  <c r="Z113" i="3"/>
  <c r="AC113" i="3"/>
  <c r="AF113" i="3"/>
  <c r="H114" i="3"/>
  <c r="K114" i="3"/>
  <c r="N114" i="3"/>
  <c r="Q114" i="3"/>
  <c r="T114" i="3"/>
  <c r="W114" i="3"/>
  <c r="Z114" i="3"/>
  <c r="AC114" i="3"/>
  <c r="AF114" i="3"/>
  <c r="H115" i="3"/>
  <c r="K115" i="3"/>
  <c r="N115" i="3"/>
  <c r="Q115" i="3"/>
  <c r="T115" i="3"/>
  <c r="W115" i="3"/>
  <c r="Z115" i="3"/>
  <c r="AC115" i="3"/>
  <c r="AF115" i="3"/>
  <c r="H118" i="3"/>
  <c r="K118" i="3"/>
  <c r="N118" i="3"/>
  <c r="Q118" i="3"/>
  <c r="T118" i="3"/>
  <c r="W118" i="3"/>
  <c r="Z118" i="3"/>
  <c r="AC118" i="3"/>
  <c r="AF118" i="3"/>
  <c r="H119" i="3"/>
  <c r="K119" i="3"/>
  <c r="N119" i="3"/>
  <c r="Q119" i="3"/>
  <c r="T119" i="3"/>
  <c r="W119" i="3"/>
  <c r="Z119" i="3"/>
  <c r="AC119" i="3"/>
  <c r="AF119" i="3"/>
  <c r="H120" i="3"/>
  <c r="K120" i="3"/>
  <c r="N120" i="3"/>
  <c r="Q120" i="3"/>
  <c r="T120" i="3"/>
  <c r="W120" i="3"/>
  <c r="Z120" i="3"/>
  <c r="AC120" i="3"/>
  <c r="AF120" i="3"/>
  <c r="H121" i="3"/>
  <c r="K121" i="3"/>
  <c r="N121" i="3"/>
  <c r="Q121" i="3"/>
  <c r="T121" i="3"/>
  <c r="W121" i="3"/>
  <c r="W409" i="3" s="1"/>
  <c r="Z121" i="3"/>
  <c r="AC121" i="3"/>
  <c r="AF121" i="3"/>
  <c r="H122" i="3"/>
  <c r="K122" i="3"/>
  <c r="N122" i="3"/>
  <c r="Q122" i="3"/>
  <c r="T122" i="3"/>
  <c r="AC122" i="3"/>
  <c r="AF122" i="3"/>
  <c r="H123" i="3"/>
  <c r="K123" i="3"/>
  <c r="N123" i="3"/>
  <c r="Q123" i="3"/>
  <c r="T123" i="3"/>
  <c r="W123" i="3"/>
  <c r="AF123" i="3"/>
  <c r="H124" i="3"/>
  <c r="K124" i="3"/>
  <c r="N124" i="3"/>
  <c r="Q124" i="3"/>
  <c r="T124" i="3"/>
  <c r="W124" i="3"/>
  <c r="Z124" i="3"/>
  <c r="AC124" i="3"/>
  <c r="AF124" i="3"/>
  <c r="H125" i="3"/>
  <c r="K125" i="3"/>
  <c r="N125" i="3"/>
  <c r="Q125" i="3"/>
  <c r="T125" i="3"/>
  <c r="W125" i="3"/>
  <c r="Z125" i="3"/>
  <c r="AC125" i="3"/>
  <c r="AF125" i="3"/>
  <c r="H128" i="3"/>
  <c r="K128" i="3"/>
  <c r="N128" i="3"/>
  <c r="Q128" i="3"/>
  <c r="T128" i="3"/>
  <c r="W128" i="3"/>
  <c r="Z128" i="3"/>
  <c r="AC128" i="3"/>
  <c r="AF128" i="3"/>
  <c r="H129" i="3"/>
  <c r="K129" i="3"/>
  <c r="N129" i="3"/>
  <c r="Q129" i="3"/>
  <c r="T129" i="3"/>
  <c r="W129" i="3"/>
  <c r="Z129" i="3"/>
  <c r="AC129" i="3"/>
  <c r="AF129" i="3"/>
  <c r="H130" i="3"/>
  <c r="K130" i="3"/>
  <c r="N130" i="3"/>
  <c r="Q130" i="3"/>
  <c r="T130" i="3"/>
  <c r="W130" i="3"/>
  <c r="Z130" i="3"/>
  <c r="AC130" i="3"/>
  <c r="AF130" i="3"/>
  <c r="H131" i="3"/>
  <c r="K131" i="3"/>
  <c r="N131" i="3"/>
  <c r="Q131" i="3"/>
  <c r="T131" i="3"/>
  <c r="Z131" i="3"/>
  <c r="AC131" i="3"/>
  <c r="AF131" i="3"/>
  <c r="H132" i="3"/>
  <c r="K132" i="3"/>
  <c r="N132" i="3"/>
  <c r="Q132" i="3"/>
  <c r="T132" i="3"/>
  <c r="W132" i="3"/>
  <c r="Z132" i="3"/>
  <c r="AC132" i="3"/>
  <c r="AF132" i="3"/>
  <c r="H133" i="3"/>
  <c r="K133" i="3"/>
  <c r="N133" i="3"/>
  <c r="Q133" i="3"/>
  <c r="T133" i="3"/>
  <c r="W133" i="3"/>
  <c r="Z133" i="3"/>
  <c r="AC133" i="3"/>
  <c r="AF133" i="3"/>
  <c r="H134" i="3"/>
  <c r="K134" i="3"/>
  <c r="N134" i="3"/>
  <c r="Q134" i="3"/>
  <c r="T134" i="3"/>
  <c r="W134" i="3"/>
  <c r="Z134" i="3"/>
  <c r="AC134" i="3"/>
  <c r="AF134" i="3"/>
  <c r="H135" i="3"/>
  <c r="K135" i="3"/>
  <c r="N135" i="3"/>
  <c r="Q135" i="3"/>
  <c r="T135" i="3"/>
  <c r="W135" i="3"/>
  <c r="Z135" i="3"/>
  <c r="AC135" i="3"/>
  <c r="AF135" i="3"/>
  <c r="H136" i="3"/>
  <c r="K136" i="3"/>
  <c r="N136" i="3"/>
  <c r="Q136" i="3"/>
  <c r="T136" i="3"/>
  <c r="W136" i="3"/>
  <c r="Z136" i="3"/>
  <c r="AC136" i="3"/>
  <c r="AF136" i="3"/>
  <c r="H139" i="3"/>
  <c r="K139" i="3"/>
  <c r="N139" i="3"/>
  <c r="Q139" i="3"/>
  <c r="T139" i="3"/>
  <c r="W139" i="3"/>
  <c r="Z139" i="3"/>
  <c r="AC139" i="3"/>
  <c r="AF139" i="3"/>
  <c r="H140" i="3"/>
  <c r="K140" i="3"/>
  <c r="N140" i="3"/>
  <c r="Q140" i="3"/>
  <c r="T140" i="3"/>
  <c r="W140" i="3"/>
  <c r="Z140" i="3"/>
  <c r="AC140" i="3"/>
  <c r="AF140" i="3"/>
  <c r="H141" i="3"/>
  <c r="K141" i="3"/>
  <c r="N141" i="3"/>
  <c r="Q141" i="3"/>
  <c r="T141" i="3"/>
  <c r="W141" i="3"/>
  <c r="Z141" i="3"/>
  <c r="AC141" i="3"/>
  <c r="AF141" i="3"/>
  <c r="H142" i="3"/>
  <c r="K142" i="3"/>
  <c r="N142" i="3"/>
  <c r="Q142" i="3"/>
  <c r="T142" i="3"/>
  <c r="W142" i="3"/>
  <c r="Z142" i="3"/>
  <c r="AC142" i="3"/>
  <c r="AF142" i="3"/>
  <c r="H143" i="3"/>
  <c r="K143" i="3"/>
  <c r="N143" i="3"/>
  <c r="Q143" i="3"/>
  <c r="T143" i="3"/>
  <c r="W143" i="3"/>
  <c r="Z143" i="3"/>
  <c r="AC143" i="3"/>
  <c r="AF143" i="3"/>
  <c r="H144" i="3"/>
  <c r="K144" i="3"/>
  <c r="N144" i="3"/>
  <c r="Q144" i="3"/>
  <c r="T144" i="3"/>
  <c r="W144" i="3"/>
  <c r="Z144" i="3"/>
  <c r="AC144" i="3"/>
  <c r="AF144" i="3"/>
  <c r="H145" i="3"/>
  <c r="K145" i="3"/>
  <c r="N145" i="3"/>
  <c r="Q145" i="3"/>
  <c r="T145" i="3"/>
  <c r="W145" i="3"/>
  <c r="Z145" i="3"/>
  <c r="AC145" i="3"/>
  <c r="AF145" i="3"/>
  <c r="H146" i="3"/>
  <c r="K146" i="3"/>
  <c r="N146" i="3"/>
  <c r="Q146" i="3"/>
  <c r="T146" i="3"/>
  <c r="W146" i="3"/>
  <c r="Z146" i="3"/>
  <c r="AC146" i="3"/>
  <c r="AF146" i="3"/>
  <c r="H147" i="3"/>
  <c r="K147" i="3"/>
  <c r="N147" i="3"/>
  <c r="Q147" i="3"/>
  <c r="T147" i="3"/>
  <c r="W147" i="3"/>
  <c r="Z147" i="3"/>
  <c r="AC147" i="3"/>
  <c r="AF147" i="3"/>
  <c r="H150" i="3"/>
  <c r="K150" i="3"/>
  <c r="N150" i="3"/>
  <c r="Q150" i="3"/>
  <c r="T150" i="3"/>
  <c r="W150" i="3"/>
  <c r="Z150" i="3"/>
  <c r="AC150" i="3"/>
  <c r="AF150" i="3"/>
  <c r="H151" i="3"/>
  <c r="K151" i="3"/>
  <c r="N151" i="3"/>
  <c r="Q151" i="3"/>
  <c r="T151" i="3"/>
  <c r="W151" i="3"/>
  <c r="Z151" i="3"/>
  <c r="AC151" i="3"/>
  <c r="AF151" i="3"/>
  <c r="H152" i="3"/>
  <c r="K152" i="3"/>
  <c r="N152" i="3"/>
  <c r="Q152" i="3"/>
  <c r="T152" i="3"/>
  <c r="W152" i="3"/>
  <c r="Z152" i="3"/>
  <c r="AC152" i="3"/>
  <c r="AF152" i="3"/>
  <c r="H153" i="3"/>
  <c r="K153" i="3"/>
  <c r="N153" i="3"/>
  <c r="Q153" i="3"/>
  <c r="T153" i="3"/>
  <c r="W153" i="3"/>
  <c r="Z153" i="3"/>
  <c r="AC153" i="3"/>
  <c r="AF153" i="3"/>
  <c r="H154" i="3"/>
  <c r="K154" i="3"/>
  <c r="N154" i="3"/>
  <c r="Q154" i="3"/>
  <c r="T154" i="3"/>
  <c r="W154" i="3"/>
  <c r="Z154" i="3"/>
  <c r="AC154" i="3"/>
  <c r="AF154" i="3"/>
  <c r="H155" i="3"/>
  <c r="K155" i="3"/>
  <c r="N155" i="3"/>
  <c r="Q155" i="3"/>
  <c r="T155" i="3"/>
  <c r="W155" i="3"/>
  <c r="Z155" i="3"/>
  <c r="AC155" i="3"/>
  <c r="AF155" i="3"/>
  <c r="H156" i="3"/>
  <c r="K156" i="3"/>
  <c r="N156" i="3"/>
  <c r="Q156" i="3"/>
  <c r="T156" i="3"/>
  <c r="W156" i="3"/>
  <c r="Z156" i="3"/>
  <c r="AC156" i="3"/>
  <c r="AF156" i="3"/>
  <c r="H157" i="3"/>
  <c r="K157" i="3"/>
  <c r="N157" i="3"/>
  <c r="Q157" i="3"/>
  <c r="T157" i="3"/>
  <c r="W157" i="3"/>
  <c r="Z157" i="3"/>
  <c r="AC157" i="3"/>
  <c r="AF157" i="3"/>
  <c r="H158" i="3"/>
  <c r="K158" i="3"/>
  <c r="N158" i="3"/>
  <c r="Q158" i="3"/>
  <c r="T158" i="3"/>
  <c r="W158" i="3"/>
  <c r="Z158" i="3"/>
  <c r="AC158" i="3"/>
  <c r="AF158" i="3"/>
  <c r="H161" i="3"/>
  <c r="K161" i="3"/>
  <c r="N161" i="3"/>
  <c r="Q161" i="3"/>
  <c r="T161" i="3"/>
  <c r="W161" i="3"/>
  <c r="Z161" i="3"/>
  <c r="AC161" i="3"/>
  <c r="AF161" i="3"/>
  <c r="H162" i="3"/>
  <c r="K162" i="3"/>
  <c r="N162" i="3"/>
  <c r="Q162" i="3"/>
  <c r="T162" i="3"/>
  <c r="W162" i="3"/>
  <c r="Z162" i="3"/>
  <c r="AC162" i="3"/>
  <c r="AF162" i="3"/>
  <c r="H163" i="3"/>
  <c r="K163" i="3"/>
  <c r="N163" i="3"/>
  <c r="Q163" i="3"/>
  <c r="T163" i="3"/>
  <c r="W163" i="3"/>
  <c r="Z163" i="3"/>
  <c r="AC163" i="3"/>
  <c r="AF163" i="3"/>
  <c r="H164" i="3"/>
  <c r="K164" i="3"/>
  <c r="N164" i="3"/>
  <c r="Q164" i="3"/>
  <c r="T164" i="3"/>
  <c r="W164" i="3"/>
  <c r="Z164" i="3"/>
  <c r="AC164" i="3"/>
  <c r="AF164" i="3"/>
  <c r="H165" i="3"/>
  <c r="K165" i="3"/>
  <c r="N165" i="3"/>
  <c r="Q165" i="3"/>
  <c r="T165" i="3"/>
  <c r="W165" i="3"/>
  <c r="Z165" i="3"/>
  <c r="AC165" i="3"/>
  <c r="AF165" i="3"/>
  <c r="H166" i="3"/>
  <c r="K166" i="3"/>
  <c r="M166" i="3"/>
  <c r="AI162" i="3" s="1"/>
  <c r="R166" i="3"/>
  <c r="AI166" i="3" s="1"/>
  <c r="T166" i="3"/>
  <c r="W166" i="3"/>
  <c r="Z166" i="3"/>
  <c r="AC166" i="3"/>
  <c r="AF166" i="3"/>
  <c r="H167" i="3"/>
  <c r="K167" i="3"/>
  <c r="N167" i="3"/>
  <c r="Q167" i="3"/>
  <c r="T167" i="3"/>
  <c r="W167" i="3"/>
  <c r="Z167" i="3"/>
  <c r="AC167" i="3"/>
  <c r="AF167" i="3"/>
  <c r="H168" i="3"/>
  <c r="K168" i="3"/>
  <c r="N168" i="3"/>
  <c r="Q168" i="3"/>
  <c r="T168" i="3"/>
  <c r="W168" i="3"/>
  <c r="Z168" i="3"/>
  <c r="AC168" i="3"/>
  <c r="AF168" i="3"/>
  <c r="H169" i="3"/>
  <c r="K169" i="3"/>
  <c r="N169" i="3"/>
  <c r="Q169" i="3"/>
  <c r="T169" i="3"/>
  <c r="W169" i="3"/>
  <c r="Z169" i="3"/>
  <c r="AC169" i="3"/>
  <c r="AF169" i="3"/>
  <c r="H172" i="3"/>
  <c r="K172" i="3"/>
  <c r="N172" i="3"/>
  <c r="Q172" i="3"/>
  <c r="T172" i="3"/>
  <c r="W172" i="3"/>
  <c r="Z172" i="3"/>
  <c r="AC172" i="3"/>
  <c r="AF172" i="3"/>
  <c r="H173" i="3"/>
  <c r="K173" i="3"/>
  <c r="N173" i="3"/>
  <c r="Q173" i="3"/>
  <c r="T173" i="3"/>
  <c r="W173" i="3"/>
  <c r="Z173" i="3"/>
  <c r="AC173" i="3"/>
  <c r="AF173" i="3"/>
  <c r="H174" i="3"/>
  <c r="K174" i="3"/>
  <c r="N174" i="3"/>
  <c r="Q174" i="3"/>
  <c r="T174" i="3"/>
  <c r="W174" i="3"/>
  <c r="Z174" i="3"/>
  <c r="AC174" i="3"/>
  <c r="AF174" i="3"/>
  <c r="H175" i="3"/>
  <c r="K175" i="3"/>
  <c r="N175" i="3"/>
  <c r="T175" i="3"/>
  <c r="W175" i="3"/>
  <c r="Z175" i="3"/>
  <c r="AC175" i="3"/>
  <c r="AF175" i="3"/>
  <c r="H176" i="3"/>
  <c r="K176" i="3"/>
  <c r="N176" i="3"/>
  <c r="Q176" i="3"/>
  <c r="T176" i="3"/>
  <c r="W176" i="3"/>
  <c r="Z176" i="3"/>
  <c r="AC176" i="3"/>
  <c r="AF176" i="3"/>
  <c r="H177" i="3"/>
  <c r="K177" i="3"/>
  <c r="N177" i="3"/>
  <c r="P177" i="3"/>
  <c r="AI173" i="3" s="1"/>
  <c r="T177" i="3"/>
  <c r="W177" i="3"/>
  <c r="Z177" i="3"/>
  <c r="AC177" i="3"/>
  <c r="AF177" i="3"/>
  <c r="H178" i="3"/>
  <c r="K178" i="3"/>
  <c r="N178" i="3"/>
  <c r="Q178" i="3"/>
  <c r="T178" i="3"/>
  <c r="W178" i="3"/>
  <c r="Z178" i="3"/>
  <c r="AC178" i="3"/>
  <c r="AF178" i="3"/>
  <c r="H179" i="3"/>
  <c r="K179" i="3"/>
  <c r="N179" i="3"/>
  <c r="Q179" i="3"/>
  <c r="T179" i="3"/>
  <c r="W179" i="3"/>
  <c r="Z179" i="3"/>
  <c r="AC179" i="3"/>
  <c r="AF179" i="3"/>
  <c r="H180" i="3"/>
  <c r="K180" i="3"/>
  <c r="N180" i="3"/>
  <c r="Q180" i="3"/>
  <c r="T180" i="3"/>
  <c r="W180" i="3"/>
  <c r="Z180" i="3"/>
  <c r="AC180" i="3"/>
  <c r="AF180" i="3"/>
  <c r="H183" i="3"/>
  <c r="K183" i="3"/>
  <c r="N183" i="3"/>
  <c r="Q183" i="3"/>
  <c r="T183" i="3"/>
  <c r="W183" i="3"/>
  <c r="Z183" i="3"/>
  <c r="AC183" i="3"/>
  <c r="AF183" i="3"/>
  <c r="H184" i="3"/>
  <c r="K184" i="3"/>
  <c r="N184" i="3"/>
  <c r="Q184" i="3"/>
  <c r="T184" i="3"/>
  <c r="W184" i="3"/>
  <c r="Z184" i="3"/>
  <c r="AC184" i="3"/>
  <c r="AF184" i="3"/>
  <c r="H185" i="3"/>
  <c r="K185" i="3"/>
  <c r="N185" i="3"/>
  <c r="Q185" i="3"/>
  <c r="T185" i="3"/>
  <c r="W185" i="3"/>
  <c r="Z185" i="3"/>
  <c r="AC185" i="3"/>
  <c r="AF185" i="3"/>
  <c r="H186" i="3"/>
  <c r="K186" i="3"/>
  <c r="N186" i="3"/>
  <c r="Q186" i="3"/>
  <c r="W186" i="3"/>
  <c r="Z186" i="3"/>
  <c r="AC186" i="3"/>
  <c r="AF186" i="3"/>
  <c r="H187" i="3"/>
  <c r="K187" i="3"/>
  <c r="N187" i="3"/>
  <c r="Q187" i="3"/>
  <c r="T187" i="3"/>
  <c r="W187" i="3"/>
  <c r="Z187" i="3"/>
  <c r="AC187" i="3"/>
  <c r="AF187" i="3"/>
  <c r="H188" i="3"/>
  <c r="K188" i="3"/>
  <c r="N188" i="3"/>
  <c r="Q188" i="3"/>
  <c r="T188" i="3"/>
  <c r="W188" i="3"/>
  <c r="Z188" i="3"/>
  <c r="AC188" i="3"/>
  <c r="AF188" i="3"/>
  <c r="H189" i="3"/>
  <c r="K189" i="3"/>
  <c r="N189" i="3"/>
  <c r="Q189" i="3"/>
  <c r="T189" i="3"/>
  <c r="W189" i="3"/>
  <c r="Z189" i="3"/>
  <c r="AC189" i="3"/>
  <c r="AF189" i="3"/>
  <c r="H190" i="3"/>
  <c r="K190" i="3"/>
  <c r="N190" i="3"/>
  <c r="Q190" i="3"/>
  <c r="T190" i="3"/>
  <c r="W190" i="3"/>
  <c r="Z190" i="3"/>
  <c r="AC190" i="3"/>
  <c r="AF190" i="3"/>
  <c r="H191" i="3"/>
  <c r="K191" i="3"/>
  <c r="N191" i="3"/>
  <c r="Q191" i="3"/>
  <c r="T191" i="3"/>
  <c r="W191" i="3"/>
  <c r="Z191" i="3"/>
  <c r="AC191" i="3"/>
  <c r="AF191" i="3"/>
  <c r="H194" i="3"/>
  <c r="K194" i="3"/>
  <c r="N194" i="3"/>
  <c r="Q194" i="3"/>
  <c r="T194" i="3"/>
  <c r="W194" i="3"/>
  <c r="Z194" i="3"/>
  <c r="AC194" i="3"/>
  <c r="AF194" i="3"/>
  <c r="H195" i="3"/>
  <c r="K195" i="3"/>
  <c r="N195" i="3"/>
  <c r="Q195" i="3"/>
  <c r="T195" i="3"/>
  <c r="W195" i="3"/>
  <c r="Z195" i="3"/>
  <c r="AC195" i="3"/>
  <c r="AF195" i="3"/>
  <c r="H196" i="3"/>
  <c r="K196" i="3"/>
  <c r="N196" i="3"/>
  <c r="Q196" i="3"/>
  <c r="T196" i="3"/>
  <c r="W196" i="3"/>
  <c r="Z196" i="3"/>
  <c r="AC196" i="3"/>
  <c r="AF196" i="3"/>
  <c r="H197" i="3"/>
  <c r="K197" i="3"/>
  <c r="N197" i="3"/>
  <c r="Q197" i="3"/>
  <c r="T197" i="3"/>
  <c r="Z197" i="3"/>
  <c r="AF197" i="3"/>
  <c r="H198" i="3"/>
  <c r="K198" i="3"/>
  <c r="N198" i="3"/>
  <c r="Q198" i="3"/>
  <c r="T198" i="3"/>
  <c r="W198" i="3"/>
  <c r="Z198" i="3"/>
  <c r="AC198" i="3"/>
  <c r="AF198" i="3"/>
  <c r="H199" i="3"/>
  <c r="K199" i="3"/>
  <c r="N199" i="3"/>
  <c r="Q199" i="3"/>
  <c r="T199" i="3"/>
  <c r="W199" i="3"/>
  <c r="H200" i="3"/>
  <c r="K200" i="3"/>
  <c r="N200" i="3"/>
  <c r="Q200" i="3"/>
  <c r="T200" i="3"/>
  <c r="W200" i="3"/>
  <c r="Z200" i="3"/>
  <c r="AC200" i="3"/>
  <c r="AF200" i="3"/>
  <c r="H201" i="3"/>
  <c r="K201" i="3"/>
  <c r="N201" i="3"/>
  <c r="Q201" i="3"/>
  <c r="T201" i="3"/>
  <c r="W201" i="3"/>
  <c r="Z201" i="3"/>
  <c r="AC201" i="3"/>
  <c r="AF201" i="3"/>
  <c r="H202" i="3"/>
  <c r="K202" i="3"/>
  <c r="N202" i="3"/>
  <c r="Q202" i="3"/>
  <c r="T202" i="3"/>
  <c r="W202" i="3"/>
  <c r="Z202" i="3"/>
  <c r="AC202" i="3"/>
  <c r="AF202" i="3"/>
  <c r="H205" i="3"/>
  <c r="K205" i="3"/>
  <c r="N205" i="3"/>
  <c r="Q205" i="3"/>
  <c r="T205" i="3"/>
  <c r="W205" i="3"/>
  <c r="Z205" i="3"/>
  <c r="AC205" i="3"/>
  <c r="AF205" i="3"/>
  <c r="H206" i="3"/>
  <c r="K206" i="3"/>
  <c r="N206" i="3"/>
  <c r="Q206" i="3"/>
  <c r="T206" i="3"/>
  <c r="W206" i="3"/>
  <c r="Z206" i="3"/>
  <c r="AC206" i="3"/>
  <c r="AF206" i="3"/>
  <c r="H207" i="3"/>
  <c r="K207" i="3"/>
  <c r="N207" i="3"/>
  <c r="Q207" i="3"/>
  <c r="T207" i="3"/>
  <c r="W207" i="3"/>
  <c r="Z207" i="3"/>
  <c r="AC207" i="3"/>
  <c r="AF207" i="3"/>
  <c r="H208" i="3"/>
  <c r="K208" i="3"/>
  <c r="N208" i="3"/>
  <c r="Q208" i="3"/>
  <c r="T208" i="3"/>
  <c r="W208" i="3"/>
  <c r="Z208" i="3"/>
  <c r="AC208" i="3"/>
  <c r="AF208" i="3"/>
  <c r="H209" i="3"/>
  <c r="K209" i="3"/>
  <c r="N209" i="3"/>
  <c r="Q209" i="3"/>
  <c r="T209" i="3"/>
  <c r="W209" i="3"/>
  <c r="Z209" i="3"/>
  <c r="AF209" i="3"/>
  <c r="H210" i="3"/>
  <c r="K210" i="3"/>
  <c r="N210" i="3"/>
  <c r="Q210" i="3"/>
  <c r="T210" i="3"/>
  <c r="W210" i="3"/>
  <c r="Z210" i="3"/>
  <c r="AC210" i="3"/>
  <c r="AF210" i="3"/>
  <c r="H211" i="3"/>
  <c r="K211" i="3"/>
  <c r="N211" i="3"/>
  <c r="Q211" i="3"/>
  <c r="T211" i="3"/>
  <c r="W211" i="3"/>
  <c r="Z211" i="3"/>
  <c r="AC211" i="3"/>
  <c r="AF211" i="3"/>
  <c r="H212" i="3"/>
  <c r="K212" i="3"/>
  <c r="N212" i="3"/>
  <c r="Q212" i="3"/>
  <c r="T212" i="3"/>
  <c r="W212" i="3"/>
  <c r="Z212" i="3"/>
  <c r="AC212" i="3"/>
  <c r="AF212" i="3"/>
  <c r="H213" i="3"/>
  <c r="K213" i="3"/>
  <c r="N213" i="3"/>
  <c r="Q213" i="3"/>
  <c r="T213" i="3"/>
  <c r="W213" i="3"/>
  <c r="Z213" i="3"/>
  <c r="AC213" i="3"/>
  <c r="AF213" i="3"/>
  <c r="H216" i="3"/>
  <c r="K216" i="3"/>
  <c r="N216" i="3"/>
  <c r="Q216" i="3"/>
  <c r="T216" i="3"/>
  <c r="W216" i="3"/>
  <c r="Z216" i="3"/>
  <c r="AC216" i="3"/>
  <c r="AF216" i="3"/>
  <c r="H217" i="3"/>
  <c r="K217" i="3"/>
  <c r="N217" i="3"/>
  <c r="Q217" i="3"/>
  <c r="W217" i="3"/>
  <c r="Z217" i="3"/>
  <c r="AC217" i="3"/>
  <c r="AF217" i="3"/>
  <c r="H218" i="3"/>
  <c r="K218" i="3"/>
  <c r="N218" i="3"/>
  <c r="Q218" i="3"/>
  <c r="T218" i="3"/>
  <c r="W218" i="3"/>
  <c r="Z218" i="3"/>
  <c r="AC218" i="3"/>
  <c r="AF218" i="3"/>
  <c r="H219" i="3"/>
  <c r="K219" i="3"/>
  <c r="N219" i="3"/>
  <c r="Q219" i="3"/>
  <c r="T219" i="3"/>
  <c r="W219" i="3"/>
  <c r="Z219" i="3"/>
  <c r="AC219" i="3"/>
  <c r="AF219" i="3"/>
  <c r="H220" i="3"/>
  <c r="K220" i="3"/>
  <c r="N220" i="3"/>
  <c r="Q220" i="3"/>
  <c r="T220" i="3"/>
  <c r="W220" i="3"/>
  <c r="Z220" i="3"/>
  <c r="AC220" i="3"/>
  <c r="AF220" i="3"/>
  <c r="H221" i="3"/>
  <c r="K221" i="3"/>
  <c r="N221" i="3"/>
  <c r="Q221" i="3"/>
  <c r="T221" i="3"/>
  <c r="Z221" i="3"/>
  <c r="AC221" i="3"/>
  <c r="AF221" i="3"/>
  <c r="H223" i="3"/>
  <c r="K223" i="3"/>
  <c r="N223" i="3"/>
  <c r="Q223" i="3"/>
  <c r="T223" i="3"/>
  <c r="W223" i="3"/>
  <c r="Z223" i="3"/>
  <c r="AC223" i="3"/>
  <c r="AF223" i="3"/>
  <c r="H224" i="3"/>
  <c r="K224" i="3"/>
  <c r="N224" i="3"/>
  <c r="Q224" i="3"/>
  <c r="T224" i="3"/>
  <c r="W224" i="3"/>
  <c r="Z224" i="3"/>
  <c r="AC224" i="3"/>
  <c r="AF224" i="3"/>
  <c r="H225" i="3"/>
  <c r="K225" i="3"/>
  <c r="N225" i="3"/>
  <c r="Q225" i="3"/>
  <c r="T225" i="3"/>
  <c r="W225" i="3"/>
  <c r="Z225" i="3"/>
  <c r="AC225" i="3"/>
  <c r="AF225" i="3"/>
  <c r="H228" i="3"/>
  <c r="K228" i="3"/>
  <c r="N228" i="3"/>
  <c r="Q228" i="3"/>
  <c r="T228" i="3"/>
  <c r="W228" i="3"/>
  <c r="Z228" i="3"/>
  <c r="AC228" i="3"/>
  <c r="AF228" i="3"/>
  <c r="H229" i="3"/>
  <c r="K229" i="3"/>
  <c r="N229" i="3"/>
  <c r="Q229" i="3"/>
  <c r="T229" i="3"/>
  <c r="W229" i="3"/>
  <c r="Z229" i="3"/>
  <c r="AC229" i="3"/>
  <c r="AF229" i="3"/>
  <c r="H230" i="3"/>
  <c r="K230" i="3"/>
  <c r="N230" i="3"/>
  <c r="Q230" i="3"/>
  <c r="T230" i="3"/>
  <c r="W230" i="3"/>
  <c r="Z230" i="3"/>
  <c r="AC230" i="3"/>
  <c r="AF230" i="3"/>
  <c r="H231" i="3"/>
  <c r="K231" i="3"/>
  <c r="N231" i="3"/>
  <c r="Q231" i="3"/>
  <c r="T231" i="3"/>
  <c r="W231" i="3"/>
  <c r="Z231" i="3"/>
  <c r="AC231" i="3"/>
  <c r="AF231" i="3"/>
  <c r="H232" i="3"/>
  <c r="K232" i="3"/>
  <c r="N232" i="3"/>
  <c r="Q232" i="3"/>
  <c r="T232" i="3"/>
  <c r="W232" i="3"/>
  <c r="Z232" i="3"/>
  <c r="AC232" i="3"/>
  <c r="AF232" i="3"/>
  <c r="H233" i="3"/>
  <c r="K233" i="3"/>
  <c r="N233" i="3"/>
  <c r="Q233" i="3"/>
  <c r="T233" i="3"/>
  <c r="W233" i="3"/>
  <c r="Z233" i="3"/>
  <c r="AC233" i="3"/>
  <c r="AF233" i="3"/>
  <c r="H234" i="3"/>
  <c r="K234" i="3"/>
  <c r="N234" i="3"/>
  <c r="Q234" i="3"/>
  <c r="T234" i="3"/>
  <c r="W234" i="3"/>
  <c r="Z234" i="3"/>
  <c r="AC234" i="3"/>
  <c r="AF234" i="3"/>
  <c r="H235" i="3"/>
  <c r="K235" i="3"/>
  <c r="N235" i="3"/>
  <c r="Q235" i="3"/>
  <c r="T235" i="3"/>
  <c r="W235" i="3"/>
  <c r="Z235" i="3"/>
  <c r="AC235" i="3"/>
  <c r="AF235" i="3"/>
  <c r="H236" i="3"/>
  <c r="K236" i="3"/>
  <c r="N236" i="3"/>
  <c r="Q236" i="3"/>
  <c r="T236" i="3"/>
  <c r="W236" i="3"/>
  <c r="Z236" i="3"/>
  <c r="AC236" i="3"/>
  <c r="AF236" i="3"/>
  <c r="H239" i="3"/>
  <c r="K239" i="3"/>
  <c r="N239" i="3"/>
  <c r="Q239" i="3"/>
  <c r="T239" i="3"/>
  <c r="W239" i="3"/>
  <c r="Z239" i="3"/>
  <c r="AC239" i="3"/>
  <c r="AF239" i="3"/>
  <c r="H240" i="3"/>
  <c r="K240" i="3"/>
  <c r="N240" i="3"/>
  <c r="T240" i="3"/>
  <c r="W240" i="3"/>
  <c r="Z240" i="3"/>
  <c r="AC240" i="3"/>
  <c r="AF240" i="3"/>
  <c r="H241" i="3"/>
  <c r="K241" i="3"/>
  <c r="N241" i="3"/>
  <c r="Q241" i="3"/>
  <c r="T241" i="3"/>
  <c r="W241" i="3"/>
  <c r="Z241" i="3"/>
  <c r="AC241" i="3"/>
  <c r="AF241" i="3"/>
  <c r="H242" i="3"/>
  <c r="K242" i="3"/>
  <c r="N242" i="3"/>
  <c r="Q242" i="3"/>
  <c r="T242" i="3"/>
  <c r="W242" i="3"/>
  <c r="Z242" i="3"/>
  <c r="AC242" i="3"/>
  <c r="AF242" i="3"/>
  <c r="H243" i="3"/>
  <c r="K243" i="3"/>
  <c r="N243" i="3"/>
  <c r="Q243" i="3"/>
  <c r="T243" i="3"/>
  <c r="W243" i="3"/>
  <c r="Z243" i="3"/>
  <c r="AC243" i="3"/>
  <c r="AF243" i="3"/>
  <c r="H244" i="3"/>
  <c r="K244" i="3"/>
  <c r="N244" i="3"/>
  <c r="Q244" i="3"/>
  <c r="T244" i="3"/>
  <c r="W244" i="3"/>
  <c r="Z244" i="3"/>
  <c r="AC244" i="3"/>
  <c r="AF244" i="3"/>
  <c r="H245" i="3"/>
  <c r="K245" i="3"/>
  <c r="N245" i="3"/>
  <c r="Q245" i="3"/>
  <c r="T245" i="3"/>
  <c r="W245" i="3"/>
  <c r="Z245" i="3"/>
  <c r="AC245" i="3"/>
  <c r="AF245" i="3"/>
  <c r="H246" i="3"/>
  <c r="K246" i="3"/>
  <c r="N246" i="3"/>
  <c r="Q246" i="3"/>
  <c r="T246" i="3"/>
  <c r="W246" i="3"/>
  <c r="Z246" i="3"/>
  <c r="AC246" i="3"/>
  <c r="AF246" i="3"/>
  <c r="H247" i="3"/>
  <c r="K247" i="3"/>
  <c r="N247" i="3"/>
  <c r="Q247" i="3"/>
  <c r="T247" i="3"/>
  <c r="W247" i="3"/>
  <c r="Z247" i="3"/>
  <c r="AC247" i="3"/>
  <c r="AF247" i="3"/>
  <c r="H250" i="3"/>
  <c r="K250" i="3"/>
  <c r="N250" i="3"/>
  <c r="Q250" i="3"/>
  <c r="T250" i="3"/>
  <c r="W250" i="3"/>
  <c r="Z250" i="3"/>
  <c r="AC250" i="3"/>
  <c r="AF250" i="3"/>
  <c r="H251" i="3"/>
  <c r="K251" i="3"/>
  <c r="N251" i="3"/>
  <c r="Q251" i="3"/>
  <c r="T251" i="3"/>
  <c r="W251" i="3"/>
  <c r="Z251" i="3"/>
  <c r="AC251" i="3"/>
  <c r="AF251" i="3"/>
  <c r="H252" i="3"/>
  <c r="K252" i="3"/>
  <c r="N252" i="3"/>
  <c r="Q252" i="3"/>
  <c r="T252" i="3"/>
  <c r="W252" i="3"/>
  <c r="Z252" i="3"/>
  <c r="AC252" i="3"/>
  <c r="AF252" i="3"/>
  <c r="H253" i="3"/>
  <c r="K253" i="3"/>
  <c r="N253" i="3"/>
  <c r="Q253" i="3"/>
  <c r="T253" i="3"/>
  <c r="W253" i="3"/>
  <c r="Z253" i="3"/>
  <c r="AC253" i="3"/>
  <c r="AF253" i="3"/>
  <c r="H254" i="3"/>
  <c r="K254" i="3"/>
  <c r="N254" i="3"/>
  <c r="Q254" i="3"/>
  <c r="T254" i="3"/>
  <c r="W254" i="3"/>
  <c r="Z254" i="3"/>
  <c r="AC254" i="3"/>
  <c r="AF254" i="3"/>
  <c r="H255" i="3"/>
  <c r="K255" i="3"/>
  <c r="N255" i="3"/>
  <c r="Q255" i="3"/>
  <c r="T255" i="3"/>
  <c r="W255" i="3"/>
  <c r="Z255" i="3"/>
  <c r="AC255" i="3"/>
  <c r="AF255" i="3"/>
  <c r="H256" i="3"/>
  <c r="K256" i="3"/>
  <c r="N256" i="3"/>
  <c r="Q256" i="3"/>
  <c r="T256" i="3"/>
  <c r="W256" i="3"/>
  <c r="Z256" i="3"/>
  <c r="AC256" i="3"/>
  <c r="AF256" i="3"/>
  <c r="H257" i="3"/>
  <c r="K257" i="3"/>
  <c r="N257" i="3"/>
  <c r="Q257" i="3"/>
  <c r="T257" i="3"/>
  <c r="W257" i="3"/>
  <c r="Z257" i="3"/>
  <c r="AC257" i="3"/>
  <c r="AF257" i="3"/>
  <c r="H258" i="3"/>
  <c r="K258" i="3"/>
  <c r="N258" i="3"/>
  <c r="Q258" i="3"/>
  <c r="T258" i="3"/>
  <c r="W258" i="3"/>
  <c r="Z258" i="3"/>
  <c r="AC258" i="3"/>
  <c r="AF258" i="3"/>
  <c r="H261" i="3"/>
  <c r="K261" i="3"/>
  <c r="N261" i="3"/>
  <c r="Q261" i="3"/>
  <c r="T261" i="3"/>
  <c r="W261" i="3"/>
  <c r="Z261" i="3"/>
  <c r="AC261" i="3"/>
  <c r="AF261" i="3"/>
  <c r="H262" i="3"/>
  <c r="K262" i="3"/>
  <c r="N262" i="3"/>
  <c r="Q262" i="3"/>
  <c r="W262" i="3"/>
  <c r="Z262" i="3"/>
  <c r="AC262" i="3"/>
  <c r="AF262" i="3"/>
  <c r="H263" i="3"/>
  <c r="K263" i="3"/>
  <c r="N263" i="3"/>
  <c r="Q263" i="3"/>
  <c r="T263" i="3"/>
  <c r="W263" i="3"/>
  <c r="Z263" i="3"/>
  <c r="AC263" i="3"/>
  <c r="AF263" i="3"/>
  <c r="H264" i="3"/>
  <c r="K264" i="3"/>
  <c r="N264" i="3"/>
  <c r="Q264" i="3"/>
  <c r="T264" i="3"/>
  <c r="W264" i="3"/>
  <c r="Z264" i="3"/>
  <c r="AC264" i="3"/>
  <c r="AF264" i="3"/>
  <c r="H265" i="3"/>
  <c r="K265" i="3"/>
  <c r="N265" i="3"/>
  <c r="Q265" i="3"/>
  <c r="T265" i="3"/>
  <c r="W265" i="3"/>
  <c r="AF265" i="3"/>
  <c r="H266" i="3"/>
  <c r="J266" i="3"/>
  <c r="L266" i="3"/>
  <c r="AI266" i="3" s="1"/>
  <c r="N266" i="3"/>
  <c r="P266" i="3"/>
  <c r="P410" i="3" s="1"/>
  <c r="T266" i="3"/>
  <c r="W266" i="3"/>
  <c r="Z266" i="3"/>
  <c r="H267" i="3"/>
  <c r="K267" i="3"/>
  <c r="N267" i="3"/>
  <c r="Q267" i="3"/>
  <c r="T267" i="3"/>
  <c r="W267" i="3"/>
  <c r="Z267" i="3"/>
  <c r="AC267" i="3"/>
  <c r="AF267" i="3"/>
  <c r="H268" i="3"/>
  <c r="K268" i="3"/>
  <c r="N268" i="3"/>
  <c r="Q268" i="3"/>
  <c r="T268" i="3"/>
  <c r="W268" i="3"/>
  <c r="Z268" i="3"/>
  <c r="AC268" i="3"/>
  <c r="AF268" i="3"/>
  <c r="H269" i="3"/>
  <c r="K269" i="3"/>
  <c r="N269" i="3"/>
  <c r="Q269" i="3"/>
  <c r="T269" i="3"/>
  <c r="W269" i="3"/>
  <c r="Z269" i="3"/>
  <c r="AC269" i="3"/>
  <c r="AF269" i="3"/>
  <c r="H272" i="3"/>
  <c r="K272" i="3"/>
  <c r="N272" i="3"/>
  <c r="Q272" i="3"/>
  <c r="T272" i="3"/>
  <c r="W272" i="3"/>
  <c r="Z272" i="3"/>
  <c r="AC272" i="3"/>
  <c r="AF272" i="3"/>
  <c r="H273" i="3"/>
  <c r="K273" i="3"/>
  <c r="N273" i="3"/>
  <c r="Q273" i="3"/>
  <c r="T273" i="3"/>
  <c r="W273" i="3"/>
  <c r="Z273" i="3"/>
  <c r="AC273" i="3"/>
  <c r="AF273" i="3"/>
  <c r="H274" i="3"/>
  <c r="K274" i="3"/>
  <c r="N274" i="3"/>
  <c r="Q274" i="3"/>
  <c r="T274" i="3"/>
  <c r="W274" i="3"/>
  <c r="Z274" i="3"/>
  <c r="AC274" i="3"/>
  <c r="AF274" i="3"/>
  <c r="H275" i="3"/>
  <c r="K275" i="3"/>
  <c r="N275" i="3"/>
  <c r="Q275" i="3"/>
  <c r="T275" i="3"/>
  <c r="W275" i="3"/>
  <c r="Z275" i="3"/>
  <c r="AC275" i="3"/>
  <c r="AF275" i="3"/>
  <c r="H276" i="3"/>
  <c r="K276" i="3"/>
  <c r="N276" i="3"/>
  <c r="Q276" i="3"/>
  <c r="T276" i="3"/>
  <c r="W276" i="3"/>
  <c r="Z276" i="3"/>
  <c r="AC276" i="3"/>
  <c r="AF276" i="3"/>
  <c r="H277" i="3"/>
  <c r="K277" i="3"/>
  <c r="N277" i="3"/>
  <c r="Q277" i="3"/>
  <c r="T277" i="3"/>
  <c r="W277" i="3"/>
  <c r="Z277" i="3"/>
  <c r="AC277" i="3"/>
  <c r="AF277" i="3"/>
  <c r="H278" i="3"/>
  <c r="K278" i="3"/>
  <c r="N278" i="3"/>
  <c r="Q278" i="3"/>
  <c r="T278" i="3"/>
  <c r="W278" i="3"/>
  <c r="Z278" i="3"/>
  <c r="AC278" i="3"/>
  <c r="AF278" i="3"/>
  <c r="H279" i="3"/>
  <c r="K279" i="3"/>
  <c r="N279" i="3"/>
  <c r="Q279" i="3"/>
  <c r="T279" i="3"/>
  <c r="W279" i="3"/>
  <c r="Z279" i="3"/>
  <c r="AC279" i="3"/>
  <c r="AF279" i="3"/>
  <c r="H280" i="3"/>
  <c r="K280" i="3"/>
  <c r="N280" i="3"/>
  <c r="Q280" i="3"/>
  <c r="T280" i="3"/>
  <c r="W280" i="3"/>
  <c r="Z280" i="3"/>
  <c r="AC280" i="3"/>
  <c r="AF280" i="3"/>
  <c r="H283" i="3"/>
  <c r="K283" i="3"/>
  <c r="N283" i="3"/>
  <c r="Q283" i="3"/>
  <c r="T283" i="3"/>
  <c r="W283" i="3"/>
  <c r="Z283" i="3"/>
  <c r="AC283" i="3"/>
  <c r="AF283" i="3"/>
  <c r="H284" i="3"/>
  <c r="K284" i="3"/>
  <c r="N284" i="3"/>
  <c r="Q284" i="3"/>
  <c r="T284" i="3"/>
  <c r="W284" i="3"/>
  <c r="Z284" i="3"/>
  <c r="AC284" i="3"/>
  <c r="AF284" i="3"/>
  <c r="H285" i="3"/>
  <c r="K285" i="3"/>
  <c r="N285" i="3"/>
  <c r="Q285" i="3"/>
  <c r="T285" i="3"/>
  <c r="W285" i="3"/>
  <c r="Z285" i="3"/>
  <c r="AC285" i="3"/>
  <c r="AF285" i="3"/>
  <c r="H286" i="3"/>
  <c r="K286" i="3"/>
  <c r="N286" i="3"/>
  <c r="Q286" i="3"/>
  <c r="T286" i="3"/>
  <c r="W286" i="3"/>
  <c r="Z286" i="3"/>
  <c r="AC286" i="3"/>
  <c r="AF286" i="3"/>
  <c r="H287" i="3"/>
  <c r="K287" i="3"/>
  <c r="N287" i="3"/>
  <c r="Q287" i="3"/>
  <c r="T287" i="3"/>
  <c r="W287" i="3"/>
  <c r="Z287" i="3"/>
  <c r="AC287" i="3"/>
  <c r="AF287" i="3"/>
  <c r="H288" i="3"/>
  <c r="K288" i="3"/>
  <c r="N288" i="3"/>
  <c r="Q288" i="3"/>
  <c r="T288" i="3"/>
  <c r="W288" i="3"/>
  <c r="AF288" i="3"/>
  <c r="H290" i="3"/>
  <c r="K290" i="3"/>
  <c r="N290" i="3"/>
  <c r="Q290" i="3"/>
  <c r="T290" i="3"/>
  <c r="W290" i="3"/>
  <c r="Z290" i="3"/>
  <c r="AC290" i="3"/>
  <c r="AF290" i="3"/>
  <c r="H291" i="3"/>
  <c r="K291" i="3"/>
  <c r="N291" i="3"/>
  <c r="Q291" i="3"/>
  <c r="T291" i="3"/>
  <c r="W291" i="3"/>
  <c r="Z291" i="3"/>
  <c r="AC291" i="3"/>
  <c r="AF291" i="3"/>
  <c r="H292" i="3"/>
  <c r="K292" i="3"/>
  <c r="N292" i="3"/>
  <c r="Q292" i="3"/>
  <c r="T292" i="3"/>
  <c r="W292" i="3"/>
  <c r="Z292" i="3"/>
  <c r="AC292" i="3"/>
  <c r="AF292" i="3"/>
  <c r="H295" i="3"/>
  <c r="K295" i="3"/>
  <c r="N295" i="3"/>
  <c r="Q295" i="3"/>
  <c r="T295" i="3"/>
  <c r="W295" i="3"/>
  <c r="Z295" i="3"/>
  <c r="AC295" i="3"/>
  <c r="AF295" i="3"/>
  <c r="H296" i="3"/>
  <c r="K296" i="3"/>
  <c r="N296" i="3"/>
  <c r="Q296" i="3"/>
  <c r="T296" i="3"/>
  <c r="W296" i="3"/>
  <c r="Z296" i="3"/>
  <c r="AC296" i="3"/>
  <c r="AF296" i="3"/>
  <c r="H297" i="3"/>
  <c r="K297" i="3"/>
  <c r="N297" i="3"/>
  <c r="Q297" i="3"/>
  <c r="T297" i="3"/>
  <c r="W297" i="3"/>
  <c r="Z297" i="3"/>
  <c r="AC297" i="3"/>
  <c r="AF297" i="3"/>
  <c r="H298" i="3"/>
  <c r="K298" i="3"/>
  <c r="N298" i="3"/>
  <c r="Q298" i="3"/>
  <c r="T298" i="3"/>
  <c r="W298" i="3"/>
  <c r="Z298" i="3"/>
  <c r="AC298" i="3"/>
  <c r="AF298" i="3"/>
  <c r="H299" i="3"/>
  <c r="K299" i="3"/>
  <c r="N299" i="3"/>
  <c r="Q299" i="3"/>
  <c r="T299" i="3"/>
  <c r="W299" i="3"/>
  <c r="Z299" i="3"/>
  <c r="AC299" i="3"/>
  <c r="AF299" i="3"/>
  <c r="H300" i="3"/>
  <c r="K300" i="3"/>
  <c r="N300" i="3"/>
  <c r="Q300" i="3"/>
  <c r="T300" i="3"/>
  <c r="W300" i="3"/>
  <c r="Z300" i="3"/>
  <c r="AC300" i="3"/>
  <c r="AF300" i="3"/>
  <c r="H301" i="3"/>
  <c r="K301" i="3"/>
  <c r="N301" i="3"/>
  <c r="Q301" i="3"/>
  <c r="T301" i="3"/>
  <c r="W301" i="3"/>
  <c r="Z301" i="3"/>
  <c r="AC301" i="3"/>
  <c r="AF301" i="3"/>
  <c r="H302" i="3"/>
  <c r="K302" i="3"/>
  <c r="N302" i="3"/>
  <c r="Q302" i="3"/>
  <c r="T302" i="3"/>
  <c r="W302" i="3"/>
  <c r="Z302" i="3"/>
  <c r="AC302" i="3"/>
  <c r="AF302" i="3"/>
  <c r="H303" i="3"/>
  <c r="K303" i="3"/>
  <c r="N303" i="3"/>
  <c r="Q303" i="3"/>
  <c r="T303" i="3"/>
  <c r="W303" i="3"/>
  <c r="Z303" i="3"/>
  <c r="AC303" i="3"/>
  <c r="AF303" i="3"/>
  <c r="H306" i="3"/>
  <c r="K306" i="3"/>
  <c r="N306" i="3"/>
  <c r="Q306" i="3"/>
  <c r="T306" i="3"/>
  <c r="W306" i="3"/>
  <c r="Z306" i="3"/>
  <c r="AC306" i="3"/>
  <c r="AF306" i="3"/>
  <c r="H307" i="3"/>
  <c r="K307" i="3"/>
  <c r="N307" i="3"/>
  <c r="Q307" i="3"/>
  <c r="T307" i="3"/>
  <c r="W307" i="3"/>
  <c r="Z307" i="3"/>
  <c r="AC307" i="3"/>
  <c r="AF307" i="3"/>
  <c r="H308" i="3"/>
  <c r="K308" i="3"/>
  <c r="N308" i="3"/>
  <c r="Q308" i="3"/>
  <c r="T308" i="3"/>
  <c r="W308" i="3"/>
  <c r="Z308" i="3"/>
  <c r="AC308" i="3"/>
  <c r="AF308" i="3"/>
  <c r="H309" i="3"/>
  <c r="K309" i="3"/>
  <c r="N309" i="3"/>
  <c r="Q309" i="3"/>
  <c r="T309" i="3"/>
  <c r="W309" i="3"/>
  <c r="Z309" i="3"/>
  <c r="AC309" i="3"/>
  <c r="AF309" i="3"/>
  <c r="H310" i="3"/>
  <c r="K310" i="3"/>
  <c r="N310" i="3"/>
  <c r="Q310" i="3"/>
  <c r="T310" i="3"/>
  <c r="W310" i="3"/>
  <c r="Z310" i="3"/>
  <c r="AC310" i="3"/>
  <c r="AF310" i="3"/>
  <c r="G311" i="3"/>
  <c r="AI307" i="3" s="1"/>
  <c r="K311" i="3"/>
  <c r="N311" i="3"/>
  <c r="Q311" i="3"/>
  <c r="T311" i="3"/>
  <c r="W311" i="3"/>
  <c r="Z311" i="3"/>
  <c r="AC311" i="3"/>
  <c r="AF311" i="3"/>
  <c r="H312" i="3"/>
  <c r="K312" i="3"/>
  <c r="N312" i="3"/>
  <c r="Q312" i="3"/>
  <c r="T312" i="3"/>
  <c r="W312" i="3"/>
  <c r="Z312" i="3"/>
  <c r="AC312" i="3"/>
  <c r="AF312" i="3"/>
  <c r="H313" i="3"/>
  <c r="K313" i="3"/>
  <c r="N313" i="3"/>
  <c r="Q313" i="3"/>
  <c r="T313" i="3"/>
  <c r="W313" i="3"/>
  <c r="Z313" i="3"/>
  <c r="AC313" i="3"/>
  <c r="AF313" i="3"/>
  <c r="H314" i="3"/>
  <c r="K314" i="3"/>
  <c r="N314" i="3"/>
  <c r="Q314" i="3"/>
  <c r="T314" i="3"/>
  <c r="W314" i="3"/>
  <c r="Z314" i="3"/>
  <c r="AC314" i="3"/>
  <c r="AF314" i="3"/>
  <c r="H317" i="3"/>
  <c r="K317" i="3"/>
  <c r="N317" i="3"/>
  <c r="Q317" i="3"/>
  <c r="T317" i="3"/>
  <c r="W317" i="3"/>
  <c r="Z317" i="3"/>
  <c r="AC317" i="3"/>
  <c r="AF317" i="3"/>
  <c r="H318" i="3"/>
  <c r="K318" i="3"/>
  <c r="N318" i="3"/>
  <c r="Q318" i="3"/>
  <c r="T318" i="3"/>
  <c r="W318" i="3"/>
  <c r="Z318" i="3"/>
  <c r="AC318" i="3"/>
  <c r="AF318" i="3"/>
  <c r="H319" i="3"/>
  <c r="K319" i="3"/>
  <c r="N319" i="3"/>
  <c r="Q319" i="3"/>
  <c r="T319" i="3"/>
  <c r="W319" i="3"/>
  <c r="Z319" i="3"/>
  <c r="AC319" i="3"/>
  <c r="AF319" i="3"/>
  <c r="H320" i="3"/>
  <c r="K320" i="3"/>
  <c r="N320" i="3"/>
  <c r="Q320" i="3"/>
  <c r="T320" i="3"/>
  <c r="W320" i="3"/>
  <c r="Z320" i="3"/>
  <c r="AC320" i="3"/>
  <c r="AF320" i="3"/>
  <c r="H321" i="3"/>
  <c r="K321" i="3"/>
  <c r="N321" i="3"/>
  <c r="Q321" i="3"/>
  <c r="T321" i="3"/>
  <c r="W321" i="3"/>
  <c r="Z321" i="3"/>
  <c r="AC321" i="3"/>
  <c r="AF321" i="3"/>
  <c r="H322" i="3"/>
  <c r="K322" i="3"/>
  <c r="N322" i="3"/>
  <c r="T322" i="3"/>
  <c r="W322" i="3"/>
  <c r="Z322" i="3"/>
  <c r="AC322" i="3"/>
  <c r="AF322" i="3"/>
  <c r="H323" i="3"/>
  <c r="K323" i="3"/>
  <c r="N323" i="3"/>
  <c r="Q323" i="3"/>
  <c r="T323" i="3"/>
  <c r="W323" i="3"/>
  <c r="Z323" i="3"/>
  <c r="AC323" i="3"/>
  <c r="AF323" i="3"/>
  <c r="H324" i="3"/>
  <c r="K324" i="3"/>
  <c r="N324" i="3"/>
  <c r="Q324" i="3"/>
  <c r="T324" i="3"/>
  <c r="W324" i="3"/>
  <c r="Z324" i="3"/>
  <c r="AC324" i="3"/>
  <c r="AF324" i="3"/>
  <c r="H325" i="3"/>
  <c r="K325" i="3"/>
  <c r="N325" i="3"/>
  <c r="Q325" i="3"/>
  <c r="T325" i="3"/>
  <c r="W325" i="3"/>
  <c r="Z325" i="3"/>
  <c r="AC325" i="3"/>
  <c r="AF325" i="3"/>
  <c r="H328" i="3"/>
  <c r="K328" i="3"/>
  <c r="N328" i="3"/>
  <c r="Q328" i="3"/>
  <c r="T328" i="3"/>
  <c r="W328" i="3"/>
  <c r="Z328" i="3"/>
  <c r="AC328" i="3"/>
  <c r="AF328" i="3"/>
  <c r="H329" i="3"/>
  <c r="K329" i="3"/>
  <c r="N329" i="3"/>
  <c r="Q329" i="3"/>
  <c r="T329" i="3"/>
  <c r="W329" i="3"/>
  <c r="Z329" i="3"/>
  <c r="AC329" i="3"/>
  <c r="AF329" i="3"/>
  <c r="H330" i="3"/>
  <c r="K330" i="3"/>
  <c r="N330" i="3"/>
  <c r="Q330" i="3"/>
  <c r="T330" i="3"/>
  <c r="W330" i="3"/>
  <c r="Z330" i="3"/>
  <c r="AC330" i="3"/>
  <c r="AF330" i="3"/>
  <c r="H331" i="3"/>
  <c r="K331" i="3"/>
  <c r="N331" i="3"/>
  <c r="Q331" i="3"/>
  <c r="T331" i="3"/>
  <c r="W331" i="3"/>
  <c r="Z331" i="3"/>
  <c r="AC331" i="3"/>
  <c r="AF331" i="3"/>
  <c r="H332" i="3"/>
  <c r="K332" i="3"/>
  <c r="N332" i="3"/>
  <c r="Q332" i="3"/>
  <c r="T332" i="3"/>
  <c r="W332" i="3"/>
  <c r="Z332" i="3"/>
  <c r="AC332" i="3"/>
  <c r="AF332" i="3"/>
  <c r="H333" i="3"/>
  <c r="K333" i="3"/>
  <c r="N333" i="3"/>
  <c r="Q333" i="3"/>
  <c r="T333" i="3"/>
  <c r="W333" i="3"/>
  <c r="Z333" i="3"/>
  <c r="AC333" i="3"/>
  <c r="AF333" i="3"/>
  <c r="H334" i="3"/>
  <c r="K334" i="3"/>
  <c r="N334" i="3"/>
  <c r="Q334" i="3"/>
  <c r="T334" i="3"/>
  <c r="W334" i="3"/>
  <c r="Z334" i="3"/>
  <c r="AC334" i="3"/>
  <c r="AF334" i="3"/>
  <c r="H335" i="3"/>
  <c r="K335" i="3"/>
  <c r="N335" i="3"/>
  <c r="Q335" i="3"/>
  <c r="T335" i="3"/>
  <c r="W335" i="3"/>
  <c r="Z335" i="3"/>
  <c r="AC335" i="3"/>
  <c r="AF335" i="3"/>
  <c r="H336" i="3"/>
  <c r="K336" i="3"/>
  <c r="N336" i="3"/>
  <c r="Q336" i="3"/>
  <c r="T336" i="3"/>
  <c r="W336" i="3"/>
  <c r="Z336" i="3"/>
  <c r="AC336" i="3"/>
  <c r="AF336" i="3"/>
  <c r="H339" i="3"/>
  <c r="K339" i="3"/>
  <c r="N339" i="3"/>
  <c r="Q339" i="3"/>
  <c r="T339" i="3"/>
  <c r="W339" i="3"/>
  <c r="Z339" i="3"/>
  <c r="AC339" i="3"/>
  <c r="AF339" i="3"/>
  <c r="H340" i="3"/>
  <c r="K340" i="3"/>
  <c r="N340" i="3"/>
  <c r="Q340" i="3"/>
  <c r="T340" i="3"/>
  <c r="W340" i="3"/>
  <c r="Z340" i="3"/>
  <c r="AC340" i="3"/>
  <c r="AF340" i="3"/>
  <c r="H341" i="3"/>
  <c r="K341" i="3"/>
  <c r="N341" i="3"/>
  <c r="Q341" i="3"/>
  <c r="T341" i="3"/>
  <c r="W341" i="3"/>
  <c r="Z341" i="3"/>
  <c r="AC341" i="3"/>
  <c r="AF341" i="3"/>
  <c r="H342" i="3"/>
  <c r="K342" i="3"/>
  <c r="N342" i="3"/>
  <c r="Q342" i="3"/>
  <c r="T342" i="3"/>
  <c r="W342" i="3"/>
  <c r="Z342" i="3"/>
  <c r="AC342" i="3"/>
  <c r="AF342" i="3"/>
  <c r="H343" i="3"/>
  <c r="K343" i="3"/>
  <c r="N343" i="3"/>
  <c r="Q343" i="3"/>
  <c r="T343" i="3"/>
  <c r="W343" i="3"/>
  <c r="Z343" i="3"/>
  <c r="AC343" i="3"/>
  <c r="AF343" i="3"/>
  <c r="H344" i="3"/>
  <c r="K344" i="3"/>
  <c r="N344" i="3"/>
  <c r="Q344" i="3"/>
  <c r="T344" i="3"/>
  <c r="W344" i="3"/>
  <c r="Z344" i="3"/>
  <c r="AC344" i="3"/>
  <c r="AF344" i="3"/>
  <c r="H345" i="3"/>
  <c r="K345" i="3"/>
  <c r="N345" i="3"/>
  <c r="Q345" i="3"/>
  <c r="T345" i="3"/>
  <c r="W345" i="3"/>
  <c r="Z345" i="3"/>
  <c r="AC345" i="3"/>
  <c r="AF345" i="3"/>
  <c r="H346" i="3"/>
  <c r="K346" i="3"/>
  <c r="N346" i="3"/>
  <c r="Q346" i="3"/>
  <c r="T346" i="3"/>
  <c r="W346" i="3"/>
  <c r="Z346" i="3"/>
  <c r="AC346" i="3"/>
  <c r="AF346" i="3"/>
  <c r="H347" i="3"/>
  <c r="K347" i="3"/>
  <c r="N347" i="3"/>
  <c r="Q347" i="3"/>
  <c r="T347" i="3"/>
  <c r="W347" i="3"/>
  <c r="Z347" i="3"/>
  <c r="AC347" i="3"/>
  <c r="AF347" i="3"/>
  <c r="H398" i="3"/>
  <c r="K398" i="3"/>
  <c r="N398" i="3"/>
  <c r="Q398" i="3"/>
  <c r="T398" i="3"/>
  <c r="W398" i="3"/>
  <c r="Z398" i="3"/>
  <c r="AC398" i="3"/>
  <c r="AF398" i="3"/>
  <c r="H399" i="3"/>
  <c r="K399" i="3"/>
  <c r="N399" i="3"/>
  <c r="Q399" i="3"/>
  <c r="W399" i="3"/>
  <c r="Z399" i="3"/>
  <c r="AC399" i="3"/>
  <c r="AF399" i="3"/>
  <c r="H400" i="3"/>
  <c r="K400" i="3"/>
  <c r="N400" i="3"/>
  <c r="Q400" i="3"/>
  <c r="T400" i="3"/>
  <c r="W400" i="3"/>
  <c r="Z400" i="3"/>
  <c r="AC400" i="3"/>
  <c r="AF400" i="3"/>
  <c r="H401" i="3"/>
  <c r="K401" i="3"/>
  <c r="N401" i="3"/>
  <c r="Q401" i="3"/>
  <c r="T401" i="3"/>
  <c r="W401" i="3"/>
  <c r="Z401" i="3"/>
  <c r="AC401" i="3"/>
  <c r="AF401" i="3"/>
  <c r="H402" i="3"/>
  <c r="K402" i="3"/>
  <c r="N402" i="3"/>
  <c r="Q402" i="3"/>
  <c r="T402" i="3"/>
  <c r="W402" i="3"/>
  <c r="Z402" i="3"/>
  <c r="AC402" i="3"/>
  <c r="AF402" i="3"/>
  <c r="H403" i="3"/>
  <c r="K403" i="3"/>
  <c r="N403" i="3"/>
  <c r="Q403" i="3"/>
  <c r="T403" i="3"/>
  <c r="Z403" i="3"/>
  <c r="AC403" i="3"/>
  <c r="AF403" i="3"/>
  <c r="H405" i="3"/>
  <c r="K405" i="3"/>
  <c r="N405" i="3"/>
  <c r="Q405" i="3"/>
  <c r="T405" i="3"/>
  <c r="W405" i="3"/>
  <c r="Z405" i="3"/>
  <c r="AC405" i="3"/>
  <c r="AF405" i="3"/>
  <c r="H406" i="3"/>
  <c r="K406" i="3"/>
  <c r="N406" i="3"/>
  <c r="Q406" i="3"/>
  <c r="T406" i="3"/>
  <c r="W406" i="3"/>
  <c r="Z406" i="3"/>
  <c r="AC406" i="3"/>
  <c r="AF406" i="3"/>
  <c r="H407" i="3"/>
  <c r="K407" i="3"/>
  <c r="N407" i="3"/>
  <c r="Q407" i="3"/>
  <c r="T407" i="3"/>
  <c r="W407" i="3"/>
  <c r="Z407" i="3"/>
  <c r="AC407" i="3"/>
  <c r="AF407" i="3"/>
  <c r="M408" i="3"/>
  <c r="O408" i="3"/>
  <c r="P408" i="3"/>
  <c r="B5" i="4" s="1"/>
  <c r="R408" i="3"/>
  <c r="U408" i="3"/>
  <c r="E5" i="4"/>
  <c r="O409" i="3"/>
  <c r="U409" i="3"/>
  <c r="M410" i="3"/>
  <c r="O410" i="3"/>
  <c r="R410" i="3"/>
  <c r="U410" i="3"/>
  <c r="M411" i="3"/>
  <c r="O411" i="3"/>
  <c r="R411" i="3"/>
  <c r="U411" i="3"/>
  <c r="G23" i="4"/>
  <c r="I413" i="3"/>
  <c r="I426" i="3" s="1"/>
  <c r="AH413" i="3"/>
  <c r="AH425" i="3" s="1"/>
  <c r="I417" i="3"/>
  <c r="L417" i="3"/>
  <c r="I418" i="3"/>
  <c r="L418" i="3"/>
  <c r="I419" i="3"/>
  <c r="L419" i="3"/>
  <c r="I420" i="3"/>
  <c r="L420" i="3"/>
  <c r="P227" i="2"/>
  <c r="S234" i="2"/>
  <c r="AJ113" i="2"/>
  <c r="AJ25" i="2"/>
  <c r="AJ930" i="1"/>
  <c r="AJ319" i="1"/>
  <c r="AJ813" i="1"/>
  <c r="AJ676" i="1"/>
  <c r="AJ418" i="1"/>
  <c r="AJ148" i="1"/>
  <c r="AJ642" i="1"/>
  <c r="AJ135" i="2"/>
  <c r="AJ102" i="2"/>
  <c r="AJ202" i="2"/>
  <c r="AJ191" i="2"/>
  <c r="AJ69" i="2"/>
  <c r="AJ36" i="2"/>
  <c r="AJ47" i="2"/>
  <c r="AJ58" i="2"/>
  <c r="AJ80" i="2"/>
  <c r="AJ168" i="2"/>
  <c r="AJ213" i="2"/>
  <c r="AJ124" i="2"/>
  <c r="AJ14" i="2"/>
  <c r="AJ224" i="2"/>
  <c r="AJ91" i="2"/>
  <c r="R409" i="3"/>
  <c r="AI324" i="3"/>
  <c r="AI67" i="3"/>
  <c r="AI14" i="3"/>
  <c r="AH424" i="3"/>
  <c r="O422" i="3"/>
  <c r="O424" i="3" s="1"/>
  <c r="R422" i="3"/>
  <c r="R424" i="3" s="1"/>
  <c r="U422" i="3"/>
  <c r="U424" i="3" s="1"/>
  <c r="M226" i="2"/>
  <c r="M236" i="2"/>
  <c r="K226" i="2"/>
  <c r="J226" i="2"/>
  <c r="J236" i="2"/>
  <c r="H226" i="2"/>
  <c r="AG92" i="2"/>
  <c r="AD92" i="2"/>
  <c r="AA92" i="2"/>
  <c r="X92" i="2"/>
  <c r="U92" i="2"/>
  <c r="R92" i="2"/>
  <c r="O92" i="2"/>
  <c r="L92" i="2"/>
  <c r="I92" i="2"/>
  <c r="AG91" i="2"/>
  <c r="AD91" i="2"/>
  <c r="AA91" i="2"/>
  <c r="X91" i="2"/>
  <c r="U91" i="2"/>
  <c r="R91" i="2"/>
  <c r="O91" i="2"/>
  <c r="L91" i="2"/>
  <c r="I91" i="2"/>
  <c r="AG90" i="2"/>
  <c r="AD90" i="2"/>
  <c r="AA90" i="2"/>
  <c r="X90" i="2"/>
  <c r="U90" i="2"/>
  <c r="R90" i="2"/>
  <c r="O90" i="2"/>
  <c r="L90" i="2"/>
  <c r="I90" i="2"/>
  <c r="AG89" i="2"/>
  <c r="AD89" i="2"/>
  <c r="AA89" i="2"/>
  <c r="X89" i="2"/>
  <c r="U89" i="2"/>
  <c r="R89" i="2"/>
  <c r="O89" i="2"/>
  <c r="L89" i="2"/>
  <c r="I89" i="2"/>
  <c r="AG88" i="2"/>
  <c r="AD88" i="2"/>
  <c r="AA88" i="2"/>
  <c r="X88" i="2"/>
  <c r="U88" i="2"/>
  <c r="R88" i="2"/>
  <c r="O88" i="2"/>
  <c r="L88" i="2"/>
  <c r="I88" i="2"/>
  <c r="AG87" i="2"/>
  <c r="AD87" i="2"/>
  <c r="AA87" i="2"/>
  <c r="X87" i="2"/>
  <c r="U87" i="2"/>
  <c r="R87" i="2"/>
  <c r="O87" i="2"/>
  <c r="L87" i="2"/>
  <c r="I87" i="2"/>
  <c r="AG86" i="2"/>
  <c r="AD86" i="2"/>
  <c r="AA86" i="2"/>
  <c r="X86" i="2"/>
  <c r="U86" i="2"/>
  <c r="R86" i="2"/>
  <c r="O86" i="2"/>
  <c r="L86" i="2"/>
  <c r="I86" i="2"/>
  <c r="AG85" i="2"/>
  <c r="AD85" i="2"/>
  <c r="AA85" i="2"/>
  <c r="X85" i="2"/>
  <c r="U85" i="2"/>
  <c r="R85" i="2"/>
  <c r="O85" i="2"/>
  <c r="L85" i="2"/>
  <c r="I85" i="2"/>
  <c r="AG84" i="2"/>
  <c r="AD84" i="2"/>
  <c r="AA84" i="2"/>
  <c r="X84" i="2"/>
  <c r="U84" i="2"/>
  <c r="R84" i="2"/>
  <c r="O84" i="2"/>
  <c r="L84" i="2"/>
  <c r="I84" i="2"/>
  <c r="AG59" i="2"/>
  <c r="AD59" i="2"/>
  <c r="AA59" i="2"/>
  <c r="X59" i="2"/>
  <c r="U59" i="2"/>
  <c r="R59" i="2"/>
  <c r="O59" i="2"/>
  <c r="L59" i="2"/>
  <c r="I59" i="2"/>
  <c r="AG58" i="2"/>
  <c r="AD58" i="2"/>
  <c r="AA58" i="2"/>
  <c r="X58" i="2"/>
  <c r="U58" i="2"/>
  <c r="R58" i="2"/>
  <c r="O58" i="2"/>
  <c r="L58" i="2"/>
  <c r="I58" i="2"/>
  <c r="AG57" i="2"/>
  <c r="AD57" i="2"/>
  <c r="AA57" i="2"/>
  <c r="X57" i="2"/>
  <c r="U57" i="2"/>
  <c r="R57" i="2"/>
  <c r="O57" i="2"/>
  <c r="L57" i="2"/>
  <c r="I57" i="2"/>
  <c r="AG56" i="2"/>
  <c r="AD56" i="2"/>
  <c r="AA56" i="2"/>
  <c r="X56" i="2"/>
  <c r="U56" i="2"/>
  <c r="R56" i="2"/>
  <c r="O56" i="2"/>
  <c r="L56" i="2"/>
  <c r="I56" i="2"/>
  <c r="AG55" i="2"/>
  <c r="AD55" i="2"/>
  <c r="AA55" i="2"/>
  <c r="X55" i="2"/>
  <c r="U55" i="2"/>
  <c r="R55" i="2"/>
  <c r="O55" i="2"/>
  <c r="L55" i="2"/>
  <c r="I55" i="2"/>
  <c r="AG54" i="2"/>
  <c r="AD54" i="2"/>
  <c r="AA54" i="2"/>
  <c r="X54" i="2"/>
  <c r="U54" i="2"/>
  <c r="R54" i="2"/>
  <c r="O54" i="2"/>
  <c r="L54" i="2"/>
  <c r="I54" i="2"/>
  <c r="AG53" i="2"/>
  <c r="AD53" i="2"/>
  <c r="AA53" i="2"/>
  <c r="X53" i="2"/>
  <c r="U53" i="2"/>
  <c r="R53" i="2"/>
  <c r="O53" i="2"/>
  <c r="L53" i="2"/>
  <c r="I53" i="2"/>
  <c r="AG52" i="2"/>
  <c r="AD52" i="2"/>
  <c r="AA52" i="2"/>
  <c r="X52" i="2"/>
  <c r="U52" i="2"/>
  <c r="R52" i="2"/>
  <c r="O52" i="2"/>
  <c r="L52" i="2"/>
  <c r="I52" i="2"/>
  <c r="AG51" i="2"/>
  <c r="AD51" i="2"/>
  <c r="AA51" i="2"/>
  <c r="X51" i="2"/>
  <c r="U51" i="2"/>
  <c r="R51" i="2"/>
  <c r="O51" i="2"/>
  <c r="L51" i="2"/>
  <c r="I51" i="2"/>
  <c r="AG70" i="2"/>
  <c r="AD70" i="2"/>
  <c r="AA70" i="2"/>
  <c r="X70" i="2"/>
  <c r="U70" i="2"/>
  <c r="R70" i="2"/>
  <c r="O70" i="2"/>
  <c r="L70" i="2"/>
  <c r="I70" i="2"/>
  <c r="AG69" i="2"/>
  <c r="AD69" i="2"/>
  <c r="AA69" i="2"/>
  <c r="X69" i="2"/>
  <c r="U69" i="2"/>
  <c r="R69" i="2"/>
  <c r="O69" i="2"/>
  <c r="L69" i="2"/>
  <c r="I69" i="2"/>
  <c r="AG68" i="2"/>
  <c r="AD68" i="2"/>
  <c r="AA68" i="2"/>
  <c r="X68" i="2"/>
  <c r="U68" i="2"/>
  <c r="R68" i="2"/>
  <c r="O68" i="2"/>
  <c r="L68" i="2"/>
  <c r="I68" i="2"/>
  <c r="AG67" i="2"/>
  <c r="AD67" i="2"/>
  <c r="AA67" i="2"/>
  <c r="X67" i="2"/>
  <c r="U67" i="2"/>
  <c r="R67" i="2"/>
  <c r="O67" i="2"/>
  <c r="L67" i="2"/>
  <c r="I67" i="2"/>
  <c r="AG66" i="2"/>
  <c r="AD66" i="2"/>
  <c r="AA66" i="2"/>
  <c r="X66" i="2"/>
  <c r="U66" i="2"/>
  <c r="R66" i="2"/>
  <c r="O66" i="2"/>
  <c r="L66" i="2"/>
  <c r="I66" i="2"/>
  <c r="AG65" i="2"/>
  <c r="AD65" i="2"/>
  <c r="AA65" i="2"/>
  <c r="X65" i="2"/>
  <c r="U65" i="2"/>
  <c r="R65" i="2"/>
  <c r="O65" i="2"/>
  <c r="L65" i="2"/>
  <c r="I65" i="2"/>
  <c r="AG64" i="2"/>
  <c r="AD64" i="2"/>
  <c r="AA64" i="2"/>
  <c r="X64" i="2"/>
  <c r="U64" i="2"/>
  <c r="R64" i="2"/>
  <c r="O64" i="2"/>
  <c r="L64" i="2"/>
  <c r="I64" i="2"/>
  <c r="AG63" i="2"/>
  <c r="AD63" i="2"/>
  <c r="AA63" i="2"/>
  <c r="X63" i="2"/>
  <c r="U63" i="2"/>
  <c r="R63" i="2"/>
  <c r="O63" i="2"/>
  <c r="L63" i="2"/>
  <c r="I63" i="2"/>
  <c r="AG62" i="2"/>
  <c r="AD62" i="2"/>
  <c r="AA62" i="2"/>
  <c r="X62" i="2"/>
  <c r="U62" i="2"/>
  <c r="R62" i="2"/>
  <c r="O62" i="2"/>
  <c r="L62" i="2"/>
  <c r="I62" i="2"/>
  <c r="AG125" i="2"/>
  <c r="AD125" i="2"/>
  <c r="AA125" i="2"/>
  <c r="X125" i="2"/>
  <c r="U125" i="2"/>
  <c r="R125" i="2"/>
  <c r="O125" i="2"/>
  <c r="L125" i="2"/>
  <c r="I125" i="2"/>
  <c r="AG124" i="2"/>
  <c r="AD124" i="2"/>
  <c r="AA124" i="2"/>
  <c r="X124" i="2"/>
  <c r="U124" i="2"/>
  <c r="R124" i="2"/>
  <c r="O124" i="2"/>
  <c r="L124" i="2"/>
  <c r="I124" i="2"/>
  <c r="AG123" i="2"/>
  <c r="AD123" i="2"/>
  <c r="AA123" i="2"/>
  <c r="X123" i="2"/>
  <c r="U123" i="2"/>
  <c r="R123" i="2"/>
  <c r="O123" i="2"/>
  <c r="L123" i="2"/>
  <c r="I123" i="2"/>
  <c r="AG122" i="2"/>
  <c r="AD122" i="2"/>
  <c r="AA122" i="2"/>
  <c r="X122" i="2"/>
  <c r="U122" i="2"/>
  <c r="R122" i="2"/>
  <c r="O122" i="2"/>
  <c r="L122" i="2"/>
  <c r="I122" i="2"/>
  <c r="AG121" i="2"/>
  <c r="AD121" i="2"/>
  <c r="AA121" i="2"/>
  <c r="X121" i="2"/>
  <c r="U121" i="2"/>
  <c r="R121" i="2"/>
  <c r="O121" i="2"/>
  <c r="L121" i="2"/>
  <c r="I121" i="2"/>
  <c r="AG120" i="2"/>
  <c r="AD120" i="2"/>
  <c r="AA120" i="2"/>
  <c r="X120" i="2"/>
  <c r="U120" i="2"/>
  <c r="R120" i="2"/>
  <c r="O120" i="2"/>
  <c r="L120" i="2"/>
  <c r="I120" i="2"/>
  <c r="AG119" i="2"/>
  <c r="AD119" i="2"/>
  <c r="AA119" i="2"/>
  <c r="X119" i="2"/>
  <c r="U119" i="2"/>
  <c r="R119" i="2"/>
  <c r="O119" i="2"/>
  <c r="L119" i="2"/>
  <c r="I119" i="2"/>
  <c r="AG118" i="2"/>
  <c r="AD118" i="2"/>
  <c r="AA118" i="2"/>
  <c r="X118" i="2"/>
  <c r="U118" i="2"/>
  <c r="R118" i="2"/>
  <c r="O118" i="2"/>
  <c r="L118" i="2"/>
  <c r="I118" i="2"/>
  <c r="AG117" i="2"/>
  <c r="AD117" i="2"/>
  <c r="AA117" i="2"/>
  <c r="X117" i="2"/>
  <c r="U117" i="2"/>
  <c r="R117" i="2"/>
  <c r="O117" i="2"/>
  <c r="L117" i="2"/>
  <c r="I117" i="2"/>
  <c r="AG81" i="2"/>
  <c r="AD81" i="2"/>
  <c r="AA81" i="2"/>
  <c r="X81" i="2"/>
  <c r="U81" i="2"/>
  <c r="R81" i="2"/>
  <c r="O81" i="2"/>
  <c r="L81" i="2"/>
  <c r="I81" i="2"/>
  <c r="AG80" i="2"/>
  <c r="AD80" i="2"/>
  <c r="AA80" i="2"/>
  <c r="X80" i="2"/>
  <c r="U80" i="2"/>
  <c r="R80" i="2"/>
  <c r="O80" i="2"/>
  <c r="L80" i="2"/>
  <c r="I80" i="2"/>
  <c r="AG79" i="2"/>
  <c r="AD79" i="2"/>
  <c r="AA79" i="2"/>
  <c r="X79" i="2"/>
  <c r="U79" i="2"/>
  <c r="R79" i="2"/>
  <c r="O79" i="2"/>
  <c r="L79" i="2"/>
  <c r="I79" i="2"/>
  <c r="AG78" i="2"/>
  <c r="AD78" i="2"/>
  <c r="AA78" i="2"/>
  <c r="X78" i="2"/>
  <c r="U78" i="2"/>
  <c r="R78" i="2"/>
  <c r="O78" i="2"/>
  <c r="L78" i="2"/>
  <c r="I78" i="2"/>
  <c r="AG77" i="2"/>
  <c r="AD77" i="2"/>
  <c r="AA77" i="2"/>
  <c r="X77" i="2"/>
  <c r="U77" i="2"/>
  <c r="R77" i="2"/>
  <c r="O77" i="2"/>
  <c r="L77" i="2"/>
  <c r="I77" i="2"/>
  <c r="AG76" i="2"/>
  <c r="AD76" i="2"/>
  <c r="AA76" i="2"/>
  <c r="X76" i="2"/>
  <c r="U76" i="2"/>
  <c r="R76" i="2"/>
  <c r="O76" i="2"/>
  <c r="L76" i="2"/>
  <c r="I76" i="2"/>
  <c r="AG75" i="2"/>
  <c r="AD75" i="2"/>
  <c r="AA75" i="2"/>
  <c r="X75" i="2"/>
  <c r="U75" i="2"/>
  <c r="R75" i="2"/>
  <c r="O75" i="2"/>
  <c r="L75" i="2"/>
  <c r="I75" i="2"/>
  <c r="AG74" i="2"/>
  <c r="AD74" i="2"/>
  <c r="AA74" i="2"/>
  <c r="X74" i="2"/>
  <c r="U74" i="2"/>
  <c r="R74" i="2"/>
  <c r="O74" i="2"/>
  <c r="L74" i="2"/>
  <c r="I74" i="2"/>
  <c r="AG73" i="2"/>
  <c r="AD73" i="2"/>
  <c r="AA73" i="2"/>
  <c r="X73" i="2"/>
  <c r="U73" i="2"/>
  <c r="R73" i="2"/>
  <c r="O73" i="2"/>
  <c r="L73" i="2"/>
  <c r="I73" i="2"/>
  <c r="AG192" i="2"/>
  <c r="AD192" i="2"/>
  <c r="AA192" i="2"/>
  <c r="X192" i="2"/>
  <c r="U192" i="2"/>
  <c r="R192" i="2"/>
  <c r="O192" i="2"/>
  <c r="L192" i="2"/>
  <c r="I192" i="2"/>
  <c r="AG191" i="2"/>
  <c r="AD191" i="2"/>
  <c r="AA191" i="2"/>
  <c r="X191" i="2"/>
  <c r="U191" i="2"/>
  <c r="R191" i="2"/>
  <c r="O191" i="2"/>
  <c r="L191" i="2"/>
  <c r="I191" i="2"/>
  <c r="AG190" i="2"/>
  <c r="AD190" i="2"/>
  <c r="AA190" i="2"/>
  <c r="X190" i="2"/>
  <c r="U190" i="2"/>
  <c r="R190" i="2"/>
  <c r="O190" i="2"/>
  <c r="L190" i="2"/>
  <c r="I190" i="2"/>
  <c r="AG189" i="2"/>
  <c r="AD189" i="2"/>
  <c r="AA189" i="2"/>
  <c r="X189" i="2"/>
  <c r="U189" i="2"/>
  <c r="R189" i="2"/>
  <c r="O189" i="2"/>
  <c r="L189" i="2"/>
  <c r="I189" i="2"/>
  <c r="AG188" i="2"/>
  <c r="AD188" i="2"/>
  <c r="AA188" i="2"/>
  <c r="X188" i="2"/>
  <c r="U188" i="2"/>
  <c r="R188" i="2"/>
  <c r="O188" i="2"/>
  <c r="L188" i="2"/>
  <c r="I188" i="2"/>
  <c r="AG187" i="2"/>
  <c r="AD187" i="2"/>
  <c r="AA187" i="2"/>
  <c r="X187" i="2"/>
  <c r="U187" i="2"/>
  <c r="R187" i="2"/>
  <c r="O187" i="2"/>
  <c r="L187" i="2"/>
  <c r="I187" i="2"/>
  <c r="AG186" i="2"/>
  <c r="AD186" i="2"/>
  <c r="AA186" i="2"/>
  <c r="X186" i="2"/>
  <c r="U186" i="2"/>
  <c r="R186" i="2"/>
  <c r="O186" i="2"/>
  <c r="L186" i="2"/>
  <c r="I186" i="2"/>
  <c r="AG185" i="2"/>
  <c r="AD185" i="2"/>
  <c r="AA185" i="2"/>
  <c r="X185" i="2"/>
  <c r="U185" i="2"/>
  <c r="R185" i="2"/>
  <c r="O185" i="2"/>
  <c r="L185" i="2"/>
  <c r="I185" i="2"/>
  <c r="AG184" i="2"/>
  <c r="AD184" i="2"/>
  <c r="AA184" i="2"/>
  <c r="X184" i="2"/>
  <c r="U184" i="2"/>
  <c r="R184" i="2"/>
  <c r="O184" i="2"/>
  <c r="L184" i="2"/>
  <c r="I184" i="2"/>
  <c r="AG169" i="2"/>
  <c r="AD169" i="2"/>
  <c r="AA169" i="2"/>
  <c r="X169" i="2"/>
  <c r="U169" i="2"/>
  <c r="R169" i="2"/>
  <c r="O169" i="2"/>
  <c r="L169" i="2"/>
  <c r="I169" i="2"/>
  <c r="AG168" i="2"/>
  <c r="AD168" i="2"/>
  <c r="AA168" i="2"/>
  <c r="X168" i="2"/>
  <c r="U168" i="2"/>
  <c r="R168" i="2"/>
  <c r="O168" i="2"/>
  <c r="L168" i="2"/>
  <c r="I168" i="2"/>
  <c r="AG167" i="2"/>
  <c r="AD167" i="2"/>
  <c r="AA167" i="2"/>
  <c r="X167" i="2"/>
  <c r="U167" i="2"/>
  <c r="R167" i="2"/>
  <c r="O167" i="2"/>
  <c r="L167" i="2"/>
  <c r="I167" i="2"/>
  <c r="AG166" i="2"/>
  <c r="AD166" i="2"/>
  <c r="AA166" i="2"/>
  <c r="X166" i="2"/>
  <c r="U166" i="2"/>
  <c r="R166" i="2"/>
  <c r="O166" i="2"/>
  <c r="L166" i="2"/>
  <c r="I166" i="2"/>
  <c r="AG165" i="2"/>
  <c r="AD165" i="2"/>
  <c r="AA165" i="2"/>
  <c r="X165" i="2"/>
  <c r="U165" i="2"/>
  <c r="R165" i="2"/>
  <c r="O165" i="2"/>
  <c r="L165" i="2"/>
  <c r="I165" i="2"/>
  <c r="AG164" i="2"/>
  <c r="AD164" i="2"/>
  <c r="AA164" i="2"/>
  <c r="X164" i="2"/>
  <c r="U164" i="2"/>
  <c r="R164" i="2"/>
  <c r="O164" i="2"/>
  <c r="L164" i="2"/>
  <c r="I164" i="2"/>
  <c r="AG163" i="2"/>
  <c r="AD163" i="2"/>
  <c r="AA163" i="2"/>
  <c r="X163" i="2"/>
  <c r="U163" i="2"/>
  <c r="R163" i="2"/>
  <c r="O163" i="2"/>
  <c r="L163" i="2"/>
  <c r="I163" i="2"/>
  <c r="AG162" i="2"/>
  <c r="AD162" i="2"/>
  <c r="AA162" i="2"/>
  <c r="X162" i="2"/>
  <c r="U162" i="2"/>
  <c r="R162" i="2"/>
  <c r="O162" i="2"/>
  <c r="L162" i="2"/>
  <c r="I162" i="2"/>
  <c r="AG161" i="2"/>
  <c r="AD161" i="2"/>
  <c r="AA161" i="2"/>
  <c r="X161" i="2"/>
  <c r="U161" i="2"/>
  <c r="R161" i="2"/>
  <c r="O161" i="2"/>
  <c r="L161" i="2"/>
  <c r="I161" i="2"/>
  <c r="AG181" i="2"/>
  <c r="AD181" i="2"/>
  <c r="AA181" i="2"/>
  <c r="X181" i="2"/>
  <c r="U181" i="2"/>
  <c r="R181" i="2"/>
  <c r="O181" i="2"/>
  <c r="L181" i="2"/>
  <c r="I181" i="2"/>
  <c r="AG180" i="2"/>
  <c r="AD180" i="2"/>
  <c r="AA180" i="2"/>
  <c r="X180" i="2"/>
  <c r="U180" i="2"/>
  <c r="R180" i="2"/>
  <c r="O180" i="2"/>
  <c r="L180" i="2"/>
  <c r="I180" i="2"/>
  <c r="AG179" i="2"/>
  <c r="AD179" i="2"/>
  <c r="AA179" i="2"/>
  <c r="X179" i="2"/>
  <c r="R179" i="2"/>
  <c r="O179" i="2"/>
  <c r="L179" i="2"/>
  <c r="I179" i="2"/>
  <c r="AG177" i="2"/>
  <c r="AD177" i="2"/>
  <c r="AA177" i="2"/>
  <c r="U177" i="2"/>
  <c r="R177" i="2"/>
  <c r="O177" i="2"/>
  <c r="L177" i="2"/>
  <c r="I177" i="2"/>
  <c r="AG176" i="2"/>
  <c r="AD176" i="2"/>
  <c r="AA176" i="2"/>
  <c r="X176" i="2"/>
  <c r="U176" i="2"/>
  <c r="R176" i="2"/>
  <c r="O176" i="2"/>
  <c r="L176" i="2"/>
  <c r="I176" i="2"/>
  <c r="AG175" i="2"/>
  <c r="AD175" i="2"/>
  <c r="AA175" i="2"/>
  <c r="X175" i="2"/>
  <c r="U175" i="2"/>
  <c r="R175" i="2"/>
  <c r="O175" i="2"/>
  <c r="L175" i="2"/>
  <c r="I175" i="2"/>
  <c r="AG174" i="2"/>
  <c r="AD174" i="2"/>
  <c r="AA174" i="2"/>
  <c r="X174" i="2"/>
  <c r="U174" i="2"/>
  <c r="R174" i="2"/>
  <c r="O174" i="2"/>
  <c r="L174" i="2"/>
  <c r="I174" i="2"/>
  <c r="AG173" i="2"/>
  <c r="AD173" i="2"/>
  <c r="AA173" i="2"/>
  <c r="X173" i="2"/>
  <c r="U173" i="2"/>
  <c r="R173" i="2"/>
  <c r="O173" i="2"/>
  <c r="L173" i="2"/>
  <c r="I173" i="2"/>
  <c r="AG172" i="2"/>
  <c r="AD172" i="2"/>
  <c r="AA172" i="2"/>
  <c r="X172" i="2"/>
  <c r="U172" i="2"/>
  <c r="R172" i="2"/>
  <c r="O172" i="2"/>
  <c r="L172" i="2"/>
  <c r="I172" i="2"/>
  <c r="AG225" i="2"/>
  <c r="AD225" i="2"/>
  <c r="AA225" i="2"/>
  <c r="X225" i="2"/>
  <c r="U225" i="2"/>
  <c r="R225" i="2"/>
  <c r="O225" i="2"/>
  <c r="L225" i="2"/>
  <c r="I225" i="2"/>
  <c r="AG224" i="2"/>
  <c r="AD224" i="2"/>
  <c r="AA224" i="2"/>
  <c r="X224" i="2"/>
  <c r="U224" i="2"/>
  <c r="R224" i="2"/>
  <c r="O224" i="2"/>
  <c r="L224" i="2"/>
  <c r="I224" i="2"/>
  <c r="AG223" i="2"/>
  <c r="AD223" i="2"/>
  <c r="AA223" i="2"/>
  <c r="X223" i="2"/>
  <c r="U223" i="2"/>
  <c r="R223" i="2"/>
  <c r="O223" i="2"/>
  <c r="L223" i="2"/>
  <c r="I223" i="2"/>
  <c r="AG222" i="2"/>
  <c r="AD222" i="2"/>
  <c r="AA222" i="2"/>
  <c r="X222" i="2"/>
  <c r="U222" i="2"/>
  <c r="R222" i="2"/>
  <c r="O222" i="2"/>
  <c r="L222" i="2"/>
  <c r="I222" i="2"/>
  <c r="AG221" i="2"/>
  <c r="AD221" i="2"/>
  <c r="AA221" i="2"/>
  <c r="X221" i="2"/>
  <c r="U221" i="2"/>
  <c r="R221" i="2"/>
  <c r="O221" i="2"/>
  <c r="L221" i="2"/>
  <c r="I221" i="2"/>
  <c r="AG220" i="2"/>
  <c r="AD220" i="2"/>
  <c r="AA220" i="2"/>
  <c r="X220" i="2"/>
  <c r="U220" i="2"/>
  <c r="R220" i="2"/>
  <c r="O220" i="2"/>
  <c r="L220" i="2"/>
  <c r="I220" i="2"/>
  <c r="AG219" i="2"/>
  <c r="AD219" i="2"/>
  <c r="AA219" i="2"/>
  <c r="X219" i="2"/>
  <c r="U219" i="2"/>
  <c r="R219" i="2"/>
  <c r="O219" i="2"/>
  <c r="L219" i="2"/>
  <c r="I219" i="2"/>
  <c r="AG218" i="2"/>
  <c r="AD218" i="2"/>
  <c r="AA218" i="2"/>
  <c r="X218" i="2"/>
  <c r="U218" i="2"/>
  <c r="R218" i="2"/>
  <c r="O218" i="2"/>
  <c r="L218" i="2"/>
  <c r="I218" i="2"/>
  <c r="AG217" i="2"/>
  <c r="AD217" i="2"/>
  <c r="AA217" i="2"/>
  <c r="X217" i="2"/>
  <c r="U217" i="2"/>
  <c r="R217" i="2"/>
  <c r="O217" i="2"/>
  <c r="L217" i="2"/>
  <c r="I217" i="2"/>
  <c r="AG203" i="2"/>
  <c r="AD203" i="2"/>
  <c r="AA203" i="2"/>
  <c r="X203" i="2"/>
  <c r="U203" i="2"/>
  <c r="R203" i="2"/>
  <c r="O203" i="2"/>
  <c r="L203" i="2"/>
  <c r="I203" i="2"/>
  <c r="AG202" i="2"/>
  <c r="AD202" i="2"/>
  <c r="AA202" i="2"/>
  <c r="X202" i="2"/>
  <c r="U202" i="2"/>
  <c r="R202" i="2"/>
  <c r="O202" i="2"/>
  <c r="L202" i="2"/>
  <c r="I202" i="2"/>
  <c r="AG201" i="2"/>
  <c r="AD201" i="2"/>
  <c r="AA201" i="2"/>
  <c r="X201" i="2"/>
  <c r="U201" i="2"/>
  <c r="R201" i="2"/>
  <c r="O201" i="2"/>
  <c r="L201" i="2"/>
  <c r="I201" i="2"/>
  <c r="AG200" i="2"/>
  <c r="AD200" i="2"/>
  <c r="AA200" i="2"/>
  <c r="X200" i="2"/>
  <c r="U200" i="2"/>
  <c r="R200" i="2"/>
  <c r="O200" i="2"/>
  <c r="L200" i="2"/>
  <c r="I200" i="2"/>
  <c r="AG199" i="2"/>
  <c r="AD199" i="2"/>
  <c r="AA199" i="2"/>
  <c r="X199" i="2"/>
  <c r="U199" i="2"/>
  <c r="R199" i="2"/>
  <c r="O199" i="2"/>
  <c r="L199" i="2"/>
  <c r="I199" i="2"/>
  <c r="AG198" i="2"/>
  <c r="AD198" i="2"/>
  <c r="AA198" i="2"/>
  <c r="X198" i="2"/>
  <c r="U198" i="2"/>
  <c r="R198" i="2"/>
  <c r="O198" i="2"/>
  <c r="L198" i="2"/>
  <c r="I198" i="2"/>
  <c r="AG197" i="2"/>
  <c r="AD197" i="2"/>
  <c r="AA197" i="2"/>
  <c r="X197" i="2"/>
  <c r="U197" i="2"/>
  <c r="R197" i="2"/>
  <c r="O197" i="2"/>
  <c r="L197" i="2"/>
  <c r="I197" i="2"/>
  <c r="AG196" i="2"/>
  <c r="AD196" i="2"/>
  <c r="AA196" i="2"/>
  <c r="X196" i="2"/>
  <c r="U196" i="2"/>
  <c r="R196" i="2"/>
  <c r="O196" i="2"/>
  <c r="L196" i="2"/>
  <c r="I196" i="2"/>
  <c r="AG195" i="2"/>
  <c r="AD195" i="2"/>
  <c r="AA195" i="2"/>
  <c r="X195" i="2"/>
  <c r="U195" i="2"/>
  <c r="R195" i="2"/>
  <c r="O195" i="2"/>
  <c r="L195" i="2"/>
  <c r="I195" i="2"/>
  <c r="AG147" i="2"/>
  <c r="AD147" i="2"/>
  <c r="AA147" i="2"/>
  <c r="X147" i="2"/>
  <c r="U147" i="2"/>
  <c r="R147" i="2"/>
  <c r="O147" i="2"/>
  <c r="L147" i="2"/>
  <c r="I147" i="2"/>
  <c r="AG146" i="2"/>
  <c r="AD146" i="2"/>
  <c r="AA146" i="2"/>
  <c r="X146" i="2"/>
  <c r="U146" i="2"/>
  <c r="R146" i="2"/>
  <c r="O146" i="2"/>
  <c r="L146" i="2"/>
  <c r="I146" i="2"/>
  <c r="AG145" i="2"/>
  <c r="AD145" i="2"/>
  <c r="AA145" i="2"/>
  <c r="X145" i="2"/>
  <c r="U145" i="2"/>
  <c r="R145" i="2"/>
  <c r="O145" i="2"/>
  <c r="L145" i="2"/>
  <c r="I145" i="2"/>
  <c r="AG144" i="2"/>
  <c r="AD144" i="2"/>
  <c r="AA144" i="2"/>
  <c r="U144" i="2"/>
  <c r="R144" i="2"/>
  <c r="O144" i="2"/>
  <c r="L144" i="2"/>
  <c r="I144" i="2"/>
  <c r="AG143" i="2"/>
  <c r="AD143" i="2"/>
  <c r="AA143" i="2"/>
  <c r="X143" i="2"/>
  <c r="U143" i="2"/>
  <c r="R143" i="2"/>
  <c r="O143" i="2"/>
  <c r="L143" i="2"/>
  <c r="I143" i="2"/>
  <c r="AG142" i="2"/>
  <c r="AD142" i="2"/>
  <c r="AA142" i="2"/>
  <c r="X142" i="2"/>
  <c r="U142" i="2"/>
  <c r="R142" i="2"/>
  <c r="O142" i="2"/>
  <c r="L142" i="2"/>
  <c r="I142" i="2"/>
  <c r="AG141" i="2"/>
  <c r="AD141" i="2"/>
  <c r="AA141" i="2"/>
  <c r="X141" i="2"/>
  <c r="U141" i="2"/>
  <c r="R141" i="2"/>
  <c r="O141" i="2"/>
  <c r="L141" i="2"/>
  <c r="I141" i="2"/>
  <c r="AG140" i="2"/>
  <c r="AD140" i="2"/>
  <c r="AA140" i="2"/>
  <c r="X140" i="2"/>
  <c r="U140" i="2"/>
  <c r="R140" i="2"/>
  <c r="O140" i="2"/>
  <c r="L140" i="2"/>
  <c r="I140" i="2"/>
  <c r="AG139" i="2"/>
  <c r="AD139" i="2"/>
  <c r="AA139" i="2"/>
  <c r="X139" i="2"/>
  <c r="U139" i="2"/>
  <c r="R139" i="2"/>
  <c r="O139" i="2"/>
  <c r="L139" i="2"/>
  <c r="I139" i="2"/>
  <c r="AG37" i="2"/>
  <c r="AD37" i="2"/>
  <c r="AA37" i="2"/>
  <c r="X37" i="2"/>
  <c r="U37" i="2"/>
  <c r="R37" i="2"/>
  <c r="O37" i="2"/>
  <c r="L37" i="2"/>
  <c r="I37" i="2"/>
  <c r="AG36" i="2"/>
  <c r="AD36" i="2"/>
  <c r="AA36" i="2"/>
  <c r="X36" i="2"/>
  <c r="U36" i="2"/>
  <c r="R36" i="2"/>
  <c r="O36" i="2"/>
  <c r="L36" i="2"/>
  <c r="I36" i="2"/>
  <c r="AG35" i="2"/>
  <c r="AD35" i="2"/>
  <c r="AA35" i="2"/>
  <c r="X35" i="2"/>
  <c r="U35" i="2"/>
  <c r="R35" i="2"/>
  <c r="O35" i="2"/>
  <c r="L35" i="2"/>
  <c r="I35" i="2"/>
  <c r="AG34" i="2"/>
  <c r="AD34" i="2"/>
  <c r="AA34" i="2"/>
  <c r="X34" i="2"/>
  <c r="U34" i="2"/>
  <c r="R34" i="2"/>
  <c r="O34" i="2"/>
  <c r="L34" i="2"/>
  <c r="I34" i="2"/>
  <c r="AG33" i="2"/>
  <c r="AD33" i="2"/>
  <c r="AA33" i="2"/>
  <c r="X33" i="2"/>
  <c r="U33" i="2"/>
  <c r="R33" i="2"/>
  <c r="O33" i="2"/>
  <c r="L33" i="2"/>
  <c r="I33" i="2"/>
  <c r="AG32" i="2"/>
  <c r="AD32" i="2"/>
  <c r="AA32" i="2"/>
  <c r="X32" i="2"/>
  <c r="U32" i="2"/>
  <c r="R32" i="2"/>
  <c r="O32" i="2"/>
  <c r="L32" i="2"/>
  <c r="I32" i="2"/>
  <c r="AG31" i="2"/>
  <c r="AD31" i="2"/>
  <c r="AA31" i="2"/>
  <c r="X31" i="2"/>
  <c r="U31" i="2"/>
  <c r="R31" i="2"/>
  <c r="O31" i="2"/>
  <c r="L31" i="2"/>
  <c r="I31" i="2"/>
  <c r="AG30" i="2"/>
  <c r="AD30" i="2"/>
  <c r="AA30" i="2"/>
  <c r="X30" i="2"/>
  <c r="U30" i="2"/>
  <c r="R30" i="2"/>
  <c r="O30" i="2"/>
  <c r="L30" i="2"/>
  <c r="I30" i="2"/>
  <c r="AG29" i="2"/>
  <c r="AD29" i="2"/>
  <c r="AA29" i="2"/>
  <c r="X29" i="2"/>
  <c r="U29" i="2"/>
  <c r="R29" i="2"/>
  <c r="O29" i="2"/>
  <c r="L29" i="2"/>
  <c r="I29" i="2"/>
  <c r="AG26" i="2"/>
  <c r="AD26" i="2"/>
  <c r="AA26" i="2"/>
  <c r="X26" i="2"/>
  <c r="U26" i="2"/>
  <c r="R26" i="2"/>
  <c r="O26" i="2"/>
  <c r="L26" i="2"/>
  <c r="I26" i="2"/>
  <c r="AG25" i="2"/>
  <c r="AD25" i="2"/>
  <c r="AA25" i="2"/>
  <c r="X25" i="2"/>
  <c r="U25" i="2"/>
  <c r="R25" i="2"/>
  <c r="O25" i="2"/>
  <c r="L25" i="2"/>
  <c r="I25" i="2"/>
  <c r="AG24" i="2"/>
  <c r="AD24" i="2"/>
  <c r="AA24" i="2"/>
  <c r="X24" i="2"/>
  <c r="U24" i="2"/>
  <c r="R24" i="2"/>
  <c r="O24" i="2"/>
  <c r="L24" i="2"/>
  <c r="I24" i="2"/>
  <c r="AG23" i="2"/>
  <c r="AD23" i="2"/>
  <c r="AA23" i="2"/>
  <c r="X23" i="2"/>
  <c r="U23" i="2"/>
  <c r="R23" i="2"/>
  <c r="O23" i="2"/>
  <c r="L23" i="2"/>
  <c r="I23" i="2"/>
  <c r="AG22" i="2"/>
  <c r="AD22" i="2"/>
  <c r="AA22" i="2"/>
  <c r="X22" i="2"/>
  <c r="U22" i="2"/>
  <c r="R22" i="2"/>
  <c r="O22" i="2"/>
  <c r="L22" i="2"/>
  <c r="I22" i="2"/>
  <c r="AG21" i="2"/>
  <c r="AD21" i="2"/>
  <c r="AA21" i="2"/>
  <c r="X21" i="2"/>
  <c r="U21" i="2"/>
  <c r="R21" i="2"/>
  <c r="O21" i="2"/>
  <c r="L21" i="2"/>
  <c r="I21" i="2"/>
  <c r="AG20" i="2"/>
  <c r="AD20" i="2"/>
  <c r="AA20" i="2"/>
  <c r="X20" i="2"/>
  <c r="U20" i="2"/>
  <c r="R20" i="2"/>
  <c r="O20" i="2"/>
  <c r="L20" i="2"/>
  <c r="I20" i="2"/>
  <c r="AG19" i="2"/>
  <c r="AD19" i="2"/>
  <c r="AA19" i="2"/>
  <c r="X19" i="2"/>
  <c r="U19" i="2"/>
  <c r="R19" i="2"/>
  <c r="O19" i="2"/>
  <c r="L19" i="2"/>
  <c r="I19" i="2"/>
  <c r="AG18" i="2"/>
  <c r="AD18" i="2"/>
  <c r="AA18" i="2"/>
  <c r="X18" i="2"/>
  <c r="U18" i="2"/>
  <c r="R18" i="2"/>
  <c r="O18" i="2"/>
  <c r="L18" i="2"/>
  <c r="I18" i="2"/>
  <c r="AG214" i="2"/>
  <c r="AD214" i="2"/>
  <c r="AA214" i="2"/>
  <c r="X214" i="2"/>
  <c r="U214" i="2"/>
  <c r="R214" i="2"/>
  <c r="O214" i="2"/>
  <c r="L214" i="2"/>
  <c r="I214" i="2"/>
  <c r="AG213" i="2"/>
  <c r="AD213" i="2"/>
  <c r="AA213" i="2"/>
  <c r="X213" i="2"/>
  <c r="U213" i="2"/>
  <c r="R213" i="2"/>
  <c r="O213" i="2"/>
  <c r="L213" i="2"/>
  <c r="I213" i="2"/>
  <c r="AG212" i="2"/>
  <c r="AD212" i="2"/>
  <c r="AA212" i="2"/>
  <c r="X212" i="2"/>
  <c r="U212" i="2"/>
  <c r="R212" i="2"/>
  <c r="O212" i="2"/>
  <c r="L212" i="2"/>
  <c r="I212" i="2"/>
  <c r="AG211" i="2"/>
  <c r="AD211" i="2"/>
  <c r="AA211" i="2"/>
  <c r="X211" i="2"/>
  <c r="U211" i="2"/>
  <c r="R211" i="2"/>
  <c r="O211" i="2"/>
  <c r="L211" i="2"/>
  <c r="I211" i="2"/>
  <c r="AG210" i="2"/>
  <c r="AD210" i="2"/>
  <c r="AA210" i="2"/>
  <c r="X210" i="2"/>
  <c r="U210" i="2"/>
  <c r="R210" i="2"/>
  <c r="O210" i="2"/>
  <c r="L210" i="2"/>
  <c r="I210" i="2"/>
  <c r="AG209" i="2"/>
  <c r="AD209" i="2"/>
  <c r="AA209" i="2"/>
  <c r="X209" i="2"/>
  <c r="U209" i="2"/>
  <c r="R209" i="2"/>
  <c r="O209" i="2"/>
  <c r="L209" i="2"/>
  <c r="I209" i="2"/>
  <c r="AG208" i="2"/>
  <c r="AD208" i="2"/>
  <c r="AA208" i="2"/>
  <c r="X208" i="2"/>
  <c r="U208" i="2"/>
  <c r="R208" i="2"/>
  <c r="O208" i="2"/>
  <c r="L208" i="2"/>
  <c r="I208" i="2"/>
  <c r="AG207" i="2"/>
  <c r="AD207" i="2"/>
  <c r="AA207" i="2"/>
  <c r="X207" i="2"/>
  <c r="U207" i="2"/>
  <c r="R207" i="2"/>
  <c r="O207" i="2"/>
  <c r="L207" i="2"/>
  <c r="I207" i="2"/>
  <c r="AG206" i="2"/>
  <c r="AD206" i="2"/>
  <c r="AA206" i="2"/>
  <c r="X206" i="2"/>
  <c r="U206" i="2"/>
  <c r="R206" i="2"/>
  <c r="O206" i="2"/>
  <c r="L206" i="2"/>
  <c r="I206" i="2"/>
  <c r="AG136" i="2"/>
  <c r="AD136" i="2"/>
  <c r="AA136" i="2"/>
  <c r="X136" i="2"/>
  <c r="U136" i="2"/>
  <c r="R136" i="2"/>
  <c r="O136" i="2"/>
  <c r="L136" i="2"/>
  <c r="I136" i="2"/>
  <c r="AG135" i="2"/>
  <c r="AD135" i="2"/>
  <c r="AA135" i="2"/>
  <c r="X135" i="2"/>
  <c r="U135" i="2"/>
  <c r="R135" i="2"/>
  <c r="O135" i="2"/>
  <c r="L135" i="2"/>
  <c r="I135" i="2"/>
  <c r="AG134" i="2"/>
  <c r="AD134" i="2"/>
  <c r="AA134" i="2"/>
  <c r="X134" i="2"/>
  <c r="U134" i="2"/>
  <c r="R134" i="2"/>
  <c r="O134" i="2"/>
  <c r="L134" i="2"/>
  <c r="I134" i="2"/>
  <c r="AG133" i="2"/>
  <c r="AD133" i="2"/>
  <c r="AA133" i="2"/>
  <c r="X133" i="2"/>
  <c r="U133" i="2"/>
  <c r="R133" i="2"/>
  <c r="O133" i="2"/>
  <c r="L133" i="2"/>
  <c r="I133" i="2"/>
  <c r="AG132" i="2"/>
  <c r="AD132" i="2"/>
  <c r="AA132" i="2"/>
  <c r="X132" i="2"/>
  <c r="U132" i="2"/>
  <c r="R132" i="2"/>
  <c r="O132" i="2"/>
  <c r="L132" i="2"/>
  <c r="I132" i="2"/>
  <c r="AG131" i="2"/>
  <c r="AD131" i="2"/>
  <c r="AA131" i="2"/>
  <c r="X131" i="2"/>
  <c r="U131" i="2"/>
  <c r="R131" i="2"/>
  <c r="O131" i="2"/>
  <c r="L131" i="2"/>
  <c r="I131" i="2"/>
  <c r="AG130" i="2"/>
  <c r="AD130" i="2"/>
  <c r="AA130" i="2"/>
  <c r="X130" i="2"/>
  <c r="U130" i="2"/>
  <c r="R130" i="2"/>
  <c r="O130" i="2"/>
  <c r="L130" i="2"/>
  <c r="I130" i="2"/>
  <c r="AG129" i="2"/>
  <c r="AD129" i="2"/>
  <c r="AA129" i="2"/>
  <c r="X129" i="2"/>
  <c r="U129" i="2"/>
  <c r="R129" i="2"/>
  <c r="O129" i="2"/>
  <c r="L129" i="2"/>
  <c r="I129" i="2"/>
  <c r="AG128" i="2"/>
  <c r="AD128" i="2"/>
  <c r="AA128" i="2"/>
  <c r="X128" i="2"/>
  <c r="U128" i="2"/>
  <c r="R128" i="2"/>
  <c r="O128" i="2"/>
  <c r="L128" i="2"/>
  <c r="I128" i="2"/>
  <c r="AG15" i="2"/>
  <c r="AD15" i="2"/>
  <c r="AA15" i="2"/>
  <c r="X15" i="2"/>
  <c r="U15" i="2"/>
  <c r="R15" i="2"/>
  <c r="O15" i="2"/>
  <c r="L15" i="2"/>
  <c r="I15" i="2"/>
  <c r="AG14" i="2"/>
  <c r="AD14" i="2"/>
  <c r="AA14" i="2"/>
  <c r="X14" i="2"/>
  <c r="U14" i="2"/>
  <c r="R14" i="2"/>
  <c r="O14" i="2"/>
  <c r="L14" i="2"/>
  <c r="I14" i="2"/>
  <c r="AG13" i="2"/>
  <c r="AD13" i="2"/>
  <c r="AA13" i="2"/>
  <c r="X13" i="2"/>
  <c r="U13" i="2"/>
  <c r="R13" i="2"/>
  <c r="O13" i="2"/>
  <c r="L13" i="2"/>
  <c r="I13" i="2"/>
  <c r="AG12" i="2"/>
  <c r="AD12" i="2"/>
  <c r="AA12" i="2"/>
  <c r="X12" i="2"/>
  <c r="U12" i="2"/>
  <c r="R12" i="2"/>
  <c r="O12" i="2"/>
  <c r="L12" i="2"/>
  <c r="I12" i="2"/>
  <c r="AG11" i="2"/>
  <c r="AD11" i="2"/>
  <c r="AA11" i="2"/>
  <c r="X11" i="2"/>
  <c r="U11" i="2"/>
  <c r="R11" i="2"/>
  <c r="O11" i="2"/>
  <c r="L11" i="2"/>
  <c r="I11" i="2"/>
  <c r="AG10" i="2"/>
  <c r="AD10" i="2"/>
  <c r="AA10" i="2"/>
  <c r="X10" i="2"/>
  <c r="U10" i="2"/>
  <c r="R10" i="2"/>
  <c r="O10" i="2"/>
  <c r="L10" i="2"/>
  <c r="I10" i="2"/>
  <c r="AG9" i="2"/>
  <c r="AD9" i="2"/>
  <c r="AA9" i="2"/>
  <c r="X9" i="2"/>
  <c r="U9" i="2"/>
  <c r="R9" i="2"/>
  <c r="O9" i="2"/>
  <c r="L9" i="2"/>
  <c r="I9" i="2"/>
  <c r="AG8" i="2"/>
  <c r="AD8" i="2"/>
  <c r="AA8" i="2"/>
  <c r="X8" i="2"/>
  <c r="U8" i="2"/>
  <c r="R8" i="2"/>
  <c r="O8" i="2"/>
  <c r="L8" i="2"/>
  <c r="I8" i="2"/>
  <c r="AG7" i="2"/>
  <c r="AD7" i="2"/>
  <c r="AA7" i="2"/>
  <c r="X7" i="2"/>
  <c r="U7" i="2"/>
  <c r="R7" i="2"/>
  <c r="O7" i="2"/>
  <c r="L7" i="2"/>
  <c r="I7" i="2"/>
  <c r="AG114" i="2"/>
  <c r="AD114" i="2"/>
  <c r="AA114" i="2"/>
  <c r="X114" i="2"/>
  <c r="U114" i="2"/>
  <c r="R114" i="2"/>
  <c r="O114" i="2"/>
  <c r="L114" i="2"/>
  <c r="I114" i="2"/>
  <c r="AG113" i="2"/>
  <c r="AD113" i="2"/>
  <c r="AA113" i="2"/>
  <c r="X113" i="2"/>
  <c r="U113" i="2"/>
  <c r="R113" i="2"/>
  <c r="O113" i="2"/>
  <c r="L113" i="2"/>
  <c r="I113" i="2"/>
  <c r="AG112" i="2"/>
  <c r="AD112" i="2"/>
  <c r="AA112" i="2"/>
  <c r="X112" i="2"/>
  <c r="U112" i="2"/>
  <c r="R112" i="2"/>
  <c r="O112" i="2"/>
  <c r="L112" i="2"/>
  <c r="I112" i="2"/>
  <c r="AG111" i="2"/>
  <c r="AD111" i="2"/>
  <c r="AA111" i="2"/>
  <c r="X111" i="2"/>
  <c r="U111" i="2"/>
  <c r="R111" i="2"/>
  <c r="O111" i="2"/>
  <c r="L111" i="2"/>
  <c r="I111" i="2"/>
  <c r="AG110" i="2"/>
  <c r="AD110" i="2"/>
  <c r="AA110" i="2"/>
  <c r="X110" i="2"/>
  <c r="U110" i="2"/>
  <c r="R110" i="2"/>
  <c r="O110" i="2"/>
  <c r="L110" i="2"/>
  <c r="I110" i="2"/>
  <c r="AG109" i="2"/>
  <c r="AD109" i="2"/>
  <c r="AA109" i="2"/>
  <c r="X109" i="2"/>
  <c r="U109" i="2"/>
  <c r="R109" i="2"/>
  <c r="O109" i="2"/>
  <c r="L109" i="2"/>
  <c r="I109" i="2"/>
  <c r="AG108" i="2"/>
  <c r="AD108" i="2"/>
  <c r="AA108" i="2"/>
  <c r="U108" i="2"/>
  <c r="AJ109" i="2" s="1"/>
  <c r="R108" i="2"/>
  <c r="O108" i="2"/>
  <c r="L108" i="2"/>
  <c r="I108" i="2"/>
  <c r="AG107" i="2"/>
  <c r="AD107" i="2"/>
  <c r="AA107" i="2"/>
  <c r="X107" i="2"/>
  <c r="U107" i="2"/>
  <c r="R107" i="2"/>
  <c r="O107" i="2"/>
  <c r="L107" i="2"/>
  <c r="I107" i="2"/>
  <c r="AG106" i="2"/>
  <c r="AD106" i="2"/>
  <c r="AA106" i="2"/>
  <c r="X106" i="2"/>
  <c r="U106" i="2"/>
  <c r="R106" i="2"/>
  <c r="O106" i="2"/>
  <c r="L106" i="2"/>
  <c r="I106" i="2"/>
  <c r="AG103" i="2"/>
  <c r="AD103" i="2"/>
  <c r="AA103" i="2"/>
  <c r="X103" i="2"/>
  <c r="U103" i="2"/>
  <c r="R103" i="2"/>
  <c r="O103" i="2"/>
  <c r="L103" i="2"/>
  <c r="I103" i="2"/>
  <c r="AG102" i="2"/>
  <c r="AD102" i="2"/>
  <c r="AA102" i="2"/>
  <c r="X102" i="2"/>
  <c r="U102" i="2"/>
  <c r="R102" i="2"/>
  <c r="O102" i="2"/>
  <c r="L102" i="2"/>
  <c r="I102" i="2"/>
  <c r="AG101" i="2"/>
  <c r="AD101" i="2"/>
  <c r="AA101" i="2"/>
  <c r="X101" i="2"/>
  <c r="U101" i="2"/>
  <c r="R101" i="2"/>
  <c r="O101" i="2"/>
  <c r="L101" i="2"/>
  <c r="I101" i="2"/>
  <c r="AG100" i="2"/>
  <c r="AD100" i="2"/>
  <c r="AA100" i="2"/>
  <c r="X100" i="2"/>
  <c r="U100" i="2"/>
  <c r="R100" i="2"/>
  <c r="O100" i="2"/>
  <c r="L100" i="2"/>
  <c r="I100" i="2"/>
  <c r="AG99" i="2"/>
  <c r="AD99" i="2"/>
  <c r="AA99" i="2"/>
  <c r="X99" i="2"/>
  <c r="U99" i="2"/>
  <c r="R99" i="2"/>
  <c r="O99" i="2"/>
  <c r="L99" i="2"/>
  <c r="I99" i="2"/>
  <c r="AG98" i="2"/>
  <c r="AD98" i="2"/>
  <c r="AA98" i="2"/>
  <c r="X98" i="2"/>
  <c r="U98" i="2"/>
  <c r="R98" i="2"/>
  <c r="O98" i="2"/>
  <c r="L98" i="2"/>
  <c r="I98" i="2"/>
  <c r="AG97" i="2"/>
  <c r="AD97" i="2"/>
  <c r="AA97" i="2"/>
  <c r="X97" i="2"/>
  <c r="U97" i="2"/>
  <c r="R97" i="2"/>
  <c r="O97" i="2"/>
  <c r="L97" i="2"/>
  <c r="I97" i="2"/>
  <c r="AG96" i="2"/>
  <c r="AD96" i="2"/>
  <c r="AA96" i="2"/>
  <c r="X96" i="2"/>
  <c r="U96" i="2"/>
  <c r="R96" i="2"/>
  <c r="O96" i="2"/>
  <c r="L96" i="2"/>
  <c r="I96" i="2"/>
  <c r="AG95" i="2"/>
  <c r="AD95" i="2"/>
  <c r="AA95" i="2"/>
  <c r="X95" i="2"/>
  <c r="U95" i="2"/>
  <c r="R95" i="2"/>
  <c r="O95" i="2"/>
  <c r="L95" i="2"/>
  <c r="I95" i="2"/>
  <c r="AG158" i="2"/>
  <c r="AD158" i="2"/>
  <c r="AA158" i="2"/>
  <c r="X158" i="2"/>
  <c r="U158" i="2"/>
  <c r="R158" i="2"/>
  <c r="O158" i="2"/>
  <c r="L158" i="2"/>
  <c r="I158" i="2"/>
  <c r="AG157" i="2"/>
  <c r="AD157" i="2"/>
  <c r="AA157" i="2"/>
  <c r="X157" i="2"/>
  <c r="U157" i="2"/>
  <c r="R157" i="2"/>
  <c r="O157" i="2"/>
  <c r="L157" i="2"/>
  <c r="I157" i="2"/>
  <c r="AG156" i="2"/>
  <c r="AD156" i="2"/>
  <c r="AA156" i="2"/>
  <c r="X156" i="2"/>
  <c r="U156" i="2"/>
  <c r="R156" i="2"/>
  <c r="O156" i="2"/>
  <c r="L156" i="2"/>
  <c r="I156" i="2"/>
  <c r="AG155" i="2"/>
  <c r="AD155" i="2"/>
  <c r="AA155" i="2"/>
  <c r="X155" i="2"/>
  <c r="U155" i="2"/>
  <c r="R155" i="2"/>
  <c r="O155" i="2"/>
  <c r="L155" i="2"/>
  <c r="I155" i="2"/>
  <c r="AG154" i="2"/>
  <c r="AD154" i="2"/>
  <c r="AA154" i="2"/>
  <c r="X154" i="2"/>
  <c r="U154" i="2"/>
  <c r="R154" i="2"/>
  <c r="O154" i="2"/>
  <c r="L154" i="2"/>
  <c r="I154" i="2"/>
  <c r="AG153" i="2"/>
  <c r="AD153" i="2"/>
  <c r="AA153" i="2"/>
  <c r="X153" i="2"/>
  <c r="U153" i="2"/>
  <c r="R153" i="2"/>
  <c r="O153" i="2"/>
  <c r="L153" i="2"/>
  <c r="I153" i="2"/>
  <c r="AG152" i="2"/>
  <c r="AD152" i="2"/>
  <c r="AA152" i="2"/>
  <c r="X152" i="2"/>
  <c r="U152" i="2"/>
  <c r="R152" i="2"/>
  <c r="O152" i="2"/>
  <c r="L152" i="2"/>
  <c r="I152" i="2"/>
  <c r="AG151" i="2"/>
  <c r="AD151" i="2"/>
  <c r="AA151" i="2"/>
  <c r="X151" i="2"/>
  <c r="U151" i="2"/>
  <c r="R151" i="2"/>
  <c r="O151" i="2"/>
  <c r="L151" i="2"/>
  <c r="I151" i="2"/>
  <c r="AG150" i="2"/>
  <c r="AD150" i="2"/>
  <c r="AA150" i="2"/>
  <c r="X150" i="2"/>
  <c r="U150" i="2"/>
  <c r="R150" i="2"/>
  <c r="O150" i="2"/>
  <c r="L150" i="2"/>
  <c r="I150" i="2"/>
  <c r="AG48" i="2"/>
  <c r="AD48" i="2"/>
  <c r="AA48" i="2"/>
  <c r="X48" i="2"/>
  <c r="U48" i="2"/>
  <c r="R48" i="2"/>
  <c r="O48" i="2"/>
  <c r="L48" i="2"/>
  <c r="I48" i="2"/>
  <c r="AG47" i="2"/>
  <c r="AD47" i="2"/>
  <c r="AA47" i="2"/>
  <c r="X47" i="2"/>
  <c r="U47" i="2"/>
  <c r="R47" i="2"/>
  <c r="O47" i="2"/>
  <c r="L47" i="2"/>
  <c r="I47" i="2"/>
  <c r="AG46" i="2"/>
  <c r="AD46" i="2"/>
  <c r="AA46" i="2"/>
  <c r="X46" i="2"/>
  <c r="U46" i="2"/>
  <c r="R46" i="2"/>
  <c r="O46" i="2"/>
  <c r="L46" i="2"/>
  <c r="I46" i="2"/>
  <c r="AG45" i="2"/>
  <c r="AD45" i="2"/>
  <c r="AA45" i="2"/>
  <c r="X45" i="2"/>
  <c r="U45" i="2"/>
  <c r="R45" i="2"/>
  <c r="O45" i="2"/>
  <c r="L45" i="2"/>
  <c r="I45" i="2"/>
  <c r="AG44" i="2"/>
  <c r="AD44" i="2"/>
  <c r="AA44" i="2"/>
  <c r="X44" i="2"/>
  <c r="U44" i="2"/>
  <c r="R44" i="2"/>
  <c r="O44" i="2"/>
  <c r="L44" i="2"/>
  <c r="I44" i="2"/>
  <c r="AG43" i="2"/>
  <c r="AD43" i="2"/>
  <c r="AA43" i="2"/>
  <c r="X43" i="2"/>
  <c r="U43" i="2"/>
  <c r="R43" i="2"/>
  <c r="O43" i="2"/>
  <c r="L43" i="2"/>
  <c r="I43" i="2"/>
  <c r="AG42" i="2"/>
  <c r="AD42" i="2"/>
  <c r="AA42" i="2"/>
  <c r="X42" i="2"/>
  <c r="U42" i="2"/>
  <c r="R42" i="2"/>
  <c r="O42" i="2"/>
  <c r="L42" i="2"/>
  <c r="I42" i="2"/>
  <c r="AG41" i="2"/>
  <c r="AD41" i="2"/>
  <c r="AA41" i="2"/>
  <c r="X41" i="2"/>
  <c r="U41" i="2"/>
  <c r="R41" i="2"/>
  <c r="O41" i="2"/>
  <c r="L41" i="2"/>
  <c r="I41" i="2"/>
  <c r="AG40" i="2"/>
  <c r="AD40" i="2"/>
  <c r="AA40" i="2"/>
  <c r="X40" i="2"/>
  <c r="U40" i="2"/>
  <c r="R40" i="2"/>
  <c r="O40" i="2"/>
  <c r="L40" i="2"/>
  <c r="I40" i="2"/>
  <c r="AA226" i="2"/>
  <c r="AB235" i="2"/>
  <c r="AD226" i="2"/>
  <c r="AE235" i="2"/>
  <c r="O226" i="2"/>
  <c r="O227" i="2"/>
  <c r="R226" i="2"/>
  <c r="R227" i="2"/>
  <c r="AG226" i="2"/>
  <c r="AH235" i="2"/>
  <c r="X226" i="2"/>
  <c r="Y235" i="2" s="1"/>
  <c r="AJ10" i="2"/>
  <c r="AJ131" i="2"/>
  <c r="AJ164" i="2"/>
  <c r="AJ43" i="2"/>
  <c r="AJ209" i="2"/>
  <c r="AJ187" i="2"/>
  <c r="AJ21" i="2"/>
  <c r="AJ76" i="2"/>
  <c r="AJ32" i="2"/>
  <c r="AJ120" i="2"/>
  <c r="AJ153" i="2"/>
  <c r="AJ142" i="2"/>
  <c r="AJ65" i="2"/>
  <c r="AJ98" i="2"/>
  <c r="AJ198" i="2"/>
  <c r="AJ54" i="2"/>
  <c r="AJ220" i="2"/>
  <c r="AJ87" i="2"/>
  <c r="J227" i="2"/>
  <c r="AH227" i="2"/>
  <c r="S227" i="2"/>
  <c r="AE227" i="2"/>
  <c r="M227" i="2"/>
  <c r="AB227" i="2"/>
  <c r="I226" i="2"/>
  <c r="I227" i="2"/>
  <c r="L226" i="2"/>
  <c r="M235" i="2"/>
  <c r="AI237" i="2"/>
  <c r="P236" i="2"/>
  <c r="S235" i="2"/>
  <c r="S237" i="2"/>
  <c r="AD227" i="2"/>
  <c r="J235" i="2"/>
  <c r="AG227" i="2"/>
  <c r="AA227" i="2"/>
  <c r="P235" i="2"/>
  <c r="L227" i="2"/>
  <c r="J237" i="2"/>
  <c r="M232" i="2"/>
  <c r="M234" i="2" s="1"/>
  <c r="M237" i="2"/>
  <c r="P232" i="2" s="1"/>
  <c r="P234" i="2" s="1"/>
  <c r="V232" i="2"/>
  <c r="AG734" i="1"/>
  <c r="AD734" i="1"/>
  <c r="AA734" i="1"/>
  <c r="X734" i="1"/>
  <c r="U734" i="1"/>
  <c r="R734" i="1"/>
  <c r="O734" i="1"/>
  <c r="L734" i="1"/>
  <c r="I734" i="1"/>
  <c r="AG733" i="1"/>
  <c r="AD733" i="1"/>
  <c r="AA733" i="1"/>
  <c r="X733" i="1"/>
  <c r="U733" i="1"/>
  <c r="R733" i="1"/>
  <c r="O733" i="1"/>
  <c r="L733" i="1"/>
  <c r="I733" i="1"/>
  <c r="AG732" i="1"/>
  <c r="AD732" i="1"/>
  <c r="AA732" i="1"/>
  <c r="X732" i="1"/>
  <c r="U732" i="1"/>
  <c r="R732" i="1"/>
  <c r="O732" i="1"/>
  <c r="L732" i="1"/>
  <c r="I732" i="1"/>
  <c r="AG731" i="1"/>
  <c r="AD731" i="1"/>
  <c r="AA731" i="1"/>
  <c r="X731" i="1"/>
  <c r="U731" i="1"/>
  <c r="R731" i="1"/>
  <c r="O731" i="1"/>
  <c r="L731" i="1"/>
  <c r="I731" i="1"/>
  <c r="AG730" i="1"/>
  <c r="AD730" i="1"/>
  <c r="AA730" i="1"/>
  <c r="X730" i="1"/>
  <c r="U730" i="1"/>
  <c r="R730" i="1"/>
  <c r="O730" i="1"/>
  <c r="L730" i="1"/>
  <c r="I730" i="1"/>
  <c r="AG729" i="1"/>
  <c r="AD729" i="1"/>
  <c r="AA729" i="1"/>
  <c r="X729" i="1"/>
  <c r="U729" i="1"/>
  <c r="R729" i="1"/>
  <c r="O729" i="1"/>
  <c r="L729" i="1"/>
  <c r="I729" i="1"/>
  <c r="AG728" i="1"/>
  <c r="AD728" i="1"/>
  <c r="AA728" i="1"/>
  <c r="X728" i="1"/>
  <c r="U728" i="1"/>
  <c r="R728" i="1"/>
  <c r="O728" i="1"/>
  <c r="L728" i="1"/>
  <c r="I728" i="1"/>
  <c r="AG727" i="1"/>
  <c r="AD727" i="1"/>
  <c r="AA727" i="1"/>
  <c r="X727" i="1"/>
  <c r="U727" i="1"/>
  <c r="R727" i="1"/>
  <c r="O727" i="1"/>
  <c r="L727" i="1"/>
  <c r="I727" i="1"/>
  <c r="AG726" i="1"/>
  <c r="AD726" i="1"/>
  <c r="AA726" i="1"/>
  <c r="X726" i="1"/>
  <c r="U726" i="1"/>
  <c r="R726" i="1"/>
  <c r="O726" i="1"/>
  <c r="L726" i="1"/>
  <c r="I726" i="1"/>
  <c r="AG756" i="1"/>
  <c r="AD756" i="1"/>
  <c r="AA756" i="1"/>
  <c r="X756" i="1"/>
  <c r="U756" i="1"/>
  <c r="R756" i="1"/>
  <c r="O756" i="1"/>
  <c r="L756" i="1"/>
  <c r="I756" i="1"/>
  <c r="AG755" i="1"/>
  <c r="AD755" i="1"/>
  <c r="AA755" i="1"/>
  <c r="X755" i="1"/>
  <c r="U755" i="1"/>
  <c r="R755" i="1"/>
  <c r="O755" i="1"/>
  <c r="L755" i="1"/>
  <c r="I755" i="1"/>
  <c r="AG754" i="1"/>
  <c r="AD754" i="1"/>
  <c r="AA754" i="1"/>
  <c r="X754" i="1"/>
  <c r="U754" i="1"/>
  <c r="R754" i="1"/>
  <c r="O754" i="1"/>
  <c r="L754" i="1"/>
  <c r="I754" i="1"/>
  <c r="AG753" i="1"/>
  <c r="AD753" i="1"/>
  <c r="AA753" i="1"/>
  <c r="X753" i="1"/>
  <c r="U753" i="1"/>
  <c r="R753" i="1"/>
  <c r="O753" i="1"/>
  <c r="L753" i="1"/>
  <c r="I753" i="1"/>
  <c r="AG752" i="1"/>
  <c r="AD752" i="1"/>
  <c r="AA752" i="1"/>
  <c r="X752" i="1"/>
  <c r="U752" i="1"/>
  <c r="R752" i="1"/>
  <c r="O752" i="1"/>
  <c r="L752" i="1"/>
  <c r="I752" i="1"/>
  <c r="AG751" i="1"/>
  <c r="AD751" i="1"/>
  <c r="AA751" i="1"/>
  <c r="X751" i="1"/>
  <c r="U751" i="1"/>
  <c r="R751" i="1"/>
  <c r="O751" i="1"/>
  <c r="L751" i="1"/>
  <c r="I751" i="1"/>
  <c r="AG750" i="1"/>
  <c r="AD750" i="1"/>
  <c r="AA750" i="1"/>
  <c r="X750" i="1"/>
  <c r="U750" i="1"/>
  <c r="R750" i="1"/>
  <c r="O750" i="1"/>
  <c r="L750" i="1"/>
  <c r="I750" i="1"/>
  <c r="AG749" i="1"/>
  <c r="AD749" i="1"/>
  <c r="AA749" i="1"/>
  <c r="X749" i="1"/>
  <c r="U749" i="1"/>
  <c r="R749" i="1"/>
  <c r="O749" i="1"/>
  <c r="L749" i="1"/>
  <c r="I749" i="1"/>
  <c r="AG748" i="1"/>
  <c r="AD748" i="1"/>
  <c r="AA748" i="1"/>
  <c r="X748" i="1"/>
  <c r="U748" i="1"/>
  <c r="R748" i="1"/>
  <c r="O748" i="1"/>
  <c r="L748" i="1"/>
  <c r="I748" i="1"/>
  <c r="J1053" i="1"/>
  <c r="M1051" i="1"/>
  <c r="M1054" i="1"/>
  <c r="M1055" i="1" s="1"/>
  <c r="J1051" i="1"/>
  <c r="J1054" i="1" s="1"/>
  <c r="J1055" i="1" s="1"/>
  <c r="AH1050" i="1"/>
  <c r="AE1050" i="1"/>
  <c r="AB1050" i="1"/>
  <c r="AG942" i="1"/>
  <c r="AD942" i="1"/>
  <c r="AA942" i="1"/>
  <c r="X942" i="1"/>
  <c r="U942" i="1"/>
  <c r="R942" i="1"/>
  <c r="O942" i="1"/>
  <c r="L942" i="1"/>
  <c r="I942" i="1"/>
  <c r="AG941" i="1"/>
  <c r="AD941" i="1"/>
  <c r="AA941" i="1"/>
  <c r="X941" i="1"/>
  <c r="U941" i="1"/>
  <c r="R941" i="1"/>
  <c r="O941" i="1"/>
  <c r="L941" i="1"/>
  <c r="I941" i="1"/>
  <c r="AG940" i="1"/>
  <c r="AD940" i="1"/>
  <c r="AA940" i="1"/>
  <c r="X940" i="1"/>
  <c r="U940" i="1"/>
  <c r="R940" i="1"/>
  <c r="O940" i="1"/>
  <c r="L940" i="1"/>
  <c r="I940" i="1"/>
  <c r="AG939" i="1"/>
  <c r="AD939" i="1"/>
  <c r="AA939" i="1"/>
  <c r="X939" i="1"/>
  <c r="U939" i="1"/>
  <c r="R939" i="1"/>
  <c r="O939" i="1"/>
  <c r="L939" i="1"/>
  <c r="I939" i="1"/>
  <c r="AG938" i="1"/>
  <c r="AD938" i="1"/>
  <c r="AA938" i="1"/>
  <c r="X938" i="1"/>
  <c r="U938" i="1"/>
  <c r="R938" i="1"/>
  <c r="O938" i="1"/>
  <c r="L938" i="1"/>
  <c r="I938" i="1"/>
  <c r="AG937" i="1"/>
  <c r="AD937" i="1"/>
  <c r="AA937" i="1"/>
  <c r="X937" i="1"/>
  <c r="U937" i="1"/>
  <c r="R937" i="1"/>
  <c r="O937" i="1"/>
  <c r="L937" i="1"/>
  <c r="I937" i="1"/>
  <c r="AG936" i="1"/>
  <c r="AD936" i="1"/>
  <c r="AA936" i="1"/>
  <c r="X936" i="1"/>
  <c r="U936" i="1"/>
  <c r="R936" i="1"/>
  <c r="O936" i="1"/>
  <c r="L936" i="1"/>
  <c r="I936" i="1"/>
  <c r="AG935" i="1"/>
  <c r="AD935" i="1"/>
  <c r="AA935" i="1"/>
  <c r="X935" i="1"/>
  <c r="U935" i="1"/>
  <c r="R935" i="1"/>
  <c r="O935" i="1"/>
  <c r="L935" i="1"/>
  <c r="I935" i="1"/>
  <c r="AG934" i="1"/>
  <c r="AD934" i="1"/>
  <c r="AA934" i="1"/>
  <c r="X934" i="1"/>
  <c r="U934" i="1"/>
  <c r="I934" i="1"/>
  <c r="L934" i="1"/>
  <c r="O934" i="1"/>
  <c r="R934" i="1"/>
  <c r="AG375" i="1"/>
  <c r="AD375" i="1"/>
  <c r="AA375" i="1"/>
  <c r="X375" i="1"/>
  <c r="U375" i="1"/>
  <c r="R375" i="1"/>
  <c r="O375" i="1"/>
  <c r="L375" i="1"/>
  <c r="I375" i="1"/>
  <c r="AG374" i="1"/>
  <c r="AD374" i="1"/>
  <c r="AA374" i="1"/>
  <c r="X374" i="1"/>
  <c r="U374" i="1"/>
  <c r="R374" i="1"/>
  <c r="O374" i="1"/>
  <c r="L374" i="1"/>
  <c r="I374" i="1"/>
  <c r="AG373" i="1"/>
  <c r="AD373" i="1"/>
  <c r="AA373" i="1"/>
  <c r="X373" i="1"/>
  <c r="U373" i="1"/>
  <c r="I367" i="1"/>
  <c r="I368" i="1"/>
  <c r="I369" i="1"/>
  <c r="I370" i="1"/>
  <c r="I371" i="1"/>
  <c r="I372" i="1"/>
  <c r="I373" i="1"/>
  <c r="L367" i="1"/>
  <c r="L368" i="1"/>
  <c r="L369" i="1"/>
  <c r="L370" i="1"/>
  <c r="L371" i="1"/>
  <c r="L372" i="1"/>
  <c r="L373" i="1"/>
  <c r="O367" i="1"/>
  <c r="O368" i="1"/>
  <c r="O369" i="1"/>
  <c r="O370" i="1"/>
  <c r="O371" i="1"/>
  <c r="O372" i="1"/>
  <c r="O373" i="1"/>
  <c r="R367" i="1"/>
  <c r="R368" i="1"/>
  <c r="R369" i="1"/>
  <c r="R370" i="1"/>
  <c r="R371" i="1"/>
  <c r="R372" i="1"/>
  <c r="R373" i="1"/>
  <c r="U367" i="1"/>
  <c r="U368" i="1"/>
  <c r="U369" i="1"/>
  <c r="U370" i="1"/>
  <c r="U371" i="1"/>
  <c r="U372" i="1"/>
  <c r="X367" i="1"/>
  <c r="X368" i="1"/>
  <c r="X369" i="1"/>
  <c r="X370" i="1"/>
  <c r="X371" i="1"/>
  <c r="X372" i="1"/>
  <c r="AA367" i="1"/>
  <c r="AA368" i="1"/>
  <c r="AA369" i="1"/>
  <c r="AA370" i="1"/>
  <c r="AA371" i="1"/>
  <c r="AA372" i="1"/>
  <c r="AD367" i="1"/>
  <c r="AD368" i="1"/>
  <c r="AD369" i="1"/>
  <c r="AD370" i="1"/>
  <c r="AD371" i="1"/>
  <c r="AD372" i="1"/>
  <c r="AG367" i="1"/>
  <c r="AG368" i="1"/>
  <c r="AG369" i="1"/>
  <c r="AG370" i="1"/>
  <c r="AG371" i="1"/>
  <c r="AG372" i="1"/>
  <c r="AG16" i="1"/>
  <c r="AD16" i="1"/>
  <c r="AA16" i="1"/>
  <c r="X16" i="1"/>
  <c r="U16" i="1"/>
  <c r="R16" i="1"/>
  <c r="O16" i="1"/>
  <c r="L16" i="1"/>
  <c r="I16" i="1"/>
  <c r="AG15" i="1"/>
  <c r="AD15" i="1"/>
  <c r="AA15" i="1"/>
  <c r="X15" i="1"/>
  <c r="U15" i="1"/>
  <c r="R15" i="1"/>
  <c r="O15" i="1"/>
  <c r="L15" i="1"/>
  <c r="I15" i="1"/>
  <c r="AG14" i="1"/>
  <c r="AD14" i="1"/>
  <c r="AA14" i="1"/>
  <c r="X14" i="1"/>
  <c r="U14" i="1"/>
  <c r="R14" i="1"/>
  <c r="O14" i="1"/>
  <c r="L14" i="1"/>
  <c r="I14" i="1"/>
  <c r="AG13" i="1"/>
  <c r="AD13" i="1"/>
  <c r="AA13" i="1"/>
  <c r="X13" i="1"/>
  <c r="U13" i="1"/>
  <c r="R13" i="1"/>
  <c r="O13" i="1"/>
  <c r="L13" i="1"/>
  <c r="I13" i="1"/>
  <c r="AG12" i="1"/>
  <c r="AD12" i="1"/>
  <c r="AA12" i="1"/>
  <c r="X12" i="1"/>
  <c r="U12" i="1"/>
  <c r="R12" i="1"/>
  <c r="O12" i="1"/>
  <c r="L12" i="1"/>
  <c r="I12" i="1"/>
  <c r="AG11" i="1"/>
  <c r="AD11" i="1"/>
  <c r="AA11" i="1"/>
  <c r="X11" i="1"/>
  <c r="U11" i="1"/>
  <c r="R11" i="1"/>
  <c r="O11" i="1"/>
  <c r="L11" i="1"/>
  <c r="I11" i="1"/>
  <c r="AG9" i="1"/>
  <c r="AD9" i="1"/>
  <c r="AA9" i="1"/>
  <c r="X9" i="1"/>
  <c r="U9" i="1"/>
  <c r="I7" i="1"/>
  <c r="I8" i="1"/>
  <c r="I9" i="1"/>
  <c r="L7" i="1"/>
  <c r="L8" i="1"/>
  <c r="L9" i="1"/>
  <c r="O7" i="1"/>
  <c r="O8" i="1"/>
  <c r="O9" i="1"/>
  <c r="R7" i="1"/>
  <c r="R8" i="1"/>
  <c r="R9" i="1"/>
  <c r="U7" i="1"/>
  <c r="U8" i="1"/>
  <c r="X7" i="1"/>
  <c r="X8" i="1"/>
  <c r="AA7" i="1"/>
  <c r="AA8" i="1"/>
  <c r="AD7" i="1"/>
  <c r="AD8" i="1"/>
  <c r="AG7" i="1"/>
  <c r="AG8" i="1"/>
  <c r="AG700" i="1"/>
  <c r="AD700" i="1"/>
  <c r="AA700" i="1"/>
  <c r="X700" i="1"/>
  <c r="U700" i="1"/>
  <c r="R700" i="1"/>
  <c r="O700" i="1"/>
  <c r="L700" i="1"/>
  <c r="I700" i="1"/>
  <c r="AG699" i="1"/>
  <c r="AD699" i="1"/>
  <c r="AA699" i="1"/>
  <c r="X699" i="1"/>
  <c r="U699" i="1"/>
  <c r="R699" i="1"/>
  <c r="O699" i="1"/>
  <c r="L699" i="1"/>
  <c r="I699" i="1"/>
  <c r="AG698" i="1"/>
  <c r="AD698" i="1"/>
  <c r="AA698" i="1"/>
  <c r="X698" i="1"/>
  <c r="U698" i="1"/>
  <c r="R698" i="1"/>
  <c r="O698" i="1"/>
  <c r="L698" i="1"/>
  <c r="I698" i="1"/>
  <c r="AG696" i="1"/>
  <c r="AD696" i="1"/>
  <c r="AA696" i="1"/>
  <c r="X696" i="1"/>
  <c r="U696" i="1"/>
  <c r="R696" i="1"/>
  <c r="O696" i="1"/>
  <c r="L696" i="1"/>
  <c r="I696" i="1"/>
  <c r="AG695" i="1"/>
  <c r="AD695" i="1"/>
  <c r="AA695" i="1"/>
  <c r="X695" i="1"/>
  <c r="U695" i="1"/>
  <c r="R695" i="1"/>
  <c r="O695" i="1"/>
  <c r="L695" i="1"/>
  <c r="I695" i="1"/>
  <c r="AG694" i="1"/>
  <c r="AD694" i="1"/>
  <c r="AA694" i="1"/>
  <c r="X694" i="1"/>
  <c r="U694" i="1"/>
  <c r="R694" i="1"/>
  <c r="O694" i="1"/>
  <c r="L694" i="1"/>
  <c r="I694" i="1"/>
  <c r="AG693" i="1"/>
  <c r="AD693" i="1"/>
  <c r="AA693" i="1"/>
  <c r="X693" i="1"/>
  <c r="U693" i="1"/>
  <c r="R693" i="1"/>
  <c r="O693" i="1"/>
  <c r="L693" i="1"/>
  <c r="I693" i="1"/>
  <c r="AG692" i="1"/>
  <c r="AD692" i="1"/>
  <c r="AA692" i="1"/>
  <c r="X692" i="1"/>
  <c r="U692" i="1"/>
  <c r="R692" i="1"/>
  <c r="O692" i="1"/>
  <c r="L692" i="1"/>
  <c r="I692" i="1"/>
  <c r="AG691" i="1"/>
  <c r="AD691" i="1"/>
  <c r="AA691" i="1"/>
  <c r="X691" i="1"/>
  <c r="U691" i="1"/>
  <c r="R691" i="1"/>
  <c r="O691" i="1"/>
  <c r="L691" i="1"/>
  <c r="I691" i="1"/>
  <c r="AG83" i="1"/>
  <c r="AD83" i="1"/>
  <c r="AA83" i="1"/>
  <c r="X83" i="1"/>
  <c r="U83" i="1"/>
  <c r="R83" i="1"/>
  <c r="O83" i="1"/>
  <c r="L83" i="1"/>
  <c r="I83" i="1"/>
  <c r="AG82" i="1"/>
  <c r="AD82" i="1"/>
  <c r="AA82" i="1"/>
  <c r="X82" i="1"/>
  <c r="U82" i="1"/>
  <c r="R82" i="1"/>
  <c r="O82" i="1"/>
  <c r="L82" i="1"/>
  <c r="I82" i="1"/>
  <c r="AG81" i="1"/>
  <c r="AD81" i="1"/>
  <c r="AA81" i="1"/>
  <c r="X81" i="1"/>
  <c r="U81" i="1"/>
  <c r="R81" i="1"/>
  <c r="O81" i="1"/>
  <c r="L81" i="1"/>
  <c r="I81" i="1"/>
  <c r="AG80" i="1"/>
  <c r="AD80" i="1"/>
  <c r="AA80" i="1"/>
  <c r="X80" i="1"/>
  <c r="U80" i="1"/>
  <c r="R80" i="1"/>
  <c r="O80" i="1"/>
  <c r="L80" i="1"/>
  <c r="I80" i="1"/>
  <c r="AG79" i="1"/>
  <c r="AD79" i="1"/>
  <c r="AA79" i="1"/>
  <c r="X79" i="1"/>
  <c r="U79" i="1"/>
  <c r="R79" i="1"/>
  <c r="O79" i="1"/>
  <c r="L79" i="1"/>
  <c r="I79" i="1"/>
  <c r="AG78" i="1"/>
  <c r="AD78" i="1"/>
  <c r="AA78" i="1"/>
  <c r="R78" i="1"/>
  <c r="O78" i="1"/>
  <c r="L78" i="1"/>
  <c r="I78" i="1"/>
  <c r="AG77" i="1"/>
  <c r="AD77" i="1"/>
  <c r="AA77" i="1"/>
  <c r="X77" i="1"/>
  <c r="U77" i="1"/>
  <c r="R77" i="1"/>
  <c r="I75" i="1"/>
  <c r="I76" i="1"/>
  <c r="I77" i="1"/>
  <c r="L75" i="1"/>
  <c r="L76" i="1"/>
  <c r="L77" i="1"/>
  <c r="O75" i="1"/>
  <c r="O76" i="1"/>
  <c r="O77" i="1"/>
  <c r="R75" i="1"/>
  <c r="R76" i="1"/>
  <c r="U75" i="1"/>
  <c r="U76" i="1"/>
  <c r="X75" i="1"/>
  <c r="X76" i="1"/>
  <c r="AA75" i="1"/>
  <c r="AA76" i="1"/>
  <c r="AD75" i="1"/>
  <c r="AD76" i="1"/>
  <c r="AG75" i="1"/>
  <c r="AG76" i="1"/>
  <c r="AG72" i="1"/>
  <c r="AD72" i="1"/>
  <c r="AA72" i="1"/>
  <c r="X72" i="1"/>
  <c r="U72" i="1"/>
  <c r="R72" i="1"/>
  <c r="O72" i="1"/>
  <c r="L72" i="1"/>
  <c r="I72" i="1"/>
  <c r="AG71" i="1"/>
  <c r="AD71" i="1"/>
  <c r="AA71" i="1"/>
  <c r="X71" i="1"/>
  <c r="U71" i="1"/>
  <c r="R71" i="1"/>
  <c r="O71" i="1"/>
  <c r="L71" i="1"/>
  <c r="I71" i="1"/>
  <c r="AG70" i="1"/>
  <c r="AD70" i="1"/>
  <c r="AA70" i="1"/>
  <c r="X70" i="1"/>
  <c r="U70" i="1"/>
  <c r="R70" i="1"/>
  <c r="O70" i="1"/>
  <c r="L70" i="1"/>
  <c r="I70" i="1"/>
  <c r="AG68" i="1"/>
  <c r="AD68" i="1"/>
  <c r="AA68" i="1"/>
  <c r="U68" i="1"/>
  <c r="R68" i="1"/>
  <c r="O68" i="1"/>
  <c r="L68" i="1"/>
  <c r="I68" i="1"/>
  <c r="AG67" i="1"/>
  <c r="AD67" i="1"/>
  <c r="AA67" i="1"/>
  <c r="U67" i="1"/>
  <c r="R67" i="1"/>
  <c r="O67" i="1"/>
  <c r="L67" i="1"/>
  <c r="I67" i="1"/>
  <c r="AG66" i="1"/>
  <c r="AD66" i="1"/>
  <c r="AA66" i="1"/>
  <c r="U66" i="1"/>
  <c r="R66" i="1"/>
  <c r="O66" i="1"/>
  <c r="L66" i="1"/>
  <c r="I66" i="1"/>
  <c r="AG65" i="1"/>
  <c r="AD65" i="1"/>
  <c r="AA65" i="1"/>
  <c r="U65" i="1"/>
  <c r="R65" i="1"/>
  <c r="O65" i="1"/>
  <c r="L65" i="1"/>
  <c r="I65" i="1"/>
  <c r="AG64" i="1"/>
  <c r="AD64" i="1"/>
  <c r="AA64" i="1"/>
  <c r="X64" i="1"/>
  <c r="U64" i="1"/>
  <c r="R64" i="1"/>
  <c r="O64" i="1"/>
  <c r="L64" i="1"/>
  <c r="I64" i="1"/>
  <c r="AG63" i="1"/>
  <c r="AD63" i="1"/>
  <c r="AA63" i="1"/>
  <c r="X63" i="1"/>
  <c r="U63" i="1"/>
  <c r="R63" i="1"/>
  <c r="O63" i="1"/>
  <c r="L63" i="1"/>
  <c r="I63" i="1"/>
  <c r="AG1043" i="1"/>
  <c r="AD1043" i="1"/>
  <c r="AA1043" i="1"/>
  <c r="X1043" i="1"/>
  <c r="U1043" i="1"/>
  <c r="R1043" i="1"/>
  <c r="O1043" i="1"/>
  <c r="L1043" i="1"/>
  <c r="I1043" i="1"/>
  <c r="AG1042" i="1"/>
  <c r="AD1042" i="1"/>
  <c r="AA1042" i="1"/>
  <c r="X1042" i="1"/>
  <c r="U1042" i="1"/>
  <c r="R1042" i="1"/>
  <c r="O1042" i="1"/>
  <c r="L1042" i="1"/>
  <c r="I1042" i="1"/>
  <c r="AG1041" i="1"/>
  <c r="AD1041" i="1"/>
  <c r="AA1041" i="1"/>
  <c r="X1041" i="1"/>
  <c r="U1041" i="1"/>
  <c r="R1041" i="1"/>
  <c r="O1041" i="1"/>
  <c r="L1041" i="1"/>
  <c r="I1041" i="1"/>
  <c r="AG1040" i="1"/>
  <c r="AD1040" i="1"/>
  <c r="AA1040" i="1"/>
  <c r="X1040" i="1"/>
  <c r="U1040" i="1"/>
  <c r="R1040" i="1"/>
  <c r="O1040" i="1"/>
  <c r="L1040" i="1"/>
  <c r="I1040" i="1"/>
  <c r="AG1039" i="1"/>
  <c r="AD1039" i="1"/>
  <c r="AA1039" i="1"/>
  <c r="X1039" i="1"/>
  <c r="U1039" i="1"/>
  <c r="R1039" i="1"/>
  <c r="O1039" i="1"/>
  <c r="L1039" i="1"/>
  <c r="I1039" i="1"/>
  <c r="AG1038" i="1"/>
  <c r="AD1038" i="1"/>
  <c r="AA1038" i="1"/>
  <c r="X1038" i="1"/>
  <c r="U1038" i="1"/>
  <c r="R1038" i="1"/>
  <c r="O1038" i="1"/>
  <c r="L1038" i="1"/>
  <c r="I1038" i="1"/>
  <c r="AG1037" i="1"/>
  <c r="AD1037" i="1"/>
  <c r="AA1037" i="1"/>
  <c r="X1037" i="1"/>
  <c r="U1037" i="1"/>
  <c r="R1037" i="1"/>
  <c r="O1037" i="1"/>
  <c r="L1037" i="1"/>
  <c r="I1037" i="1"/>
  <c r="AG1036" i="1"/>
  <c r="AD1036" i="1"/>
  <c r="AA1036" i="1"/>
  <c r="X1036" i="1"/>
  <c r="U1036" i="1"/>
  <c r="R1036" i="1"/>
  <c r="O1036" i="1"/>
  <c r="L1036" i="1"/>
  <c r="I1036" i="1"/>
  <c r="AG1035" i="1"/>
  <c r="AD1035" i="1"/>
  <c r="AA1035" i="1"/>
  <c r="X1035" i="1"/>
  <c r="U1035" i="1"/>
  <c r="R1035" i="1"/>
  <c r="O1035" i="1"/>
  <c r="L1035" i="1"/>
  <c r="I1035" i="1"/>
  <c r="AG1034" i="1"/>
  <c r="AD1034" i="1"/>
  <c r="AA1034" i="1"/>
  <c r="X1034" i="1"/>
  <c r="U1034" i="1"/>
  <c r="R1034" i="1"/>
  <c r="O1034" i="1"/>
  <c r="L1034" i="1"/>
  <c r="I1034" i="1"/>
  <c r="AJ1033" i="1"/>
  <c r="AG1033" i="1"/>
  <c r="AD1033" i="1"/>
  <c r="AA1033" i="1"/>
  <c r="X1033" i="1"/>
  <c r="U1033" i="1"/>
  <c r="R1033" i="1"/>
  <c r="O1033" i="1"/>
  <c r="L1033" i="1"/>
  <c r="I1033" i="1"/>
  <c r="AG1032" i="1"/>
  <c r="AD1032" i="1"/>
  <c r="AA1032" i="1"/>
  <c r="X1032" i="1"/>
  <c r="U1032" i="1"/>
  <c r="R1032" i="1"/>
  <c r="O1032" i="1"/>
  <c r="L1032" i="1"/>
  <c r="I1032" i="1"/>
  <c r="AG1029" i="1"/>
  <c r="AD1029" i="1"/>
  <c r="AA1029" i="1"/>
  <c r="X1029" i="1"/>
  <c r="U1029" i="1"/>
  <c r="R1029" i="1"/>
  <c r="O1029" i="1"/>
  <c r="L1029" i="1"/>
  <c r="I1029" i="1"/>
  <c r="AG1028" i="1"/>
  <c r="AD1028" i="1"/>
  <c r="AA1028" i="1"/>
  <c r="X1028" i="1"/>
  <c r="U1028" i="1"/>
  <c r="R1028" i="1"/>
  <c r="O1028" i="1"/>
  <c r="L1028" i="1"/>
  <c r="I1028" i="1"/>
  <c r="AG1027" i="1"/>
  <c r="AD1027" i="1"/>
  <c r="AA1027" i="1"/>
  <c r="X1027" i="1"/>
  <c r="U1027" i="1"/>
  <c r="R1027" i="1"/>
  <c r="O1027" i="1"/>
  <c r="L1027" i="1"/>
  <c r="I1027" i="1"/>
  <c r="AG1026" i="1"/>
  <c r="AD1026" i="1"/>
  <c r="AA1026" i="1"/>
  <c r="X1026" i="1"/>
  <c r="U1026" i="1"/>
  <c r="R1026" i="1"/>
  <c r="O1026" i="1"/>
  <c r="L1026" i="1"/>
  <c r="I1026" i="1"/>
  <c r="AG1025" i="1"/>
  <c r="AD1025" i="1"/>
  <c r="AA1025" i="1"/>
  <c r="X1025" i="1"/>
  <c r="U1025" i="1"/>
  <c r="R1025" i="1"/>
  <c r="O1025" i="1"/>
  <c r="L1025" i="1"/>
  <c r="I1025" i="1"/>
  <c r="AG1024" i="1"/>
  <c r="AD1024" i="1"/>
  <c r="AA1024" i="1"/>
  <c r="X1024" i="1"/>
  <c r="U1024" i="1"/>
  <c r="R1024" i="1"/>
  <c r="O1024" i="1"/>
  <c r="L1024" i="1"/>
  <c r="I1024" i="1"/>
  <c r="AG1023" i="1"/>
  <c r="AD1023" i="1"/>
  <c r="AA1023" i="1"/>
  <c r="X1023" i="1"/>
  <c r="U1023" i="1"/>
  <c r="R1023" i="1"/>
  <c r="O1023" i="1"/>
  <c r="L1023" i="1"/>
  <c r="I1023" i="1"/>
  <c r="AG1022" i="1"/>
  <c r="AD1022" i="1"/>
  <c r="AA1022" i="1"/>
  <c r="X1022" i="1"/>
  <c r="U1022" i="1"/>
  <c r="R1022" i="1"/>
  <c r="O1022" i="1"/>
  <c r="L1022" i="1"/>
  <c r="I1022" i="1"/>
  <c r="AG1021" i="1"/>
  <c r="AD1021" i="1"/>
  <c r="AA1021" i="1"/>
  <c r="X1021" i="1"/>
  <c r="U1021" i="1"/>
  <c r="R1021" i="1"/>
  <c r="O1021" i="1"/>
  <c r="L1021" i="1"/>
  <c r="I1021" i="1"/>
  <c r="AG1020" i="1"/>
  <c r="AD1020" i="1"/>
  <c r="AA1020" i="1"/>
  <c r="X1020" i="1"/>
  <c r="U1020" i="1"/>
  <c r="R1020" i="1"/>
  <c r="O1020" i="1"/>
  <c r="L1020" i="1"/>
  <c r="I1020" i="1"/>
  <c r="AJ1019" i="1"/>
  <c r="AG1019" i="1"/>
  <c r="AD1019" i="1"/>
  <c r="AA1019" i="1"/>
  <c r="X1019" i="1"/>
  <c r="U1019" i="1"/>
  <c r="R1019" i="1"/>
  <c r="O1019" i="1"/>
  <c r="L1019" i="1"/>
  <c r="I1019" i="1"/>
  <c r="AG1018" i="1"/>
  <c r="AD1018" i="1"/>
  <c r="AA1018" i="1"/>
  <c r="X1018" i="1"/>
  <c r="U1018" i="1"/>
  <c r="R1018" i="1"/>
  <c r="O1018" i="1"/>
  <c r="L1018" i="1"/>
  <c r="I1018" i="1"/>
  <c r="AG1015" i="1"/>
  <c r="AD1015" i="1"/>
  <c r="AA1015" i="1"/>
  <c r="X1015" i="1"/>
  <c r="U1015" i="1"/>
  <c r="R1015" i="1"/>
  <c r="O1015" i="1"/>
  <c r="L1015" i="1"/>
  <c r="I1015" i="1"/>
  <c r="AG1014" i="1"/>
  <c r="AD1014" i="1"/>
  <c r="AA1014" i="1"/>
  <c r="X1014" i="1"/>
  <c r="U1014" i="1"/>
  <c r="R1014" i="1"/>
  <c r="O1014" i="1"/>
  <c r="L1014" i="1"/>
  <c r="I1014" i="1"/>
  <c r="AG1013" i="1"/>
  <c r="AD1013" i="1"/>
  <c r="AA1013" i="1"/>
  <c r="X1013" i="1"/>
  <c r="U1013" i="1"/>
  <c r="R1013" i="1"/>
  <c r="O1013" i="1"/>
  <c r="L1013" i="1"/>
  <c r="I1013" i="1"/>
  <c r="AG1012" i="1"/>
  <c r="AD1012" i="1"/>
  <c r="AA1012" i="1"/>
  <c r="X1012" i="1"/>
  <c r="U1012" i="1"/>
  <c r="R1012" i="1"/>
  <c r="O1012" i="1"/>
  <c r="L1012" i="1"/>
  <c r="I1012" i="1"/>
  <c r="AG1011" i="1"/>
  <c r="AD1011" i="1"/>
  <c r="AA1011" i="1"/>
  <c r="X1011" i="1"/>
  <c r="U1011" i="1"/>
  <c r="R1011" i="1"/>
  <c r="O1011" i="1"/>
  <c r="L1011" i="1"/>
  <c r="I1011" i="1"/>
  <c r="AG1010" i="1"/>
  <c r="AD1010" i="1"/>
  <c r="AA1010" i="1"/>
  <c r="X1010" i="1"/>
  <c r="U1010" i="1"/>
  <c r="R1010" i="1"/>
  <c r="O1010" i="1"/>
  <c r="L1010" i="1"/>
  <c r="I1010" i="1"/>
  <c r="AG1009" i="1"/>
  <c r="AD1009" i="1"/>
  <c r="AA1009" i="1"/>
  <c r="X1009" i="1"/>
  <c r="U1009" i="1"/>
  <c r="R1009" i="1"/>
  <c r="O1009" i="1"/>
  <c r="L1009" i="1"/>
  <c r="I1009" i="1"/>
  <c r="AG1008" i="1"/>
  <c r="AD1008" i="1"/>
  <c r="AA1008" i="1"/>
  <c r="X1008" i="1"/>
  <c r="U1008" i="1"/>
  <c r="R1008" i="1"/>
  <c r="O1008" i="1"/>
  <c r="L1008" i="1"/>
  <c r="I1008" i="1"/>
  <c r="AG1007" i="1"/>
  <c r="AD1007" i="1"/>
  <c r="AA1007" i="1"/>
  <c r="X1007" i="1"/>
  <c r="U1007" i="1"/>
  <c r="R1007" i="1"/>
  <c r="O1007" i="1"/>
  <c r="L1007" i="1"/>
  <c r="I1007" i="1"/>
  <c r="AG1006" i="1"/>
  <c r="AD1006" i="1"/>
  <c r="AA1006" i="1"/>
  <c r="X1006" i="1"/>
  <c r="U1006" i="1"/>
  <c r="R1006" i="1"/>
  <c r="O1006" i="1"/>
  <c r="L1006" i="1"/>
  <c r="I1006" i="1"/>
  <c r="AJ1005" i="1"/>
  <c r="AG1005" i="1"/>
  <c r="AD1005" i="1"/>
  <c r="AA1005" i="1"/>
  <c r="X1005" i="1"/>
  <c r="U1005" i="1"/>
  <c r="R1005" i="1"/>
  <c r="O1005" i="1"/>
  <c r="L1005" i="1"/>
  <c r="I1005" i="1"/>
  <c r="AG1004" i="1"/>
  <c r="AD1004" i="1"/>
  <c r="AA1004" i="1"/>
  <c r="X1004" i="1"/>
  <c r="U1004" i="1"/>
  <c r="R1004" i="1"/>
  <c r="O1004" i="1"/>
  <c r="L1004" i="1"/>
  <c r="I1004" i="1"/>
  <c r="AG1001" i="1"/>
  <c r="AD1001" i="1"/>
  <c r="AA1001" i="1"/>
  <c r="X1001" i="1"/>
  <c r="U1001" i="1"/>
  <c r="R1001" i="1"/>
  <c r="O1001" i="1"/>
  <c r="L1001" i="1"/>
  <c r="I1001" i="1"/>
  <c r="AG1000" i="1"/>
  <c r="AD1000" i="1"/>
  <c r="AA1000" i="1"/>
  <c r="X1000" i="1"/>
  <c r="U1000" i="1"/>
  <c r="R1000" i="1"/>
  <c r="O1000" i="1"/>
  <c r="L1000" i="1"/>
  <c r="I1000" i="1"/>
  <c r="AG999" i="1"/>
  <c r="AD999" i="1"/>
  <c r="AA999" i="1"/>
  <c r="X999" i="1"/>
  <c r="U999" i="1"/>
  <c r="R999" i="1"/>
  <c r="O999" i="1"/>
  <c r="L999" i="1"/>
  <c r="I999" i="1"/>
  <c r="AG998" i="1"/>
  <c r="AD998" i="1"/>
  <c r="AA998" i="1"/>
  <c r="X998" i="1"/>
  <c r="U998" i="1"/>
  <c r="R998" i="1"/>
  <c r="O998" i="1"/>
  <c r="L998" i="1"/>
  <c r="I998" i="1"/>
  <c r="AG997" i="1"/>
  <c r="AD997" i="1"/>
  <c r="AA997" i="1"/>
  <c r="X997" i="1"/>
  <c r="U997" i="1"/>
  <c r="R997" i="1"/>
  <c r="O997" i="1"/>
  <c r="L997" i="1"/>
  <c r="I997" i="1"/>
  <c r="AG996" i="1"/>
  <c r="AD996" i="1"/>
  <c r="AA996" i="1"/>
  <c r="X996" i="1"/>
  <c r="U996" i="1"/>
  <c r="R996" i="1"/>
  <c r="O996" i="1"/>
  <c r="L996" i="1"/>
  <c r="I996" i="1"/>
  <c r="AG995" i="1"/>
  <c r="AD995" i="1"/>
  <c r="AA995" i="1"/>
  <c r="X995" i="1"/>
  <c r="U995" i="1"/>
  <c r="R995" i="1"/>
  <c r="O995" i="1"/>
  <c r="L995" i="1"/>
  <c r="I995" i="1"/>
  <c r="AG994" i="1"/>
  <c r="AD994" i="1"/>
  <c r="AA994" i="1"/>
  <c r="X994" i="1"/>
  <c r="U994" i="1"/>
  <c r="R994" i="1"/>
  <c r="O994" i="1"/>
  <c r="L994" i="1"/>
  <c r="I994" i="1"/>
  <c r="AG993" i="1"/>
  <c r="AD993" i="1"/>
  <c r="AA993" i="1"/>
  <c r="X993" i="1"/>
  <c r="U993" i="1"/>
  <c r="R993" i="1"/>
  <c r="O993" i="1"/>
  <c r="L993" i="1"/>
  <c r="I993" i="1"/>
  <c r="AG992" i="1"/>
  <c r="AD992" i="1"/>
  <c r="AA992" i="1"/>
  <c r="X992" i="1"/>
  <c r="U992" i="1"/>
  <c r="R992" i="1"/>
  <c r="O992" i="1"/>
  <c r="L992" i="1"/>
  <c r="I992" i="1"/>
  <c r="AJ991" i="1"/>
  <c r="AG991" i="1"/>
  <c r="AD991" i="1"/>
  <c r="AA991" i="1"/>
  <c r="X991" i="1"/>
  <c r="U991" i="1"/>
  <c r="R991" i="1"/>
  <c r="O991" i="1"/>
  <c r="L991" i="1"/>
  <c r="I991" i="1"/>
  <c r="AG990" i="1"/>
  <c r="AD990" i="1"/>
  <c r="AA990" i="1"/>
  <c r="X990" i="1"/>
  <c r="U990" i="1"/>
  <c r="R990" i="1"/>
  <c r="O990" i="1"/>
  <c r="L990" i="1"/>
  <c r="I990" i="1"/>
  <c r="AG207" i="1"/>
  <c r="AD207" i="1"/>
  <c r="AA207" i="1"/>
  <c r="X207" i="1"/>
  <c r="U207" i="1"/>
  <c r="R207" i="1"/>
  <c r="O207" i="1"/>
  <c r="L207" i="1"/>
  <c r="I207" i="1"/>
  <c r="AG206" i="1"/>
  <c r="AD206" i="1"/>
  <c r="AA206" i="1"/>
  <c r="X206" i="1"/>
  <c r="U206" i="1"/>
  <c r="R206" i="1"/>
  <c r="O206" i="1"/>
  <c r="L206" i="1"/>
  <c r="I206" i="1"/>
  <c r="AG205" i="1"/>
  <c r="AD205" i="1"/>
  <c r="AA205" i="1"/>
  <c r="X205" i="1"/>
  <c r="U205" i="1"/>
  <c r="R205" i="1"/>
  <c r="O205" i="1"/>
  <c r="L205" i="1"/>
  <c r="I205" i="1"/>
  <c r="AG204" i="1"/>
  <c r="AD204" i="1"/>
  <c r="AA204" i="1"/>
  <c r="U204" i="1"/>
  <c r="R204" i="1"/>
  <c r="O204" i="1"/>
  <c r="L204" i="1"/>
  <c r="I204" i="1"/>
  <c r="AG203" i="1"/>
  <c r="AD203" i="1"/>
  <c r="AA203" i="1"/>
  <c r="X203" i="1"/>
  <c r="U203" i="1"/>
  <c r="R203" i="1"/>
  <c r="O203" i="1"/>
  <c r="L203" i="1"/>
  <c r="I203" i="1"/>
  <c r="AG202" i="1"/>
  <c r="AD202" i="1"/>
  <c r="AA202" i="1"/>
  <c r="X202" i="1"/>
  <c r="U202" i="1"/>
  <c r="R202" i="1"/>
  <c r="O202" i="1"/>
  <c r="L202" i="1"/>
  <c r="I202" i="1"/>
  <c r="AG201" i="1"/>
  <c r="AD201" i="1"/>
  <c r="AA201" i="1"/>
  <c r="X201" i="1"/>
  <c r="U201" i="1"/>
  <c r="R201" i="1"/>
  <c r="O201" i="1"/>
  <c r="L201" i="1"/>
  <c r="I201" i="1"/>
  <c r="AG200" i="1"/>
  <c r="AD200" i="1"/>
  <c r="AA200" i="1"/>
  <c r="X200" i="1"/>
  <c r="U200" i="1"/>
  <c r="R200" i="1"/>
  <c r="O200" i="1"/>
  <c r="L200" i="1"/>
  <c r="I200" i="1"/>
  <c r="AG199" i="1"/>
  <c r="AD199" i="1"/>
  <c r="AA199" i="1"/>
  <c r="X199" i="1"/>
  <c r="U199" i="1"/>
  <c r="R199" i="1"/>
  <c r="O199" i="1"/>
  <c r="L199" i="1"/>
  <c r="I199" i="1"/>
  <c r="AG94" i="1"/>
  <c r="AD94" i="1"/>
  <c r="AA94" i="1"/>
  <c r="X94" i="1"/>
  <c r="U94" i="1"/>
  <c r="R94" i="1"/>
  <c r="O94" i="1"/>
  <c r="L94" i="1"/>
  <c r="I94" i="1"/>
  <c r="AG93" i="1"/>
  <c r="AD93" i="1"/>
  <c r="AA93" i="1"/>
  <c r="X93" i="1"/>
  <c r="U93" i="1"/>
  <c r="R93" i="1"/>
  <c r="O93" i="1"/>
  <c r="L93" i="1"/>
  <c r="I93" i="1"/>
  <c r="AG92" i="1"/>
  <c r="AD92" i="1"/>
  <c r="AA92" i="1"/>
  <c r="X92" i="1"/>
  <c r="U92" i="1"/>
  <c r="R92" i="1"/>
  <c r="O92" i="1"/>
  <c r="L92" i="1"/>
  <c r="I92" i="1"/>
  <c r="AG91" i="1"/>
  <c r="AD91" i="1"/>
  <c r="AA91" i="1"/>
  <c r="X91" i="1"/>
  <c r="U91" i="1"/>
  <c r="R91" i="1"/>
  <c r="O91" i="1"/>
  <c r="L91" i="1"/>
  <c r="I91" i="1"/>
  <c r="AG90" i="1"/>
  <c r="AD90" i="1"/>
  <c r="AA90" i="1"/>
  <c r="X90" i="1"/>
  <c r="U90" i="1"/>
  <c r="R90" i="1"/>
  <c r="O90" i="1"/>
  <c r="L90" i="1"/>
  <c r="I90" i="1"/>
  <c r="AG89" i="1"/>
  <c r="AD89" i="1"/>
  <c r="AA89" i="1"/>
  <c r="X89" i="1"/>
  <c r="U89" i="1"/>
  <c r="R89" i="1"/>
  <c r="O89" i="1"/>
  <c r="L89" i="1"/>
  <c r="I89" i="1"/>
  <c r="AG88" i="1"/>
  <c r="AD88" i="1"/>
  <c r="AA88" i="1"/>
  <c r="X88" i="1"/>
  <c r="U88" i="1"/>
  <c r="R88" i="1"/>
  <c r="O88" i="1"/>
  <c r="L88" i="1"/>
  <c r="I88" i="1"/>
  <c r="AG87" i="1"/>
  <c r="AD87" i="1"/>
  <c r="AA87" i="1"/>
  <c r="X87" i="1"/>
  <c r="U87" i="1"/>
  <c r="R87" i="1"/>
  <c r="O87" i="1"/>
  <c r="L87" i="1"/>
  <c r="I87" i="1"/>
  <c r="AG86" i="1"/>
  <c r="AD86" i="1"/>
  <c r="AA86" i="1"/>
  <c r="X86" i="1"/>
  <c r="U86" i="1"/>
  <c r="R86" i="1"/>
  <c r="O86" i="1"/>
  <c r="L86" i="1"/>
  <c r="I86" i="1"/>
  <c r="AG931" i="1"/>
  <c r="AD931" i="1"/>
  <c r="AA931" i="1"/>
  <c r="X931" i="1"/>
  <c r="U931" i="1"/>
  <c r="R931" i="1"/>
  <c r="O931" i="1"/>
  <c r="L931" i="1"/>
  <c r="I931" i="1"/>
  <c r="AG930" i="1"/>
  <c r="AD930" i="1"/>
  <c r="AA930" i="1"/>
  <c r="X930" i="1"/>
  <c r="U930" i="1"/>
  <c r="R930" i="1"/>
  <c r="O930" i="1"/>
  <c r="L930" i="1"/>
  <c r="I930" i="1"/>
  <c r="AG929" i="1"/>
  <c r="AD929" i="1"/>
  <c r="AA929" i="1"/>
  <c r="X929" i="1"/>
  <c r="U929" i="1"/>
  <c r="R929" i="1"/>
  <c r="O929" i="1"/>
  <c r="L929" i="1"/>
  <c r="I929" i="1"/>
  <c r="AG928" i="1"/>
  <c r="AD928" i="1"/>
  <c r="AA928" i="1"/>
  <c r="X928" i="1"/>
  <c r="U928" i="1"/>
  <c r="R928" i="1"/>
  <c r="O928" i="1"/>
  <c r="L928" i="1"/>
  <c r="I928" i="1"/>
  <c r="AG927" i="1"/>
  <c r="AD927" i="1"/>
  <c r="AA927" i="1"/>
  <c r="X927" i="1"/>
  <c r="U927" i="1"/>
  <c r="R927" i="1"/>
  <c r="O927" i="1"/>
  <c r="L927" i="1"/>
  <c r="I927" i="1"/>
  <c r="AG926" i="1"/>
  <c r="AD926" i="1"/>
  <c r="AA926" i="1"/>
  <c r="X926" i="1"/>
  <c r="U926" i="1"/>
  <c r="R926" i="1"/>
  <c r="O926" i="1"/>
  <c r="L926" i="1"/>
  <c r="I926" i="1"/>
  <c r="AG925" i="1"/>
  <c r="AD925" i="1"/>
  <c r="AA925" i="1"/>
  <c r="X925" i="1"/>
  <c r="U925" i="1"/>
  <c r="R925" i="1"/>
  <c r="O925" i="1"/>
  <c r="L925" i="1"/>
  <c r="I925" i="1"/>
  <c r="AG924" i="1"/>
  <c r="AD924" i="1"/>
  <c r="AA924" i="1"/>
  <c r="X924" i="1"/>
  <c r="U924" i="1"/>
  <c r="R924" i="1"/>
  <c r="O924" i="1"/>
  <c r="L924" i="1"/>
  <c r="I924" i="1"/>
  <c r="AG923" i="1"/>
  <c r="AD923" i="1"/>
  <c r="AA923" i="1"/>
  <c r="X923" i="1"/>
  <c r="U923" i="1"/>
  <c r="R923" i="1"/>
  <c r="O923" i="1"/>
  <c r="L923" i="1"/>
  <c r="I923" i="1"/>
  <c r="AG920" i="1"/>
  <c r="AD920" i="1"/>
  <c r="AA920" i="1"/>
  <c r="X920" i="1"/>
  <c r="U920" i="1"/>
  <c r="R920" i="1"/>
  <c r="O920" i="1"/>
  <c r="L920" i="1"/>
  <c r="I920" i="1"/>
  <c r="AG919" i="1"/>
  <c r="AD919" i="1"/>
  <c r="AA919" i="1"/>
  <c r="X919" i="1"/>
  <c r="U919" i="1"/>
  <c r="R919" i="1"/>
  <c r="O919" i="1"/>
  <c r="L919" i="1"/>
  <c r="I919" i="1"/>
  <c r="AG918" i="1"/>
  <c r="AD918" i="1"/>
  <c r="AA918" i="1"/>
  <c r="X918" i="1"/>
  <c r="U918" i="1"/>
  <c r="R918" i="1"/>
  <c r="O918" i="1"/>
  <c r="L918" i="1"/>
  <c r="I918" i="1"/>
  <c r="AG917" i="1"/>
  <c r="AD917" i="1"/>
  <c r="AA917" i="1"/>
  <c r="X917" i="1"/>
  <c r="U917" i="1"/>
  <c r="R917" i="1"/>
  <c r="O917" i="1"/>
  <c r="L917" i="1"/>
  <c r="I917" i="1"/>
  <c r="AG916" i="1"/>
  <c r="AD916" i="1"/>
  <c r="AA916" i="1"/>
  <c r="X916" i="1"/>
  <c r="U916" i="1"/>
  <c r="R916" i="1"/>
  <c r="O916" i="1"/>
  <c r="L916" i="1"/>
  <c r="I916" i="1"/>
  <c r="AG915" i="1"/>
  <c r="AD915" i="1"/>
  <c r="AA915" i="1"/>
  <c r="X915" i="1"/>
  <c r="U915" i="1"/>
  <c r="R915" i="1"/>
  <c r="O915" i="1"/>
  <c r="L915" i="1"/>
  <c r="I915" i="1"/>
  <c r="AG914" i="1"/>
  <c r="AD914" i="1"/>
  <c r="AA914" i="1"/>
  <c r="X914" i="1"/>
  <c r="U914" i="1"/>
  <c r="R914" i="1"/>
  <c r="O914" i="1"/>
  <c r="L914" i="1"/>
  <c r="I914" i="1"/>
  <c r="AG913" i="1"/>
  <c r="AD913" i="1"/>
  <c r="AA913" i="1"/>
  <c r="X913" i="1"/>
  <c r="U913" i="1"/>
  <c r="R913" i="1"/>
  <c r="O913" i="1"/>
  <c r="L913" i="1"/>
  <c r="I913" i="1"/>
  <c r="AG912" i="1"/>
  <c r="AD912" i="1"/>
  <c r="AA912" i="1"/>
  <c r="X912" i="1"/>
  <c r="U912" i="1"/>
  <c r="R912" i="1"/>
  <c r="O912" i="1"/>
  <c r="L912" i="1"/>
  <c r="I912" i="1"/>
  <c r="AG909" i="1"/>
  <c r="AD909" i="1"/>
  <c r="AA909" i="1"/>
  <c r="X909" i="1"/>
  <c r="U909" i="1"/>
  <c r="R909" i="1"/>
  <c r="O909" i="1"/>
  <c r="L909" i="1"/>
  <c r="I909" i="1"/>
  <c r="AG908" i="1"/>
  <c r="AD908" i="1"/>
  <c r="AA908" i="1"/>
  <c r="X908" i="1"/>
  <c r="U908" i="1"/>
  <c r="R908" i="1"/>
  <c r="O908" i="1"/>
  <c r="L908" i="1"/>
  <c r="I908" i="1"/>
  <c r="AG907" i="1"/>
  <c r="AD907" i="1"/>
  <c r="AA907" i="1"/>
  <c r="X907" i="1"/>
  <c r="U907" i="1"/>
  <c r="R907" i="1"/>
  <c r="O907" i="1"/>
  <c r="L907" i="1"/>
  <c r="I907" i="1"/>
  <c r="AG906" i="1"/>
  <c r="AD906" i="1"/>
  <c r="AA906" i="1"/>
  <c r="U906" i="1"/>
  <c r="R906" i="1"/>
  <c r="O906" i="1"/>
  <c r="L906" i="1"/>
  <c r="I906" i="1"/>
  <c r="AG905" i="1"/>
  <c r="AD905" i="1"/>
  <c r="AA905" i="1"/>
  <c r="X905" i="1"/>
  <c r="U905" i="1"/>
  <c r="R905" i="1"/>
  <c r="O905" i="1"/>
  <c r="L905" i="1"/>
  <c r="I905" i="1"/>
  <c r="AG904" i="1"/>
  <c r="AD904" i="1"/>
  <c r="AA904" i="1"/>
  <c r="X904" i="1"/>
  <c r="U904" i="1"/>
  <c r="R904" i="1"/>
  <c r="O904" i="1"/>
  <c r="L904" i="1"/>
  <c r="I904" i="1"/>
  <c r="AG903" i="1"/>
  <c r="AD903" i="1"/>
  <c r="AA903" i="1"/>
  <c r="X903" i="1"/>
  <c r="U903" i="1"/>
  <c r="R903" i="1"/>
  <c r="O903" i="1"/>
  <c r="L903" i="1"/>
  <c r="I903" i="1"/>
  <c r="AG902" i="1"/>
  <c r="AD902" i="1"/>
  <c r="AA902" i="1"/>
  <c r="X902" i="1"/>
  <c r="U902" i="1"/>
  <c r="R902" i="1"/>
  <c r="O902" i="1"/>
  <c r="L902" i="1"/>
  <c r="I902" i="1"/>
  <c r="AG901" i="1"/>
  <c r="AD901" i="1"/>
  <c r="AA901" i="1"/>
  <c r="X901" i="1"/>
  <c r="U901" i="1"/>
  <c r="R901" i="1"/>
  <c r="O901" i="1"/>
  <c r="L901" i="1"/>
  <c r="I901" i="1"/>
  <c r="AG898" i="1"/>
  <c r="AD898" i="1"/>
  <c r="AA898" i="1"/>
  <c r="X898" i="1"/>
  <c r="U898" i="1"/>
  <c r="R898" i="1"/>
  <c r="O898" i="1"/>
  <c r="L898" i="1"/>
  <c r="I898" i="1"/>
  <c r="AG897" i="1"/>
  <c r="AD897" i="1"/>
  <c r="AA897" i="1"/>
  <c r="X897" i="1"/>
  <c r="U897" i="1"/>
  <c r="R897" i="1"/>
  <c r="O897" i="1"/>
  <c r="L897" i="1"/>
  <c r="I897" i="1"/>
  <c r="AG896" i="1"/>
  <c r="AD896" i="1"/>
  <c r="AA896" i="1"/>
  <c r="X896" i="1"/>
  <c r="U896" i="1"/>
  <c r="R896" i="1"/>
  <c r="O896" i="1"/>
  <c r="L896" i="1"/>
  <c r="I896" i="1"/>
  <c r="AG895" i="1"/>
  <c r="AD895" i="1"/>
  <c r="AA895" i="1"/>
  <c r="X895" i="1"/>
  <c r="U895" i="1"/>
  <c r="R895" i="1"/>
  <c r="O895" i="1"/>
  <c r="I895" i="1"/>
  <c r="AG894" i="1"/>
  <c r="AD894" i="1"/>
  <c r="AA894" i="1"/>
  <c r="X894" i="1"/>
  <c r="U894" i="1"/>
  <c r="R894" i="1"/>
  <c r="O894" i="1"/>
  <c r="L894" i="1"/>
  <c r="I894" i="1"/>
  <c r="AG893" i="1"/>
  <c r="AD893" i="1"/>
  <c r="AA893" i="1"/>
  <c r="X893" i="1"/>
  <c r="U893" i="1"/>
  <c r="R893" i="1"/>
  <c r="O893" i="1"/>
  <c r="L893" i="1"/>
  <c r="I893" i="1"/>
  <c r="AG892" i="1"/>
  <c r="AD892" i="1"/>
  <c r="AA892" i="1"/>
  <c r="X892" i="1"/>
  <c r="U892" i="1"/>
  <c r="R892" i="1"/>
  <c r="O892" i="1"/>
  <c r="L892" i="1"/>
  <c r="I892" i="1"/>
  <c r="AG891" i="1"/>
  <c r="AD891" i="1"/>
  <c r="AA891" i="1"/>
  <c r="X891" i="1"/>
  <c r="U891" i="1"/>
  <c r="R891" i="1"/>
  <c r="O891" i="1"/>
  <c r="L891" i="1"/>
  <c r="I891" i="1"/>
  <c r="AG890" i="1"/>
  <c r="AD890" i="1"/>
  <c r="AA890" i="1"/>
  <c r="X890" i="1"/>
  <c r="U890" i="1"/>
  <c r="R890" i="1"/>
  <c r="O890" i="1"/>
  <c r="L890" i="1"/>
  <c r="I890" i="1"/>
  <c r="AG887" i="1"/>
  <c r="AD887" i="1"/>
  <c r="AA887" i="1"/>
  <c r="X887" i="1"/>
  <c r="U887" i="1"/>
  <c r="R887" i="1"/>
  <c r="O887" i="1"/>
  <c r="L887" i="1"/>
  <c r="I887" i="1"/>
  <c r="AG886" i="1"/>
  <c r="AD886" i="1"/>
  <c r="AA886" i="1"/>
  <c r="X886" i="1"/>
  <c r="U886" i="1"/>
  <c r="R886" i="1"/>
  <c r="O886" i="1"/>
  <c r="L886" i="1"/>
  <c r="I886" i="1"/>
  <c r="AG885" i="1"/>
  <c r="AD885" i="1"/>
  <c r="AA885" i="1"/>
  <c r="X885" i="1"/>
  <c r="U885" i="1"/>
  <c r="R885" i="1"/>
  <c r="O885" i="1"/>
  <c r="L885" i="1"/>
  <c r="I885" i="1"/>
  <c r="AG884" i="1"/>
  <c r="AD884" i="1"/>
  <c r="AA884" i="1"/>
  <c r="X884" i="1"/>
  <c r="U884" i="1"/>
  <c r="R884" i="1"/>
  <c r="O884" i="1"/>
  <c r="L884" i="1"/>
  <c r="I884" i="1"/>
  <c r="AG883" i="1"/>
  <c r="AD883" i="1"/>
  <c r="AA883" i="1"/>
  <c r="X883" i="1"/>
  <c r="U883" i="1"/>
  <c r="R883" i="1"/>
  <c r="O883" i="1"/>
  <c r="L883" i="1"/>
  <c r="I883" i="1"/>
  <c r="AG882" i="1"/>
  <c r="AD882" i="1"/>
  <c r="AA882" i="1"/>
  <c r="X882" i="1"/>
  <c r="U882" i="1"/>
  <c r="R882" i="1"/>
  <c r="O882" i="1"/>
  <c r="L882" i="1"/>
  <c r="I882" i="1"/>
  <c r="AG881" i="1"/>
  <c r="AD881" i="1"/>
  <c r="AA881" i="1"/>
  <c r="X881" i="1"/>
  <c r="U881" i="1"/>
  <c r="R881" i="1"/>
  <c r="O881" i="1"/>
  <c r="L881" i="1"/>
  <c r="I881" i="1"/>
  <c r="AG880" i="1"/>
  <c r="AD880" i="1"/>
  <c r="AA880" i="1"/>
  <c r="X880" i="1"/>
  <c r="U880" i="1"/>
  <c r="R880" i="1"/>
  <c r="O880" i="1"/>
  <c r="L880" i="1"/>
  <c r="I880" i="1"/>
  <c r="AG879" i="1"/>
  <c r="AD879" i="1"/>
  <c r="AA879" i="1"/>
  <c r="X879" i="1"/>
  <c r="U879" i="1"/>
  <c r="R879" i="1"/>
  <c r="O879" i="1"/>
  <c r="L879" i="1"/>
  <c r="I879" i="1"/>
  <c r="AG878" i="1"/>
  <c r="AD878" i="1"/>
  <c r="AA878" i="1"/>
  <c r="X878" i="1"/>
  <c r="U878" i="1"/>
  <c r="R878" i="1"/>
  <c r="O878" i="1"/>
  <c r="L878" i="1"/>
  <c r="I878" i="1"/>
  <c r="AJ877" i="1"/>
  <c r="AG877" i="1"/>
  <c r="AD877" i="1"/>
  <c r="AA877" i="1"/>
  <c r="X877" i="1"/>
  <c r="U877" i="1"/>
  <c r="O877" i="1"/>
  <c r="L877" i="1"/>
  <c r="I877" i="1"/>
  <c r="AG876" i="1"/>
  <c r="AD876" i="1"/>
  <c r="AA876" i="1"/>
  <c r="X876" i="1"/>
  <c r="U876" i="1"/>
  <c r="R876" i="1"/>
  <c r="O876" i="1"/>
  <c r="L876" i="1"/>
  <c r="I876" i="1"/>
  <c r="AG666" i="1"/>
  <c r="AD666" i="1"/>
  <c r="AA666" i="1"/>
  <c r="X666" i="1"/>
  <c r="U666" i="1"/>
  <c r="R666" i="1"/>
  <c r="O666" i="1"/>
  <c r="L666" i="1"/>
  <c r="I666" i="1"/>
  <c r="AG665" i="1"/>
  <c r="AD665" i="1"/>
  <c r="AA665" i="1"/>
  <c r="X665" i="1"/>
  <c r="U665" i="1"/>
  <c r="R665" i="1"/>
  <c r="O665" i="1"/>
  <c r="L665" i="1"/>
  <c r="I665" i="1"/>
  <c r="AG664" i="1"/>
  <c r="AD664" i="1"/>
  <c r="AA664" i="1"/>
  <c r="X664" i="1"/>
  <c r="U664" i="1"/>
  <c r="R664" i="1"/>
  <c r="O664" i="1"/>
  <c r="L664" i="1"/>
  <c r="I664" i="1"/>
  <c r="AG662" i="1"/>
  <c r="AD662" i="1"/>
  <c r="AA662" i="1"/>
  <c r="X662" i="1"/>
  <c r="U662" i="1"/>
  <c r="R662" i="1"/>
  <c r="O662" i="1"/>
  <c r="L662" i="1"/>
  <c r="I662" i="1"/>
  <c r="AG661" i="1"/>
  <c r="AD661" i="1"/>
  <c r="AA661" i="1"/>
  <c r="X661" i="1"/>
  <c r="U661" i="1"/>
  <c r="R661" i="1"/>
  <c r="O661" i="1"/>
  <c r="L661" i="1"/>
  <c r="I661" i="1"/>
  <c r="AG660" i="1"/>
  <c r="AD660" i="1"/>
  <c r="AA660" i="1"/>
  <c r="X660" i="1"/>
  <c r="U660" i="1"/>
  <c r="R660" i="1"/>
  <c r="O660" i="1"/>
  <c r="L660" i="1"/>
  <c r="I660" i="1"/>
  <c r="AG659" i="1"/>
  <c r="AD659" i="1"/>
  <c r="AA659" i="1"/>
  <c r="X659" i="1"/>
  <c r="U659" i="1"/>
  <c r="R659" i="1"/>
  <c r="O659" i="1"/>
  <c r="L659" i="1"/>
  <c r="I659" i="1"/>
  <c r="AG658" i="1"/>
  <c r="AD658" i="1"/>
  <c r="AA658" i="1"/>
  <c r="X658" i="1"/>
  <c r="U658" i="1"/>
  <c r="R658" i="1"/>
  <c r="O658" i="1"/>
  <c r="L658" i="1"/>
  <c r="I658" i="1"/>
  <c r="AG657" i="1"/>
  <c r="AD657" i="1"/>
  <c r="AA657" i="1"/>
  <c r="X657" i="1"/>
  <c r="U657" i="1"/>
  <c r="R657" i="1"/>
  <c r="O657" i="1"/>
  <c r="L657" i="1"/>
  <c r="I657" i="1"/>
  <c r="AG654" i="1"/>
  <c r="AD654" i="1"/>
  <c r="AA654" i="1"/>
  <c r="X654" i="1"/>
  <c r="U654" i="1"/>
  <c r="R654" i="1"/>
  <c r="O654" i="1"/>
  <c r="L654" i="1"/>
  <c r="I654" i="1"/>
  <c r="AG653" i="1"/>
  <c r="AD653" i="1"/>
  <c r="AA653" i="1"/>
  <c r="X653" i="1"/>
  <c r="U653" i="1"/>
  <c r="R653" i="1"/>
  <c r="O653" i="1"/>
  <c r="L653" i="1"/>
  <c r="I653" i="1"/>
  <c r="AG652" i="1"/>
  <c r="AD652" i="1"/>
  <c r="AA652" i="1"/>
  <c r="X652" i="1"/>
  <c r="U652" i="1"/>
  <c r="R652" i="1"/>
  <c r="O652" i="1"/>
  <c r="L652" i="1"/>
  <c r="I652" i="1"/>
  <c r="AG651" i="1"/>
  <c r="AD651" i="1"/>
  <c r="AA651" i="1"/>
  <c r="X651" i="1"/>
  <c r="U651" i="1"/>
  <c r="I646" i="1"/>
  <c r="I647" i="1"/>
  <c r="I648" i="1"/>
  <c r="I649" i="1"/>
  <c r="I650" i="1"/>
  <c r="I651" i="1"/>
  <c r="L646" i="1"/>
  <c r="L647" i="1"/>
  <c r="L648" i="1"/>
  <c r="L649" i="1"/>
  <c r="L650" i="1"/>
  <c r="L651" i="1"/>
  <c r="O646" i="1"/>
  <c r="O647" i="1"/>
  <c r="O648" i="1"/>
  <c r="O649" i="1"/>
  <c r="O650" i="1"/>
  <c r="O651" i="1"/>
  <c r="R646" i="1"/>
  <c r="R647" i="1"/>
  <c r="R648" i="1"/>
  <c r="R649" i="1"/>
  <c r="R650" i="1"/>
  <c r="R651" i="1"/>
  <c r="U646" i="1"/>
  <c r="U647" i="1"/>
  <c r="U648" i="1"/>
  <c r="U649" i="1"/>
  <c r="U650" i="1"/>
  <c r="X646" i="1"/>
  <c r="X647" i="1"/>
  <c r="X648" i="1"/>
  <c r="X649" i="1"/>
  <c r="X650" i="1"/>
  <c r="AA646" i="1"/>
  <c r="AA647" i="1"/>
  <c r="AA648" i="1"/>
  <c r="AA649" i="1"/>
  <c r="AA650" i="1"/>
  <c r="AD646" i="1"/>
  <c r="AD647" i="1"/>
  <c r="AD648" i="1"/>
  <c r="AD649" i="1"/>
  <c r="AD650" i="1"/>
  <c r="AG646" i="1"/>
  <c r="AG647" i="1"/>
  <c r="AG648" i="1"/>
  <c r="AG649" i="1"/>
  <c r="AG650" i="1"/>
  <c r="AG599" i="1"/>
  <c r="AD599" i="1"/>
  <c r="AA599" i="1"/>
  <c r="X599" i="1"/>
  <c r="U599" i="1"/>
  <c r="R599" i="1"/>
  <c r="O599" i="1"/>
  <c r="L599" i="1"/>
  <c r="I599" i="1"/>
  <c r="AG598" i="1"/>
  <c r="AD598" i="1"/>
  <c r="AA598" i="1"/>
  <c r="X598" i="1"/>
  <c r="U598" i="1"/>
  <c r="R598" i="1"/>
  <c r="O598" i="1"/>
  <c r="L598" i="1"/>
  <c r="I598" i="1"/>
  <c r="AG597" i="1"/>
  <c r="AD597" i="1"/>
  <c r="AA597" i="1"/>
  <c r="X597" i="1"/>
  <c r="U597" i="1"/>
  <c r="R597" i="1"/>
  <c r="O597" i="1"/>
  <c r="L597" i="1"/>
  <c r="I597" i="1"/>
  <c r="AG596" i="1"/>
  <c r="AD596" i="1"/>
  <c r="AA596" i="1"/>
  <c r="X596" i="1"/>
  <c r="U596" i="1"/>
  <c r="R596" i="1"/>
  <c r="O596" i="1"/>
  <c r="L596" i="1"/>
  <c r="I596" i="1"/>
  <c r="AG595" i="1"/>
  <c r="AD595" i="1"/>
  <c r="AA595" i="1"/>
  <c r="X595" i="1"/>
  <c r="U595" i="1"/>
  <c r="R595" i="1"/>
  <c r="O595" i="1"/>
  <c r="L595" i="1"/>
  <c r="I595" i="1"/>
  <c r="AG594" i="1"/>
  <c r="AD594" i="1"/>
  <c r="AA594" i="1"/>
  <c r="X594" i="1"/>
  <c r="U594" i="1"/>
  <c r="R594" i="1"/>
  <c r="O594" i="1"/>
  <c r="L594" i="1"/>
  <c r="I594" i="1"/>
  <c r="AG593" i="1"/>
  <c r="AD593" i="1"/>
  <c r="AA593" i="1"/>
  <c r="X593" i="1"/>
  <c r="U593" i="1"/>
  <c r="R593" i="1"/>
  <c r="O593" i="1"/>
  <c r="L593" i="1"/>
  <c r="I593" i="1"/>
  <c r="AG592" i="1"/>
  <c r="AD592" i="1"/>
  <c r="AA592" i="1"/>
  <c r="X592" i="1"/>
  <c r="U592" i="1"/>
  <c r="R592" i="1"/>
  <c r="O592" i="1"/>
  <c r="L592" i="1"/>
  <c r="I592" i="1"/>
  <c r="AG591" i="1"/>
  <c r="AD591" i="1"/>
  <c r="AA591" i="1"/>
  <c r="X591" i="1"/>
  <c r="U591" i="1"/>
  <c r="R591" i="1"/>
  <c r="O591" i="1"/>
  <c r="L591" i="1"/>
  <c r="I591" i="1"/>
  <c r="AG590" i="1"/>
  <c r="AD590" i="1"/>
  <c r="AA590" i="1"/>
  <c r="X590" i="1"/>
  <c r="U590" i="1"/>
  <c r="R590" i="1"/>
  <c r="O590" i="1"/>
  <c r="L590" i="1"/>
  <c r="I590" i="1"/>
  <c r="AJ589" i="1"/>
  <c r="AG589" i="1"/>
  <c r="AD589" i="1"/>
  <c r="AA589" i="1"/>
  <c r="X589" i="1"/>
  <c r="U589" i="1"/>
  <c r="R589" i="1"/>
  <c r="O589" i="1"/>
  <c r="L589" i="1"/>
  <c r="I589" i="1"/>
  <c r="AG588" i="1"/>
  <c r="AD588" i="1"/>
  <c r="AA588" i="1"/>
  <c r="X588" i="1"/>
  <c r="U588" i="1"/>
  <c r="R588" i="1"/>
  <c r="O588" i="1"/>
  <c r="L588" i="1"/>
  <c r="I588" i="1"/>
  <c r="AG585" i="1"/>
  <c r="AD585" i="1"/>
  <c r="AA585" i="1"/>
  <c r="X585" i="1"/>
  <c r="U585" i="1"/>
  <c r="R585" i="1"/>
  <c r="O585" i="1"/>
  <c r="L585" i="1"/>
  <c r="I585" i="1"/>
  <c r="AG584" i="1"/>
  <c r="AD584" i="1"/>
  <c r="AA584" i="1"/>
  <c r="X584" i="1"/>
  <c r="U584" i="1"/>
  <c r="R584" i="1"/>
  <c r="O584" i="1"/>
  <c r="L584" i="1"/>
  <c r="I584" i="1"/>
  <c r="AG583" i="1"/>
  <c r="AD583" i="1"/>
  <c r="AA583" i="1"/>
  <c r="X583" i="1"/>
  <c r="U583" i="1"/>
  <c r="R583" i="1"/>
  <c r="O583" i="1"/>
  <c r="L583" i="1"/>
  <c r="I583" i="1"/>
  <c r="AG582" i="1"/>
  <c r="AD582" i="1"/>
  <c r="AA582" i="1"/>
  <c r="X582" i="1"/>
  <c r="U582" i="1"/>
  <c r="R582" i="1"/>
  <c r="O582" i="1"/>
  <c r="L582" i="1"/>
  <c r="I582" i="1"/>
  <c r="AG581" i="1"/>
  <c r="AD581" i="1"/>
  <c r="AA581" i="1"/>
  <c r="X581" i="1"/>
  <c r="U581" i="1"/>
  <c r="R581" i="1"/>
  <c r="O581" i="1"/>
  <c r="L581" i="1"/>
  <c r="I581" i="1"/>
  <c r="AG580" i="1"/>
  <c r="AD580" i="1"/>
  <c r="AA580" i="1"/>
  <c r="X580" i="1"/>
  <c r="U580" i="1"/>
  <c r="R580" i="1"/>
  <c r="O580" i="1"/>
  <c r="L580" i="1"/>
  <c r="I580" i="1"/>
  <c r="AG579" i="1"/>
  <c r="AD579" i="1"/>
  <c r="AA579" i="1"/>
  <c r="X579" i="1"/>
  <c r="U579" i="1"/>
  <c r="R579" i="1"/>
  <c r="O579" i="1"/>
  <c r="L579" i="1"/>
  <c r="I579" i="1"/>
  <c r="AG578" i="1"/>
  <c r="AD578" i="1"/>
  <c r="AA578" i="1"/>
  <c r="X578" i="1"/>
  <c r="U578" i="1"/>
  <c r="R578" i="1"/>
  <c r="O578" i="1"/>
  <c r="L578" i="1"/>
  <c r="I578" i="1"/>
  <c r="AG577" i="1"/>
  <c r="AD577" i="1"/>
  <c r="AA577" i="1"/>
  <c r="X577" i="1"/>
  <c r="U577" i="1"/>
  <c r="R577" i="1"/>
  <c r="O577" i="1"/>
  <c r="L577" i="1"/>
  <c r="I577" i="1"/>
  <c r="AG576" i="1"/>
  <c r="AD576" i="1"/>
  <c r="AA576" i="1"/>
  <c r="X576" i="1"/>
  <c r="U576" i="1"/>
  <c r="R576" i="1"/>
  <c r="O576" i="1"/>
  <c r="L576" i="1"/>
  <c r="I576" i="1"/>
  <c r="AJ575" i="1"/>
  <c r="AG575" i="1"/>
  <c r="AD575" i="1"/>
  <c r="AA575" i="1"/>
  <c r="X575" i="1"/>
  <c r="U575" i="1"/>
  <c r="R575" i="1"/>
  <c r="O575" i="1"/>
  <c r="L575" i="1"/>
  <c r="I575" i="1"/>
  <c r="AG574" i="1"/>
  <c r="AD574" i="1"/>
  <c r="AA574" i="1"/>
  <c r="X574" i="1"/>
  <c r="U574" i="1"/>
  <c r="R574" i="1"/>
  <c r="O574" i="1"/>
  <c r="L574" i="1"/>
  <c r="I574" i="1"/>
  <c r="AG571" i="1"/>
  <c r="AD571" i="1"/>
  <c r="AA571" i="1"/>
  <c r="X571" i="1"/>
  <c r="U571" i="1"/>
  <c r="R571" i="1"/>
  <c r="O571" i="1"/>
  <c r="L571" i="1"/>
  <c r="I571" i="1"/>
  <c r="I563" i="1"/>
  <c r="I564" i="1"/>
  <c r="I565" i="1"/>
  <c r="I566" i="1"/>
  <c r="I567" i="1"/>
  <c r="I568" i="1"/>
  <c r="I569" i="1"/>
  <c r="I570" i="1"/>
  <c r="L563" i="1"/>
  <c r="L564" i="1"/>
  <c r="L565" i="1"/>
  <c r="L566" i="1"/>
  <c r="L567" i="1"/>
  <c r="L568" i="1"/>
  <c r="L569" i="1"/>
  <c r="L570" i="1"/>
  <c r="O563" i="1"/>
  <c r="O564" i="1"/>
  <c r="O565" i="1"/>
  <c r="O566" i="1"/>
  <c r="O567" i="1"/>
  <c r="O568" i="1"/>
  <c r="O569" i="1"/>
  <c r="O570" i="1"/>
  <c r="R563" i="1"/>
  <c r="R564" i="1"/>
  <c r="R565" i="1"/>
  <c r="R566" i="1"/>
  <c r="R567" i="1"/>
  <c r="R568" i="1"/>
  <c r="R569" i="1"/>
  <c r="R570" i="1"/>
  <c r="U563" i="1"/>
  <c r="U564" i="1"/>
  <c r="U565" i="1"/>
  <c r="U566" i="1"/>
  <c r="U567" i="1"/>
  <c r="U568" i="1"/>
  <c r="U569" i="1"/>
  <c r="U570" i="1"/>
  <c r="X563" i="1"/>
  <c r="X564" i="1"/>
  <c r="X565" i="1"/>
  <c r="X566" i="1"/>
  <c r="X567" i="1"/>
  <c r="X568" i="1"/>
  <c r="X569" i="1"/>
  <c r="X570" i="1"/>
  <c r="AA563" i="1"/>
  <c r="AA564" i="1"/>
  <c r="AA565" i="1"/>
  <c r="AA566" i="1"/>
  <c r="AA567" i="1"/>
  <c r="AA568" i="1"/>
  <c r="AA569" i="1"/>
  <c r="AA570" i="1"/>
  <c r="AD563" i="1"/>
  <c r="AD564" i="1"/>
  <c r="AD565" i="1"/>
  <c r="AD566" i="1"/>
  <c r="AD567" i="1"/>
  <c r="AD568" i="1"/>
  <c r="AD569" i="1"/>
  <c r="AD570" i="1"/>
  <c r="AG563" i="1"/>
  <c r="AG564" i="1"/>
  <c r="AG565" i="1"/>
  <c r="AG566" i="1"/>
  <c r="AG567" i="1"/>
  <c r="AG568" i="1"/>
  <c r="AG569" i="1"/>
  <c r="AG570" i="1"/>
  <c r="AG873" i="1"/>
  <c r="AD873" i="1"/>
  <c r="AA873" i="1"/>
  <c r="X873" i="1"/>
  <c r="U873" i="1"/>
  <c r="R873" i="1"/>
  <c r="O873" i="1"/>
  <c r="L873" i="1"/>
  <c r="I873" i="1"/>
  <c r="AG872" i="1"/>
  <c r="AD872" i="1"/>
  <c r="AA872" i="1"/>
  <c r="X872" i="1"/>
  <c r="U872" i="1"/>
  <c r="R872" i="1"/>
  <c r="O872" i="1"/>
  <c r="L872" i="1"/>
  <c r="I872" i="1"/>
  <c r="AG871" i="1"/>
  <c r="AD871" i="1"/>
  <c r="AA871" i="1"/>
  <c r="X871" i="1"/>
  <c r="U871" i="1"/>
  <c r="R871" i="1"/>
  <c r="O871" i="1"/>
  <c r="L871" i="1"/>
  <c r="I871" i="1"/>
  <c r="AG870" i="1"/>
  <c r="AD870" i="1"/>
  <c r="AA870" i="1"/>
  <c r="X870" i="1"/>
  <c r="U870" i="1"/>
  <c r="R870" i="1"/>
  <c r="O870" i="1"/>
  <c r="L870" i="1"/>
  <c r="I870" i="1"/>
  <c r="AG869" i="1"/>
  <c r="AD869" i="1"/>
  <c r="AA869" i="1"/>
  <c r="X869" i="1"/>
  <c r="U869" i="1"/>
  <c r="R869" i="1"/>
  <c r="O869" i="1"/>
  <c r="L869" i="1"/>
  <c r="I869" i="1"/>
  <c r="AG868" i="1"/>
  <c r="AD868" i="1"/>
  <c r="AA868" i="1"/>
  <c r="X868" i="1"/>
  <c r="U868" i="1"/>
  <c r="R868" i="1"/>
  <c r="O868" i="1"/>
  <c r="L868" i="1"/>
  <c r="I868" i="1"/>
  <c r="AG867" i="1"/>
  <c r="AD867" i="1"/>
  <c r="AA867" i="1"/>
  <c r="X867" i="1"/>
  <c r="U867" i="1"/>
  <c r="R867" i="1"/>
  <c r="O867" i="1"/>
  <c r="L867" i="1"/>
  <c r="I867" i="1"/>
  <c r="AG866" i="1"/>
  <c r="AD866" i="1"/>
  <c r="AA866" i="1"/>
  <c r="X866" i="1"/>
  <c r="U866" i="1"/>
  <c r="R866" i="1"/>
  <c r="O866" i="1"/>
  <c r="L866" i="1"/>
  <c r="I866" i="1"/>
  <c r="AG865" i="1"/>
  <c r="AD865" i="1"/>
  <c r="AA865" i="1"/>
  <c r="X865" i="1"/>
  <c r="U865" i="1"/>
  <c r="R865" i="1"/>
  <c r="O865" i="1"/>
  <c r="L865" i="1"/>
  <c r="I865" i="1"/>
  <c r="AG864" i="1"/>
  <c r="AD864" i="1"/>
  <c r="AA864" i="1"/>
  <c r="X864" i="1"/>
  <c r="U864" i="1"/>
  <c r="R864" i="1"/>
  <c r="O864" i="1"/>
  <c r="L864" i="1"/>
  <c r="I864" i="1"/>
  <c r="AJ863" i="1"/>
  <c r="AG863" i="1"/>
  <c r="AD863" i="1"/>
  <c r="AA863" i="1"/>
  <c r="X863" i="1"/>
  <c r="U863" i="1"/>
  <c r="R863" i="1"/>
  <c r="O863" i="1"/>
  <c r="L863" i="1"/>
  <c r="I863" i="1"/>
  <c r="AG862" i="1"/>
  <c r="AD862" i="1"/>
  <c r="AA862" i="1"/>
  <c r="X862" i="1"/>
  <c r="U862" i="1"/>
  <c r="R862" i="1"/>
  <c r="O862" i="1"/>
  <c r="L862" i="1"/>
  <c r="I862" i="1"/>
  <c r="AG859" i="1"/>
  <c r="AD859" i="1"/>
  <c r="AA859" i="1"/>
  <c r="X859" i="1"/>
  <c r="U859" i="1"/>
  <c r="R859" i="1"/>
  <c r="O859" i="1"/>
  <c r="L859" i="1"/>
  <c r="I859" i="1"/>
  <c r="AG858" i="1"/>
  <c r="AD858" i="1"/>
  <c r="AA858" i="1"/>
  <c r="X858" i="1"/>
  <c r="U858" i="1"/>
  <c r="R858" i="1"/>
  <c r="O858" i="1"/>
  <c r="L858" i="1"/>
  <c r="I858" i="1"/>
  <c r="AG857" i="1"/>
  <c r="AD857" i="1"/>
  <c r="AA857" i="1"/>
  <c r="X857" i="1"/>
  <c r="U857" i="1"/>
  <c r="R857" i="1"/>
  <c r="O857" i="1"/>
  <c r="L857" i="1"/>
  <c r="I857" i="1"/>
  <c r="AG856" i="1"/>
  <c r="AD856" i="1"/>
  <c r="AA856" i="1"/>
  <c r="X856" i="1"/>
  <c r="U856" i="1"/>
  <c r="R856" i="1"/>
  <c r="O856" i="1"/>
  <c r="L856" i="1"/>
  <c r="I856" i="1"/>
  <c r="AG855" i="1"/>
  <c r="AD855" i="1"/>
  <c r="AA855" i="1"/>
  <c r="X855" i="1"/>
  <c r="U855" i="1"/>
  <c r="R855" i="1"/>
  <c r="O855" i="1"/>
  <c r="L855" i="1"/>
  <c r="I855" i="1"/>
  <c r="AG853" i="1"/>
  <c r="AD853" i="1"/>
  <c r="AA853" i="1"/>
  <c r="X853" i="1"/>
  <c r="U853" i="1"/>
  <c r="R853" i="1"/>
  <c r="O853" i="1"/>
  <c r="L853" i="1"/>
  <c r="I853" i="1"/>
  <c r="AG852" i="1"/>
  <c r="AD852" i="1"/>
  <c r="AA852" i="1"/>
  <c r="X852" i="1"/>
  <c r="U852" i="1"/>
  <c r="R852" i="1"/>
  <c r="O852" i="1"/>
  <c r="L852" i="1"/>
  <c r="I852" i="1"/>
  <c r="AG851" i="1"/>
  <c r="AD851" i="1"/>
  <c r="AA851" i="1"/>
  <c r="X851" i="1"/>
  <c r="U851" i="1"/>
  <c r="R851" i="1"/>
  <c r="O851" i="1"/>
  <c r="L851" i="1"/>
  <c r="I851" i="1"/>
  <c r="AG850" i="1"/>
  <c r="AD850" i="1"/>
  <c r="AA850" i="1"/>
  <c r="X850" i="1"/>
  <c r="U850" i="1"/>
  <c r="R850" i="1"/>
  <c r="O850" i="1"/>
  <c r="L850" i="1"/>
  <c r="I850" i="1"/>
  <c r="AG814" i="1"/>
  <c r="AD814" i="1"/>
  <c r="AA814" i="1"/>
  <c r="X814" i="1"/>
  <c r="U814" i="1"/>
  <c r="R814" i="1"/>
  <c r="O814" i="1"/>
  <c r="L814" i="1"/>
  <c r="I814" i="1"/>
  <c r="AG813" i="1"/>
  <c r="AD813" i="1"/>
  <c r="AA813" i="1"/>
  <c r="X813" i="1"/>
  <c r="U813" i="1"/>
  <c r="R813" i="1"/>
  <c r="O813" i="1"/>
  <c r="L813" i="1"/>
  <c r="I813" i="1"/>
  <c r="AG812" i="1"/>
  <c r="AD812" i="1"/>
  <c r="AA812" i="1"/>
  <c r="X812" i="1"/>
  <c r="U812" i="1"/>
  <c r="R812" i="1"/>
  <c r="O812" i="1"/>
  <c r="L812" i="1"/>
  <c r="I812" i="1"/>
  <c r="AG811" i="1"/>
  <c r="AD811" i="1"/>
  <c r="AA811" i="1"/>
  <c r="X811" i="1"/>
  <c r="U811" i="1"/>
  <c r="R811" i="1"/>
  <c r="O811" i="1"/>
  <c r="L811" i="1"/>
  <c r="I811" i="1"/>
  <c r="AG810" i="1"/>
  <c r="AD810" i="1"/>
  <c r="AA810" i="1"/>
  <c r="X810" i="1"/>
  <c r="U810" i="1"/>
  <c r="R810" i="1"/>
  <c r="O810" i="1"/>
  <c r="L810" i="1"/>
  <c r="I810" i="1"/>
  <c r="AG809" i="1"/>
  <c r="AD809" i="1"/>
  <c r="AA809" i="1"/>
  <c r="X809" i="1"/>
  <c r="U809" i="1"/>
  <c r="R809" i="1"/>
  <c r="O809" i="1"/>
  <c r="L809" i="1"/>
  <c r="I809" i="1"/>
  <c r="AG808" i="1"/>
  <c r="AD808" i="1"/>
  <c r="AA808" i="1"/>
  <c r="X808" i="1"/>
  <c r="U808" i="1"/>
  <c r="R808" i="1"/>
  <c r="O808" i="1"/>
  <c r="L808" i="1"/>
  <c r="I808" i="1"/>
  <c r="AG807" i="1"/>
  <c r="AD807" i="1"/>
  <c r="AA807" i="1"/>
  <c r="X807" i="1"/>
  <c r="U807" i="1"/>
  <c r="R807" i="1"/>
  <c r="O807" i="1"/>
  <c r="L807" i="1"/>
  <c r="I807" i="1"/>
  <c r="AG806" i="1"/>
  <c r="AD806" i="1"/>
  <c r="AA806" i="1"/>
  <c r="X806" i="1"/>
  <c r="U806" i="1"/>
  <c r="R806" i="1"/>
  <c r="O806" i="1"/>
  <c r="L806" i="1"/>
  <c r="I806" i="1"/>
  <c r="AG847" i="1"/>
  <c r="AD847" i="1"/>
  <c r="AA847" i="1"/>
  <c r="X847" i="1"/>
  <c r="U847" i="1"/>
  <c r="R847" i="1"/>
  <c r="O847" i="1"/>
  <c r="L847" i="1"/>
  <c r="I847" i="1"/>
  <c r="AG846" i="1"/>
  <c r="AD846" i="1"/>
  <c r="AA846" i="1"/>
  <c r="X846" i="1"/>
  <c r="U846" i="1"/>
  <c r="R846" i="1"/>
  <c r="O846" i="1"/>
  <c r="L846" i="1"/>
  <c r="I846" i="1"/>
  <c r="AG845" i="1"/>
  <c r="AD845" i="1"/>
  <c r="AA845" i="1"/>
  <c r="X845" i="1"/>
  <c r="U845" i="1"/>
  <c r="R845" i="1"/>
  <c r="O845" i="1"/>
  <c r="L845" i="1"/>
  <c r="I845" i="1"/>
  <c r="AG844" i="1"/>
  <c r="AD844" i="1"/>
  <c r="AA844" i="1"/>
  <c r="X844" i="1"/>
  <c r="U844" i="1"/>
  <c r="Q844" i="1"/>
  <c r="Q1044" i="1" s="1"/>
  <c r="O844" i="1"/>
  <c r="L844" i="1"/>
  <c r="I844" i="1"/>
  <c r="AG843" i="1"/>
  <c r="AD843" i="1"/>
  <c r="AA843" i="1"/>
  <c r="X843" i="1"/>
  <c r="U843" i="1"/>
  <c r="R843" i="1"/>
  <c r="O843" i="1"/>
  <c r="L843" i="1"/>
  <c r="I843" i="1"/>
  <c r="AG842" i="1"/>
  <c r="AD842" i="1"/>
  <c r="AA842" i="1"/>
  <c r="X842" i="1"/>
  <c r="U842" i="1"/>
  <c r="R842" i="1"/>
  <c r="O842" i="1"/>
  <c r="L842" i="1"/>
  <c r="I842" i="1"/>
  <c r="AG841" i="1"/>
  <c r="AD841" i="1"/>
  <c r="AA841" i="1"/>
  <c r="X841" i="1"/>
  <c r="U841" i="1"/>
  <c r="R841" i="1"/>
  <c r="O841" i="1"/>
  <c r="L841" i="1"/>
  <c r="I841" i="1"/>
  <c r="AG840" i="1"/>
  <c r="AD840" i="1"/>
  <c r="AA840" i="1"/>
  <c r="X840" i="1"/>
  <c r="U840" i="1"/>
  <c r="R840" i="1"/>
  <c r="O840" i="1"/>
  <c r="L840" i="1"/>
  <c r="I840" i="1"/>
  <c r="AG839" i="1"/>
  <c r="AD839" i="1"/>
  <c r="AA839" i="1"/>
  <c r="X839" i="1"/>
  <c r="U839" i="1"/>
  <c r="R839" i="1"/>
  <c r="O839" i="1"/>
  <c r="L839" i="1"/>
  <c r="I839" i="1"/>
  <c r="AG505" i="1"/>
  <c r="AD505" i="1"/>
  <c r="AA505" i="1"/>
  <c r="X505" i="1"/>
  <c r="U505" i="1"/>
  <c r="R505" i="1"/>
  <c r="O505" i="1"/>
  <c r="L505" i="1"/>
  <c r="I505" i="1"/>
  <c r="AG504" i="1"/>
  <c r="AD504" i="1"/>
  <c r="AA504" i="1"/>
  <c r="X504" i="1"/>
  <c r="U504" i="1"/>
  <c r="R504" i="1"/>
  <c r="O504" i="1"/>
  <c r="L504" i="1"/>
  <c r="I504" i="1"/>
  <c r="AG503" i="1"/>
  <c r="AD503" i="1"/>
  <c r="AA503" i="1"/>
  <c r="X503" i="1"/>
  <c r="U503" i="1"/>
  <c r="R503" i="1"/>
  <c r="O503" i="1"/>
  <c r="L503" i="1"/>
  <c r="I503" i="1"/>
  <c r="AG502" i="1"/>
  <c r="AD502" i="1"/>
  <c r="AA502" i="1"/>
  <c r="X502" i="1"/>
  <c r="U502" i="1"/>
  <c r="R502" i="1"/>
  <c r="O502" i="1"/>
  <c r="L502" i="1"/>
  <c r="I502" i="1"/>
  <c r="AG501" i="1"/>
  <c r="AD501" i="1"/>
  <c r="AA501" i="1"/>
  <c r="X501" i="1"/>
  <c r="U501" i="1"/>
  <c r="R501" i="1"/>
  <c r="O501" i="1"/>
  <c r="L501" i="1"/>
  <c r="I501" i="1"/>
  <c r="AG500" i="1"/>
  <c r="AD500" i="1"/>
  <c r="AA500" i="1"/>
  <c r="X500" i="1"/>
  <c r="U500" i="1"/>
  <c r="R500" i="1"/>
  <c r="O500" i="1"/>
  <c r="L500" i="1"/>
  <c r="I500" i="1"/>
  <c r="AG499" i="1"/>
  <c r="AD499" i="1"/>
  <c r="AA499" i="1"/>
  <c r="X499" i="1"/>
  <c r="U499" i="1"/>
  <c r="R499" i="1"/>
  <c r="O499" i="1"/>
  <c r="L499" i="1"/>
  <c r="I499" i="1"/>
  <c r="AG498" i="1"/>
  <c r="AD498" i="1"/>
  <c r="AA498" i="1"/>
  <c r="X498" i="1"/>
  <c r="U498" i="1"/>
  <c r="R498" i="1"/>
  <c r="O498" i="1"/>
  <c r="L498" i="1"/>
  <c r="I498" i="1"/>
  <c r="AG497" i="1"/>
  <c r="AD497" i="1"/>
  <c r="AA497" i="1"/>
  <c r="X497" i="1"/>
  <c r="U497" i="1"/>
  <c r="R497" i="1"/>
  <c r="O497" i="1"/>
  <c r="L497" i="1"/>
  <c r="I497" i="1"/>
  <c r="AG483" i="1"/>
  <c r="AD483" i="1"/>
  <c r="AA483" i="1"/>
  <c r="X483" i="1"/>
  <c r="U483" i="1"/>
  <c r="R483" i="1"/>
  <c r="O483" i="1"/>
  <c r="L483" i="1"/>
  <c r="I483" i="1"/>
  <c r="AG482" i="1"/>
  <c r="AD482" i="1"/>
  <c r="AA482" i="1"/>
  <c r="X482" i="1"/>
  <c r="U482" i="1"/>
  <c r="R482" i="1"/>
  <c r="O482" i="1"/>
  <c r="L482" i="1"/>
  <c r="I482" i="1"/>
  <c r="AG481" i="1"/>
  <c r="AD481" i="1"/>
  <c r="AA481" i="1"/>
  <c r="X481" i="1"/>
  <c r="U481" i="1"/>
  <c r="R481" i="1"/>
  <c r="O481" i="1"/>
  <c r="L481" i="1"/>
  <c r="I481" i="1"/>
  <c r="AG480" i="1"/>
  <c r="AD480" i="1"/>
  <c r="AA480" i="1"/>
  <c r="X480" i="1"/>
  <c r="U480" i="1"/>
  <c r="R480" i="1"/>
  <c r="O480" i="1"/>
  <c r="L480" i="1"/>
  <c r="I480" i="1"/>
  <c r="AG479" i="1"/>
  <c r="AD479" i="1"/>
  <c r="AA479" i="1"/>
  <c r="X479" i="1"/>
  <c r="U479" i="1"/>
  <c r="R479" i="1"/>
  <c r="O479" i="1"/>
  <c r="L479" i="1"/>
  <c r="I479" i="1"/>
  <c r="AG478" i="1"/>
  <c r="AD478" i="1"/>
  <c r="AA478" i="1"/>
  <c r="X478" i="1"/>
  <c r="U478" i="1"/>
  <c r="R478" i="1"/>
  <c r="O478" i="1"/>
  <c r="L478" i="1"/>
  <c r="I478" i="1"/>
  <c r="AG477" i="1"/>
  <c r="AD477" i="1"/>
  <c r="AA477" i="1"/>
  <c r="X477" i="1"/>
  <c r="U477" i="1"/>
  <c r="R477" i="1"/>
  <c r="O477" i="1"/>
  <c r="L477" i="1"/>
  <c r="I477" i="1"/>
  <c r="AG476" i="1"/>
  <c r="AD476" i="1"/>
  <c r="AA476" i="1"/>
  <c r="X476" i="1"/>
  <c r="U476" i="1"/>
  <c r="O476" i="1"/>
  <c r="L476" i="1"/>
  <c r="I476" i="1"/>
  <c r="AG475" i="1"/>
  <c r="AD475" i="1"/>
  <c r="AA475" i="1"/>
  <c r="X475" i="1"/>
  <c r="U475" i="1"/>
  <c r="R475" i="1"/>
  <c r="O475" i="1"/>
  <c r="L475" i="1"/>
  <c r="I475" i="1"/>
  <c r="AG474" i="1"/>
  <c r="AD474" i="1"/>
  <c r="AA474" i="1"/>
  <c r="X474" i="1"/>
  <c r="U474" i="1"/>
  <c r="R474" i="1"/>
  <c r="O474" i="1"/>
  <c r="L474" i="1"/>
  <c r="I474" i="1"/>
  <c r="AJ473" i="1"/>
  <c r="AG473" i="1"/>
  <c r="AD473" i="1"/>
  <c r="AA473" i="1"/>
  <c r="X473" i="1"/>
  <c r="U473" i="1"/>
  <c r="R473" i="1"/>
  <c r="O473" i="1"/>
  <c r="L473" i="1"/>
  <c r="I473" i="1"/>
  <c r="AG472" i="1"/>
  <c r="AD472" i="1"/>
  <c r="AA472" i="1"/>
  <c r="X472" i="1"/>
  <c r="U472" i="1"/>
  <c r="R472" i="1"/>
  <c r="O472" i="1"/>
  <c r="L472" i="1"/>
  <c r="I472" i="1"/>
  <c r="AG458" i="1"/>
  <c r="AD458" i="1"/>
  <c r="AA458" i="1"/>
  <c r="X458" i="1"/>
  <c r="U458" i="1"/>
  <c r="R458" i="1"/>
  <c r="O458" i="1"/>
  <c r="L458" i="1"/>
  <c r="I458" i="1"/>
  <c r="AG457" i="1"/>
  <c r="AD457" i="1"/>
  <c r="AA457" i="1"/>
  <c r="X457" i="1"/>
  <c r="U457" i="1"/>
  <c r="R457" i="1"/>
  <c r="O457" i="1"/>
  <c r="L457" i="1"/>
  <c r="I457" i="1"/>
  <c r="AG456" i="1"/>
  <c r="AD456" i="1"/>
  <c r="AA456" i="1"/>
  <c r="X456" i="1"/>
  <c r="U456" i="1"/>
  <c r="R456" i="1"/>
  <c r="O456" i="1"/>
  <c r="L456" i="1"/>
  <c r="I456" i="1"/>
  <c r="AG455" i="1"/>
  <c r="AD455" i="1"/>
  <c r="AA455" i="1"/>
  <c r="X455" i="1"/>
  <c r="U455" i="1"/>
  <c r="R455" i="1"/>
  <c r="O455" i="1"/>
  <c r="L455" i="1"/>
  <c r="I455" i="1"/>
  <c r="AG454" i="1"/>
  <c r="AD454" i="1"/>
  <c r="AA454" i="1"/>
  <c r="X454" i="1"/>
  <c r="U454" i="1"/>
  <c r="R454" i="1"/>
  <c r="O454" i="1"/>
  <c r="L454" i="1"/>
  <c r="I454" i="1"/>
  <c r="AG453" i="1"/>
  <c r="AD453" i="1"/>
  <c r="AA453" i="1"/>
  <c r="X453" i="1"/>
  <c r="U453" i="1"/>
  <c r="R453" i="1"/>
  <c r="O453" i="1"/>
  <c r="L453" i="1"/>
  <c r="I453" i="1"/>
  <c r="AG452" i="1"/>
  <c r="AD452" i="1"/>
  <c r="AA452" i="1"/>
  <c r="X452" i="1"/>
  <c r="U452" i="1"/>
  <c r="R452" i="1"/>
  <c r="O452" i="1"/>
  <c r="L452" i="1"/>
  <c r="I452" i="1"/>
  <c r="AG451" i="1"/>
  <c r="AD451" i="1"/>
  <c r="AA451" i="1"/>
  <c r="X451" i="1"/>
  <c r="U451" i="1"/>
  <c r="R451" i="1"/>
  <c r="O451" i="1"/>
  <c r="L451" i="1"/>
  <c r="I451" i="1"/>
  <c r="AG450" i="1"/>
  <c r="AD450" i="1"/>
  <c r="AA450" i="1"/>
  <c r="X450" i="1"/>
  <c r="U450" i="1"/>
  <c r="R450" i="1"/>
  <c r="O450" i="1"/>
  <c r="L450" i="1"/>
  <c r="I450" i="1"/>
  <c r="AG447" i="1"/>
  <c r="AD447" i="1"/>
  <c r="AA447" i="1"/>
  <c r="X447" i="1"/>
  <c r="U447" i="1"/>
  <c r="R447" i="1"/>
  <c r="O447" i="1"/>
  <c r="L447" i="1"/>
  <c r="I447" i="1"/>
  <c r="AG446" i="1"/>
  <c r="AD446" i="1"/>
  <c r="AA446" i="1"/>
  <c r="X446" i="1"/>
  <c r="U446" i="1"/>
  <c r="R446" i="1"/>
  <c r="O446" i="1"/>
  <c r="L446" i="1"/>
  <c r="I446" i="1"/>
  <c r="AG445" i="1"/>
  <c r="AD445" i="1"/>
  <c r="AA445" i="1"/>
  <c r="X445" i="1"/>
  <c r="U445" i="1"/>
  <c r="R445" i="1"/>
  <c r="O445" i="1"/>
  <c r="L445" i="1"/>
  <c r="I445" i="1"/>
  <c r="AG444" i="1"/>
  <c r="AD444" i="1"/>
  <c r="AA444" i="1"/>
  <c r="X444" i="1"/>
  <c r="U444" i="1"/>
  <c r="R444" i="1"/>
  <c r="O444" i="1"/>
  <c r="L444" i="1"/>
  <c r="I444" i="1"/>
  <c r="AG443" i="1"/>
  <c r="AD443" i="1"/>
  <c r="AA443" i="1"/>
  <c r="X443" i="1"/>
  <c r="U443" i="1"/>
  <c r="R443" i="1"/>
  <c r="O443" i="1"/>
  <c r="L443" i="1"/>
  <c r="I443" i="1"/>
  <c r="AG442" i="1"/>
  <c r="AD442" i="1"/>
  <c r="AA442" i="1"/>
  <c r="X442" i="1"/>
  <c r="U442" i="1"/>
  <c r="R442" i="1"/>
  <c r="O442" i="1"/>
  <c r="L442" i="1"/>
  <c r="I442" i="1"/>
  <c r="AG441" i="1"/>
  <c r="AD441" i="1"/>
  <c r="AA441" i="1"/>
  <c r="X441" i="1"/>
  <c r="U441" i="1"/>
  <c r="R441" i="1"/>
  <c r="O441" i="1"/>
  <c r="L441" i="1"/>
  <c r="I441" i="1"/>
  <c r="AG440" i="1"/>
  <c r="AD440" i="1"/>
  <c r="AA440" i="1"/>
  <c r="X440" i="1"/>
  <c r="U440" i="1"/>
  <c r="R440" i="1"/>
  <c r="O440" i="1"/>
  <c r="L440" i="1"/>
  <c r="I440" i="1"/>
  <c r="AG439" i="1"/>
  <c r="AD439" i="1"/>
  <c r="AA439" i="1"/>
  <c r="X439" i="1"/>
  <c r="U439" i="1"/>
  <c r="R439" i="1"/>
  <c r="O439" i="1"/>
  <c r="L439" i="1"/>
  <c r="I439" i="1"/>
  <c r="AG438" i="1"/>
  <c r="AD438" i="1"/>
  <c r="AA438" i="1"/>
  <c r="X438" i="1"/>
  <c r="U438" i="1"/>
  <c r="R438" i="1"/>
  <c r="O438" i="1"/>
  <c r="L438" i="1"/>
  <c r="I438" i="1"/>
  <c r="AJ437" i="1"/>
  <c r="AG437" i="1"/>
  <c r="AD437" i="1"/>
  <c r="AA437" i="1"/>
  <c r="X437" i="1"/>
  <c r="U437" i="1"/>
  <c r="R437" i="1"/>
  <c r="O437" i="1"/>
  <c r="L437" i="1"/>
  <c r="I437" i="1"/>
  <c r="AG436" i="1"/>
  <c r="AD436" i="1"/>
  <c r="AA436" i="1"/>
  <c r="X436" i="1"/>
  <c r="U436" i="1"/>
  <c r="R436" i="1"/>
  <c r="O436" i="1"/>
  <c r="L436" i="1"/>
  <c r="I436" i="1"/>
  <c r="AG433" i="1"/>
  <c r="AD433" i="1"/>
  <c r="AA433" i="1"/>
  <c r="X433" i="1"/>
  <c r="U433" i="1"/>
  <c r="R433" i="1"/>
  <c r="O433" i="1"/>
  <c r="L433" i="1"/>
  <c r="I433" i="1"/>
  <c r="AG432" i="1"/>
  <c r="AD432" i="1"/>
  <c r="AA432" i="1"/>
  <c r="X432" i="1"/>
  <c r="U432" i="1"/>
  <c r="R432" i="1"/>
  <c r="O432" i="1"/>
  <c r="L432" i="1"/>
  <c r="I432" i="1"/>
  <c r="AG431" i="1"/>
  <c r="AD431" i="1"/>
  <c r="AA431" i="1"/>
  <c r="X431" i="1"/>
  <c r="U431" i="1"/>
  <c r="R431" i="1"/>
  <c r="O431" i="1"/>
  <c r="L431" i="1"/>
  <c r="I431" i="1"/>
  <c r="AG430" i="1"/>
  <c r="AD430" i="1"/>
  <c r="AA430" i="1"/>
  <c r="X430" i="1"/>
  <c r="U430" i="1"/>
  <c r="R430" i="1"/>
  <c r="O430" i="1"/>
  <c r="L430" i="1"/>
  <c r="I430" i="1"/>
  <c r="AG429" i="1"/>
  <c r="AD429" i="1"/>
  <c r="AA429" i="1"/>
  <c r="X429" i="1"/>
  <c r="U429" i="1"/>
  <c r="R429" i="1"/>
  <c r="O429" i="1"/>
  <c r="L429" i="1"/>
  <c r="I429" i="1"/>
  <c r="AG428" i="1"/>
  <c r="AD428" i="1"/>
  <c r="AA428" i="1"/>
  <c r="X428" i="1"/>
  <c r="U428" i="1"/>
  <c r="R428" i="1"/>
  <c r="O428" i="1"/>
  <c r="L428" i="1"/>
  <c r="I428" i="1"/>
  <c r="AG427" i="1"/>
  <c r="AD427" i="1"/>
  <c r="AA427" i="1"/>
  <c r="X427" i="1"/>
  <c r="U427" i="1"/>
  <c r="R427" i="1"/>
  <c r="O427" i="1"/>
  <c r="L427" i="1"/>
  <c r="I427" i="1"/>
  <c r="AG426" i="1"/>
  <c r="AD426" i="1"/>
  <c r="AA426" i="1"/>
  <c r="X426" i="1"/>
  <c r="U426" i="1"/>
  <c r="R426" i="1"/>
  <c r="O426" i="1"/>
  <c r="L426" i="1"/>
  <c r="I426" i="1"/>
  <c r="AG425" i="1"/>
  <c r="AD425" i="1"/>
  <c r="AA425" i="1"/>
  <c r="X425" i="1"/>
  <c r="U425" i="1"/>
  <c r="R425" i="1"/>
  <c r="O425" i="1"/>
  <c r="L425" i="1"/>
  <c r="I425" i="1"/>
  <c r="AG424" i="1"/>
  <c r="AD424" i="1"/>
  <c r="AA424" i="1"/>
  <c r="X424" i="1"/>
  <c r="U424" i="1"/>
  <c r="R424" i="1"/>
  <c r="O424" i="1"/>
  <c r="L424" i="1"/>
  <c r="I424" i="1"/>
  <c r="AJ423" i="1"/>
  <c r="AG423" i="1"/>
  <c r="AD423" i="1"/>
  <c r="AA423" i="1"/>
  <c r="X423" i="1"/>
  <c r="U423" i="1"/>
  <c r="R423" i="1"/>
  <c r="O423" i="1"/>
  <c r="L423" i="1"/>
  <c r="I423" i="1"/>
  <c r="AG422" i="1"/>
  <c r="AD422" i="1"/>
  <c r="AA422" i="1"/>
  <c r="X422" i="1"/>
  <c r="U422" i="1"/>
  <c r="R422" i="1"/>
  <c r="O422" i="1"/>
  <c r="L422" i="1"/>
  <c r="I422" i="1"/>
  <c r="AG419" i="1"/>
  <c r="AD419" i="1"/>
  <c r="AA419" i="1"/>
  <c r="X419" i="1"/>
  <c r="U419" i="1"/>
  <c r="R419" i="1"/>
  <c r="O419" i="1"/>
  <c r="L419" i="1"/>
  <c r="I419" i="1"/>
  <c r="AG418" i="1"/>
  <c r="AD418" i="1"/>
  <c r="AA418" i="1"/>
  <c r="X418" i="1"/>
  <c r="U418" i="1"/>
  <c r="R418" i="1"/>
  <c r="O418" i="1"/>
  <c r="L418" i="1"/>
  <c r="I418" i="1"/>
  <c r="AG417" i="1"/>
  <c r="AD417" i="1"/>
  <c r="AA417" i="1"/>
  <c r="X417" i="1"/>
  <c r="U417" i="1"/>
  <c r="R417" i="1"/>
  <c r="O417" i="1"/>
  <c r="L417" i="1"/>
  <c r="I417" i="1"/>
  <c r="AG416" i="1"/>
  <c r="AD416" i="1"/>
  <c r="AA416" i="1"/>
  <c r="X416" i="1"/>
  <c r="U416" i="1"/>
  <c r="R416" i="1"/>
  <c r="O416" i="1"/>
  <c r="L416" i="1"/>
  <c r="I416" i="1"/>
  <c r="AG415" i="1"/>
  <c r="AD415" i="1"/>
  <c r="AA415" i="1"/>
  <c r="X415" i="1"/>
  <c r="U415" i="1"/>
  <c r="R415" i="1"/>
  <c r="O415" i="1"/>
  <c r="L415" i="1"/>
  <c r="I415" i="1"/>
  <c r="AG414" i="1"/>
  <c r="AD414" i="1"/>
  <c r="AA414" i="1"/>
  <c r="U414" i="1"/>
  <c r="R414" i="1"/>
  <c r="O414" i="1"/>
  <c r="L414" i="1"/>
  <c r="I414" i="1"/>
  <c r="AG413" i="1"/>
  <c r="AD413" i="1"/>
  <c r="AA413" i="1"/>
  <c r="X413" i="1"/>
  <c r="U413" i="1"/>
  <c r="R413" i="1"/>
  <c r="O413" i="1"/>
  <c r="L413" i="1"/>
  <c r="I413" i="1"/>
  <c r="AG412" i="1"/>
  <c r="AD412" i="1"/>
  <c r="AA412" i="1"/>
  <c r="X412" i="1"/>
  <c r="U412" i="1"/>
  <c r="R412" i="1"/>
  <c r="O412" i="1"/>
  <c r="L412" i="1"/>
  <c r="I412" i="1"/>
  <c r="AG411" i="1"/>
  <c r="AD411" i="1"/>
  <c r="AA411" i="1"/>
  <c r="X411" i="1"/>
  <c r="U411" i="1"/>
  <c r="R411" i="1"/>
  <c r="O411" i="1"/>
  <c r="L411" i="1"/>
  <c r="I411" i="1"/>
  <c r="AG397" i="1"/>
  <c r="AD397" i="1"/>
  <c r="AA397" i="1"/>
  <c r="X397" i="1"/>
  <c r="U397" i="1"/>
  <c r="R397" i="1"/>
  <c r="O397" i="1"/>
  <c r="L397" i="1"/>
  <c r="I397" i="1"/>
  <c r="AG396" i="1"/>
  <c r="AD396" i="1"/>
  <c r="AA396" i="1"/>
  <c r="X396" i="1"/>
  <c r="U396" i="1"/>
  <c r="R396" i="1"/>
  <c r="O396" i="1"/>
  <c r="L396" i="1"/>
  <c r="I396" i="1"/>
  <c r="AG395" i="1"/>
  <c r="AD395" i="1"/>
  <c r="AA395" i="1"/>
  <c r="X395" i="1"/>
  <c r="U395" i="1"/>
  <c r="R395" i="1"/>
  <c r="O395" i="1"/>
  <c r="L395" i="1"/>
  <c r="I395" i="1"/>
  <c r="AG394" i="1"/>
  <c r="AD394" i="1"/>
  <c r="AA394" i="1"/>
  <c r="X394" i="1"/>
  <c r="U394" i="1"/>
  <c r="R394" i="1"/>
  <c r="O394" i="1"/>
  <c r="L394" i="1"/>
  <c r="I394" i="1"/>
  <c r="AG393" i="1"/>
  <c r="AD393" i="1"/>
  <c r="AA393" i="1"/>
  <c r="X393" i="1"/>
  <c r="U393" i="1"/>
  <c r="R393" i="1"/>
  <c r="O393" i="1"/>
  <c r="L393" i="1"/>
  <c r="I393" i="1"/>
  <c r="AG392" i="1"/>
  <c r="AD392" i="1"/>
  <c r="AA392" i="1"/>
  <c r="X392" i="1"/>
  <c r="U392" i="1"/>
  <c r="R392" i="1"/>
  <c r="O392" i="1"/>
  <c r="L392" i="1"/>
  <c r="I392" i="1"/>
  <c r="AG391" i="1"/>
  <c r="AD391" i="1"/>
  <c r="AA391" i="1"/>
  <c r="X391" i="1"/>
  <c r="U391" i="1"/>
  <c r="R391" i="1"/>
  <c r="I389" i="1"/>
  <c r="I390" i="1"/>
  <c r="I391" i="1"/>
  <c r="L389" i="1"/>
  <c r="L390" i="1"/>
  <c r="L391" i="1"/>
  <c r="O389" i="1"/>
  <c r="O390" i="1"/>
  <c r="O391" i="1"/>
  <c r="R389" i="1"/>
  <c r="R390" i="1"/>
  <c r="U389" i="1"/>
  <c r="U390" i="1"/>
  <c r="X389" i="1"/>
  <c r="X390" i="1"/>
  <c r="AA389" i="1"/>
  <c r="AA390" i="1"/>
  <c r="AD389" i="1"/>
  <c r="AD390" i="1"/>
  <c r="AG389" i="1"/>
  <c r="AG390" i="1"/>
  <c r="AG836" i="1"/>
  <c r="AD836" i="1"/>
  <c r="AA836" i="1"/>
  <c r="X836" i="1"/>
  <c r="U836" i="1"/>
  <c r="R836" i="1"/>
  <c r="O836" i="1"/>
  <c r="L836" i="1"/>
  <c r="I836" i="1"/>
  <c r="AG835" i="1"/>
  <c r="AD835" i="1"/>
  <c r="AA835" i="1"/>
  <c r="X835" i="1"/>
  <c r="U835" i="1"/>
  <c r="R835" i="1"/>
  <c r="O835" i="1"/>
  <c r="L835" i="1"/>
  <c r="I835" i="1"/>
  <c r="AG834" i="1"/>
  <c r="AD834" i="1"/>
  <c r="AA834" i="1"/>
  <c r="X834" i="1"/>
  <c r="U834" i="1"/>
  <c r="R834" i="1"/>
  <c r="O834" i="1"/>
  <c r="L834" i="1"/>
  <c r="I834" i="1"/>
  <c r="AG833" i="1"/>
  <c r="AD833" i="1"/>
  <c r="AA833" i="1"/>
  <c r="X833" i="1"/>
  <c r="U833" i="1"/>
  <c r="R833" i="1"/>
  <c r="O833" i="1"/>
  <c r="L833" i="1"/>
  <c r="I833" i="1"/>
  <c r="AG832" i="1"/>
  <c r="AD832" i="1"/>
  <c r="AA832" i="1"/>
  <c r="X832" i="1"/>
  <c r="U832" i="1"/>
  <c r="R832" i="1"/>
  <c r="O832" i="1"/>
  <c r="L832" i="1"/>
  <c r="I832" i="1"/>
  <c r="AG831" i="1"/>
  <c r="AD831" i="1"/>
  <c r="AA831" i="1"/>
  <c r="X831" i="1"/>
  <c r="U831" i="1"/>
  <c r="R831" i="1"/>
  <c r="O831" i="1"/>
  <c r="L831" i="1"/>
  <c r="I831" i="1"/>
  <c r="AG830" i="1"/>
  <c r="AD830" i="1"/>
  <c r="AA830" i="1"/>
  <c r="X830" i="1"/>
  <c r="U830" i="1"/>
  <c r="R830" i="1"/>
  <c r="O830" i="1"/>
  <c r="L830" i="1"/>
  <c r="I830" i="1"/>
  <c r="AG829" i="1"/>
  <c r="AD829" i="1"/>
  <c r="AA829" i="1"/>
  <c r="X829" i="1"/>
  <c r="U829" i="1"/>
  <c r="R829" i="1"/>
  <c r="O829" i="1"/>
  <c r="L829" i="1"/>
  <c r="I829" i="1"/>
  <c r="AG828" i="1"/>
  <c r="AD828" i="1"/>
  <c r="AA828" i="1"/>
  <c r="X828" i="1"/>
  <c r="U828" i="1"/>
  <c r="R828" i="1"/>
  <c r="O828" i="1"/>
  <c r="L828" i="1"/>
  <c r="I828" i="1"/>
  <c r="AG825" i="1"/>
  <c r="AD825" i="1"/>
  <c r="AA825" i="1"/>
  <c r="X825" i="1"/>
  <c r="U825" i="1"/>
  <c r="R825" i="1"/>
  <c r="O825" i="1"/>
  <c r="L825" i="1"/>
  <c r="I825" i="1"/>
  <c r="AG824" i="1"/>
  <c r="AD824" i="1"/>
  <c r="AA824" i="1"/>
  <c r="X824" i="1"/>
  <c r="U824" i="1"/>
  <c r="R824" i="1"/>
  <c r="O824" i="1"/>
  <c r="L824" i="1"/>
  <c r="I824" i="1"/>
  <c r="AG823" i="1"/>
  <c r="AD823" i="1"/>
  <c r="AA823" i="1"/>
  <c r="X823" i="1"/>
  <c r="U823" i="1"/>
  <c r="R823" i="1"/>
  <c r="O823" i="1"/>
  <c r="L823" i="1"/>
  <c r="I823" i="1"/>
  <c r="AG822" i="1"/>
  <c r="AD822" i="1"/>
  <c r="AA822" i="1"/>
  <c r="X822" i="1"/>
  <c r="U822" i="1"/>
  <c r="R822" i="1"/>
  <c r="O822" i="1"/>
  <c r="L822" i="1"/>
  <c r="I822" i="1"/>
  <c r="AG821" i="1"/>
  <c r="AD821" i="1"/>
  <c r="AA821" i="1"/>
  <c r="U821" i="1"/>
  <c r="R821" i="1"/>
  <c r="O821" i="1"/>
  <c r="L821" i="1"/>
  <c r="I821" i="1"/>
  <c r="AG820" i="1"/>
  <c r="AD820" i="1"/>
  <c r="AA820" i="1"/>
  <c r="X820" i="1"/>
  <c r="U820" i="1"/>
  <c r="R820" i="1"/>
  <c r="O820" i="1"/>
  <c r="L820" i="1"/>
  <c r="I820" i="1"/>
  <c r="AG819" i="1"/>
  <c r="AD819" i="1"/>
  <c r="AA819" i="1"/>
  <c r="X819" i="1"/>
  <c r="U819" i="1"/>
  <c r="R819" i="1"/>
  <c r="O819" i="1"/>
  <c r="L819" i="1"/>
  <c r="I819" i="1"/>
  <c r="AG818" i="1"/>
  <c r="AD818" i="1"/>
  <c r="AA818" i="1"/>
  <c r="X818" i="1"/>
  <c r="U818" i="1"/>
  <c r="R818" i="1"/>
  <c r="O818" i="1"/>
  <c r="L818" i="1"/>
  <c r="I818" i="1"/>
  <c r="AG817" i="1"/>
  <c r="AD817" i="1"/>
  <c r="AA817" i="1"/>
  <c r="X817" i="1"/>
  <c r="U817" i="1"/>
  <c r="R817" i="1"/>
  <c r="O817" i="1"/>
  <c r="L817" i="1"/>
  <c r="I817" i="1"/>
  <c r="AG196" i="1"/>
  <c r="AD196" i="1"/>
  <c r="AA196" i="1"/>
  <c r="X196" i="1"/>
  <c r="U196" i="1"/>
  <c r="R196" i="1"/>
  <c r="O196" i="1"/>
  <c r="L196" i="1"/>
  <c r="I196" i="1"/>
  <c r="AG195" i="1"/>
  <c r="AD195" i="1"/>
  <c r="AA195" i="1"/>
  <c r="X195" i="1"/>
  <c r="U195" i="1"/>
  <c r="R195" i="1"/>
  <c r="O195" i="1"/>
  <c r="L195" i="1"/>
  <c r="I195" i="1"/>
  <c r="AG194" i="1"/>
  <c r="AD194" i="1"/>
  <c r="AA194" i="1"/>
  <c r="X194" i="1"/>
  <c r="U194" i="1"/>
  <c r="R194" i="1"/>
  <c r="O194" i="1"/>
  <c r="L194" i="1"/>
  <c r="I194" i="1"/>
  <c r="AG193" i="1"/>
  <c r="AD193" i="1"/>
  <c r="AA193" i="1"/>
  <c r="X193" i="1"/>
  <c r="U193" i="1"/>
  <c r="R193" i="1"/>
  <c r="O193" i="1"/>
  <c r="L193" i="1"/>
  <c r="I193" i="1"/>
  <c r="AG192" i="1"/>
  <c r="AD192" i="1"/>
  <c r="AA192" i="1"/>
  <c r="X192" i="1"/>
  <c r="U192" i="1"/>
  <c r="R192" i="1"/>
  <c r="O192" i="1"/>
  <c r="L192" i="1"/>
  <c r="I192" i="1"/>
  <c r="AG191" i="1"/>
  <c r="AD191" i="1"/>
  <c r="AA191" i="1"/>
  <c r="X191" i="1"/>
  <c r="U191" i="1"/>
  <c r="R191" i="1"/>
  <c r="O191" i="1"/>
  <c r="L191" i="1"/>
  <c r="I191" i="1"/>
  <c r="AG190" i="1"/>
  <c r="AD190" i="1"/>
  <c r="AA190" i="1"/>
  <c r="X190" i="1"/>
  <c r="U190" i="1"/>
  <c r="R190" i="1"/>
  <c r="O190" i="1"/>
  <c r="L190" i="1"/>
  <c r="I190" i="1"/>
  <c r="AG189" i="1"/>
  <c r="AD189" i="1"/>
  <c r="AA189" i="1"/>
  <c r="X189" i="1"/>
  <c r="U189" i="1"/>
  <c r="R189" i="1"/>
  <c r="O189" i="1"/>
  <c r="L189" i="1"/>
  <c r="I189" i="1"/>
  <c r="AJ186" i="1"/>
  <c r="AG188" i="1"/>
  <c r="AD188" i="1"/>
  <c r="AA188" i="1"/>
  <c r="X188" i="1"/>
  <c r="U188" i="1"/>
  <c r="R188" i="1"/>
  <c r="O188" i="1"/>
  <c r="L188" i="1"/>
  <c r="I188" i="1"/>
  <c r="AG187" i="1"/>
  <c r="AD187" i="1"/>
  <c r="AA187" i="1"/>
  <c r="X187" i="1"/>
  <c r="U187" i="1"/>
  <c r="R187" i="1"/>
  <c r="O187" i="1"/>
  <c r="L187" i="1"/>
  <c r="I187" i="1"/>
  <c r="AG186" i="1"/>
  <c r="AD186" i="1"/>
  <c r="AA186" i="1"/>
  <c r="X186" i="1"/>
  <c r="U186" i="1"/>
  <c r="R186" i="1"/>
  <c r="O186" i="1"/>
  <c r="L186" i="1"/>
  <c r="I186" i="1"/>
  <c r="AG185" i="1"/>
  <c r="AD185" i="1"/>
  <c r="AA185" i="1"/>
  <c r="X185" i="1"/>
  <c r="U185" i="1"/>
  <c r="R185" i="1"/>
  <c r="O185" i="1"/>
  <c r="L185" i="1"/>
  <c r="I185" i="1"/>
  <c r="AG182" i="1"/>
  <c r="AD182" i="1"/>
  <c r="AA182" i="1"/>
  <c r="X182" i="1"/>
  <c r="U182" i="1"/>
  <c r="R182" i="1"/>
  <c r="O182" i="1"/>
  <c r="L182" i="1"/>
  <c r="I182" i="1"/>
  <c r="AG181" i="1"/>
  <c r="AD181" i="1"/>
  <c r="AA181" i="1"/>
  <c r="X181" i="1"/>
  <c r="U181" i="1"/>
  <c r="R181" i="1"/>
  <c r="O181" i="1"/>
  <c r="L181" i="1"/>
  <c r="I181" i="1"/>
  <c r="AG180" i="1"/>
  <c r="AD180" i="1"/>
  <c r="AA180" i="1"/>
  <c r="X180" i="1"/>
  <c r="U180" i="1"/>
  <c r="R180" i="1"/>
  <c r="O180" i="1"/>
  <c r="L180" i="1"/>
  <c r="I180" i="1"/>
  <c r="AG179" i="1"/>
  <c r="AD179" i="1"/>
  <c r="AA179" i="1"/>
  <c r="X179" i="1"/>
  <c r="U179" i="1"/>
  <c r="R179" i="1"/>
  <c r="O179" i="1"/>
  <c r="L179" i="1"/>
  <c r="I179" i="1"/>
  <c r="AG178" i="1"/>
  <c r="AD178" i="1"/>
  <c r="AA178" i="1"/>
  <c r="X178" i="1"/>
  <c r="U178" i="1"/>
  <c r="R178" i="1"/>
  <c r="O178" i="1"/>
  <c r="L178" i="1"/>
  <c r="I178" i="1"/>
  <c r="AG177" i="1"/>
  <c r="AD177" i="1"/>
  <c r="AA177" i="1"/>
  <c r="X177" i="1"/>
  <c r="U177" i="1"/>
  <c r="R177" i="1"/>
  <c r="O177" i="1"/>
  <c r="L177" i="1"/>
  <c r="I177" i="1"/>
  <c r="AG176" i="1"/>
  <c r="AD176" i="1"/>
  <c r="AA176" i="1"/>
  <c r="X176" i="1"/>
  <c r="U176" i="1"/>
  <c r="R176" i="1"/>
  <c r="O176" i="1"/>
  <c r="L176" i="1"/>
  <c r="I176" i="1"/>
  <c r="AG175" i="1"/>
  <c r="AD175" i="1"/>
  <c r="AA175" i="1"/>
  <c r="X175" i="1"/>
  <c r="U175" i="1"/>
  <c r="R175" i="1"/>
  <c r="O175" i="1"/>
  <c r="L175" i="1"/>
  <c r="I175" i="1"/>
  <c r="AG174" i="1"/>
  <c r="AD174" i="1"/>
  <c r="AA174" i="1"/>
  <c r="X174" i="1"/>
  <c r="U174" i="1"/>
  <c r="R174" i="1"/>
  <c r="O174" i="1"/>
  <c r="L174" i="1"/>
  <c r="I174" i="1"/>
  <c r="AG171" i="1"/>
  <c r="AD171" i="1"/>
  <c r="AA171" i="1"/>
  <c r="X171" i="1"/>
  <c r="U171" i="1"/>
  <c r="R171" i="1"/>
  <c r="O171" i="1"/>
  <c r="L171" i="1"/>
  <c r="I171" i="1"/>
  <c r="AG170" i="1"/>
  <c r="AD170" i="1"/>
  <c r="AA170" i="1"/>
  <c r="X170" i="1"/>
  <c r="U170" i="1"/>
  <c r="R170" i="1"/>
  <c r="O170" i="1"/>
  <c r="L170" i="1"/>
  <c r="I170" i="1"/>
  <c r="AG169" i="1"/>
  <c r="AD169" i="1"/>
  <c r="AA169" i="1"/>
  <c r="X169" i="1"/>
  <c r="U169" i="1"/>
  <c r="R169" i="1"/>
  <c r="O169" i="1"/>
  <c r="L169" i="1"/>
  <c r="I169" i="1"/>
  <c r="AG168" i="1"/>
  <c r="AD168" i="1"/>
  <c r="AA168" i="1"/>
  <c r="X168" i="1"/>
  <c r="U168" i="1"/>
  <c r="R168" i="1"/>
  <c r="O168" i="1"/>
  <c r="L168" i="1"/>
  <c r="I168" i="1"/>
  <c r="AG167" i="1"/>
  <c r="AD167" i="1"/>
  <c r="AA167" i="1"/>
  <c r="X167" i="1"/>
  <c r="U167" i="1"/>
  <c r="R167" i="1"/>
  <c r="O167" i="1"/>
  <c r="L167" i="1"/>
  <c r="I167" i="1"/>
  <c r="AG166" i="1"/>
  <c r="AD166" i="1"/>
  <c r="AA166" i="1"/>
  <c r="U166" i="1"/>
  <c r="R166" i="1"/>
  <c r="O166" i="1"/>
  <c r="L166" i="1"/>
  <c r="I166" i="1"/>
  <c r="AG165" i="1"/>
  <c r="AD165" i="1"/>
  <c r="AA165" i="1"/>
  <c r="X165" i="1"/>
  <c r="U165" i="1"/>
  <c r="R165" i="1"/>
  <c r="O165" i="1"/>
  <c r="L165" i="1"/>
  <c r="I165" i="1"/>
  <c r="AG164" i="1"/>
  <c r="AD164" i="1"/>
  <c r="AA164" i="1"/>
  <c r="X164" i="1"/>
  <c r="U164" i="1"/>
  <c r="R164" i="1"/>
  <c r="O164" i="1"/>
  <c r="L164" i="1"/>
  <c r="I164" i="1"/>
  <c r="AG163" i="1"/>
  <c r="AD163" i="1"/>
  <c r="AA163" i="1"/>
  <c r="X163" i="1"/>
  <c r="U163" i="1"/>
  <c r="R163" i="1"/>
  <c r="O163" i="1"/>
  <c r="L163" i="1"/>
  <c r="I163" i="1"/>
  <c r="AG160" i="1"/>
  <c r="AD160" i="1"/>
  <c r="AA160" i="1"/>
  <c r="X160" i="1"/>
  <c r="U160" i="1"/>
  <c r="R160" i="1"/>
  <c r="O160" i="1"/>
  <c r="L160" i="1"/>
  <c r="I160" i="1"/>
  <c r="AG159" i="1"/>
  <c r="AD159" i="1"/>
  <c r="AA159" i="1"/>
  <c r="X159" i="1"/>
  <c r="U159" i="1"/>
  <c r="R159" i="1"/>
  <c r="O159" i="1"/>
  <c r="L159" i="1"/>
  <c r="I159" i="1"/>
  <c r="AG158" i="1"/>
  <c r="AD158" i="1"/>
  <c r="AA158" i="1"/>
  <c r="X158" i="1"/>
  <c r="U158" i="1"/>
  <c r="R158" i="1"/>
  <c r="O158" i="1"/>
  <c r="L158" i="1"/>
  <c r="I158" i="1"/>
  <c r="AG157" i="1"/>
  <c r="AD157" i="1"/>
  <c r="AA157" i="1"/>
  <c r="X157" i="1"/>
  <c r="U157" i="1"/>
  <c r="R157" i="1"/>
  <c r="O157" i="1"/>
  <c r="L157" i="1"/>
  <c r="I157" i="1"/>
  <c r="AG156" i="1"/>
  <c r="AD156" i="1"/>
  <c r="AA156" i="1"/>
  <c r="X156" i="1"/>
  <c r="U156" i="1"/>
  <c r="R156" i="1"/>
  <c r="O156" i="1"/>
  <c r="L156" i="1"/>
  <c r="I156" i="1"/>
  <c r="AG155" i="1"/>
  <c r="AD155" i="1"/>
  <c r="AA155" i="1"/>
  <c r="X155" i="1"/>
  <c r="U155" i="1"/>
  <c r="R155" i="1"/>
  <c r="O155" i="1"/>
  <c r="L155" i="1"/>
  <c r="I155" i="1"/>
  <c r="AG154" i="1"/>
  <c r="AD154" i="1"/>
  <c r="AA154" i="1"/>
  <c r="X154" i="1"/>
  <c r="U154" i="1"/>
  <c r="R154" i="1"/>
  <c r="O154" i="1"/>
  <c r="L154" i="1"/>
  <c r="I154" i="1"/>
  <c r="AG153" i="1"/>
  <c r="AD153" i="1"/>
  <c r="AA153" i="1"/>
  <c r="X153" i="1"/>
  <c r="U153" i="1"/>
  <c r="R153" i="1"/>
  <c r="O153" i="1"/>
  <c r="L153" i="1"/>
  <c r="I153" i="1"/>
  <c r="AG152" i="1"/>
  <c r="AD152" i="1"/>
  <c r="AA152" i="1"/>
  <c r="X152" i="1"/>
  <c r="U152" i="1"/>
  <c r="R152" i="1"/>
  <c r="O152" i="1"/>
  <c r="L152" i="1"/>
  <c r="I152" i="1"/>
  <c r="AG149" i="1"/>
  <c r="AD149" i="1"/>
  <c r="AA149" i="1"/>
  <c r="X149" i="1"/>
  <c r="U149" i="1"/>
  <c r="R149" i="1"/>
  <c r="O149" i="1"/>
  <c r="L149" i="1"/>
  <c r="I149" i="1"/>
  <c r="AG148" i="1"/>
  <c r="AD148" i="1"/>
  <c r="AA148" i="1"/>
  <c r="X148" i="1"/>
  <c r="U148" i="1"/>
  <c r="R148" i="1"/>
  <c r="O148" i="1"/>
  <c r="L148" i="1"/>
  <c r="I148" i="1"/>
  <c r="AG147" i="1"/>
  <c r="AD147" i="1"/>
  <c r="AA147" i="1"/>
  <c r="X147" i="1"/>
  <c r="U147" i="1"/>
  <c r="R147" i="1"/>
  <c r="O147" i="1"/>
  <c r="L147" i="1"/>
  <c r="I147" i="1"/>
  <c r="AG146" i="1"/>
  <c r="AD146" i="1"/>
  <c r="AA146" i="1"/>
  <c r="X146" i="1"/>
  <c r="U146" i="1"/>
  <c r="R146" i="1"/>
  <c r="O146" i="1"/>
  <c r="L146" i="1"/>
  <c r="I146" i="1"/>
  <c r="AG145" i="1"/>
  <c r="AD145" i="1"/>
  <c r="AA145" i="1"/>
  <c r="X145" i="1"/>
  <c r="U145" i="1"/>
  <c r="R145" i="1"/>
  <c r="O145" i="1"/>
  <c r="L145" i="1"/>
  <c r="I145" i="1"/>
  <c r="AG144" i="1"/>
  <c r="AD144" i="1"/>
  <c r="AA144" i="1"/>
  <c r="X144" i="1"/>
  <c r="U144" i="1"/>
  <c r="R144" i="1"/>
  <c r="O144" i="1"/>
  <c r="L144" i="1"/>
  <c r="I144" i="1"/>
  <c r="AG143" i="1"/>
  <c r="AD143" i="1"/>
  <c r="AA143" i="1"/>
  <c r="X143" i="1"/>
  <c r="U143" i="1"/>
  <c r="R143" i="1"/>
  <c r="O143" i="1"/>
  <c r="L143" i="1"/>
  <c r="I143" i="1"/>
  <c r="AG142" i="1"/>
  <c r="AD142" i="1"/>
  <c r="AA142" i="1"/>
  <c r="X142" i="1"/>
  <c r="U142" i="1"/>
  <c r="R142" i="1"/>
  <c r="O142" i="1"/>
  <c r="L142" i="1"/>
  <c r="I142" i="1"/>
  <c r="AG141" i="1"/>
  <c r="AD141" i="1"/>
  <c r="AA141" i="1"/>
  <c r="X141" i="1"/>
  <c r="U141" i="1"/>
  <c r="R141" i="1"/>
  <c r="O141" i="1"/>
  <c r="L141" i="1"/>
  <c r="I141" i="1"/>
  <c r="AG138" i="1"/>
  <c r="AD138" i="1"/>
  <c r="AA138" i="1"/>
  <c r="X138" i="1"/>
  <c r="U138" i="1"/>
  <c r="R138" i="1"/>
  <c r="O138" i="1"/>
  <c r="L138" i="1"/>
  <c r="I138" i="1"/>
  <c r="AG137" i="1"/>
  <c r="AD137" i="1"/>
  <c r="AA137" i="1"/>
  <c r="X137" i="1"/>
  <c r="U137" i="1"/>
  <c r="R137" i="1"/>
  <c r="O137" i="1"/>
  <c r="L137" i="1"/>
  <c r="I137" i="1"/>
  <c r="AG136" i="1"/>
  <c r="AD136" i="1"/>
  <c r="AA136" i="1"/>
  <c r="X136" i="1"/>
  <c r="U136" i="1"/>
  <c r="R136" i="1"/>
  <c r="O136" i="1"/>
  <c r="L136" i="1"/>
  <c r="I136" i="1"/>
  <c r="AG135" i="1"/>
  <c r="AD135" i="1"/>
  <c r="AA135" i="1"/>
  <c r="X135" i="1"/>
  <c r="U135" i="1"/>
  <c r="R135" i="1"/>
  <c r="O135" i="1"/>
  <c r="L135" i="1"/>
  <c r="I135" i="1"/>
  <c r="AG134" i="1"/>
  <c r="AD134" i="1"/>
  <c r="AA134" i="1"/>
  <c r="X134" i="1"/>
  <c r="U134" i="1"/>
  <c r="R134" i="1"/>
  <c r="O134" i="1"/>
  <c r="L134" i="1"/>
  <c r="I134" i="1"/>
  <c r="AG133" i="1"/>
  <c r="AD133" i="1"/>
  <c r="AA133" i="1"/>
  <c r="X133" i="1"/>
  <c r="U133" i="1"/>
  <c r="R133" i="1"/>
  <c r="O133" i="1"/>
  <c r="L133" i="1"/>
  <c r="I133" i="1"/>
  <c r="AG132" i="1"/>
  <c r="AD132" i="1"/>
  <c r="AA132" i="1"/>
  <c r="X132" i="1"/>
  <c r="U132" i="1"/>
  <c r="R132" i="1"/>
  <c r="O132" i="1"/>
  <c r="L132" i="1"/>
  <c r="I132" i="1"/>
  <c r="AG131" i="1"/>
  <c r="AD131" i="1"/>
  <c r="AA131" i="1"/>
  <c r="X131" i="1"/>
  <c r="U131" i="1"/>
  <c r="R131" i="1"/>
  <c r="O131" i="1"/>
  <c r="L131" i="1"/>
  <c r="I131" i="1"/>
  <c r="AG130" i="1"/>
  <c r="AD130" i="1"/>
  <c r="AA130" i="1"/>
  <c r="X130" i="1"/>
  <c r="U130" i="1"/>
  <c r="R130" i="1"/>
  <c r="O130" i="1"/>
  <c r="L130" i="1"/>
  <c r="I130" i="1"/>
  <c r="AG803" i="1"/>
  <c r="AD803" i="1"/>
  <c r="AA803" i="1"/>
  <c r="X803" i="1"/>
  <c r="U803" i="1"/>
  <c r="R803" i="1"/>
  <c r="O803" i="1"/>
  <c r="L803" i="1"/>
  <c r="I803" i="1"/>
  <c r="AG802" i="1"/>
  <c r="AD802" i="1"/>
  <c r="AA802" i="1"/>
  <c r="X802" i="1"/>
  <c r="U802" i="1"/>
  <c r="R802" i="1"/>
  <c r="O802" i="1"/>
  <c r="L802" i="1"/>
  <c r="I802" i="1"/>
  <c r="AG801" i="1"/>
  <c r="AD801" i="1"/>
  <c r="AA801" i="1"/>
  <c r="X801" i="1"/>
  <c r="U801" i="1"/>
  <c r="R801" i="1"/>
  <c r="O801" i="1"/>
  <c r="L801" i="1"/>
  <c r="I801" i="1"/>
  <c r="AG800" i="1"/>
  <c r="AD800" i="1"/>
  <c r="AA800" i="1"/>
  <c r="X800" i="1"/>
  <c r="U800" i="1"/>
  <c r="R800" i="1"/>
  <c r="O800" i="1"/>
  <c r="L800" i="1"/>
  <c r="I800" i="1"/>
  <c r="AG799" i="1"/>
  <c r="AD799" i="1"/>
  <c r="AA799" i="1"/>
  <c r="U799" i="1"/>
  <c r="R799" i="1"/>
  <c r="O799" i="1"/>
  <c r="L799" i="1"/>
  <c r="I799" i="1"/>
  <c r="AG798" i="1"/>
  <c r="AD798" i="1"/>
  <c r="AA798" i="1"/>
  <c r="X798" i="1"/>
  <c r="U798" i="1"/>
  <c r="R798" i="1"/>
  <c r="O798" i="1"/>
  <c r="L798" i="1"/>
  <c r="I798" i="1"/>
  <c r="AG797" i="1"/>
  <c r="AD797" i="1"/>
  <c r="AA797" i="1"/>
  <c r="X797" i="1"/>
  <c r="U797" i="1"/>
  <c r="R797" i="1"/>
  <c r="O797" i="1"/>
  <c r="L797" i="1"/>
  <c r="I797" i="1"/>
  <c r="AG796" i="1"/>
  <c r="AD796" i="1"/>
  <c r="AA796" i="1"/>
  <c r="X796" i="1"/>
  <c r="U796" i="1"/>
  <c r="R796" i="1"/>
  <c r="O796" i="1"/>
  <c r="L796" i="1"/>
  <c r="I796" i="1"/>
  <c r="AG795" i="1"/>
  <c r="AD795" i="1"/>
  <c r="AA795" i="1"/>
  <c r="X795" i="1"/>
  <c r="U795" i="1"/>
  <c r="R795" i="1"/>
  <c r="O795" i="1"/>
  <c r="L795" i="1"/>
  <c r="I795" i="1"/>
  <c r="AG792" i="1"/>
  <c r="AD792" i="1"/>
  <c r="AA792" i="1"/>
  <c r="X792" i="1"/>
  <c r="U792" i="1"/>
  <c r="R792" i="1"/>
  <c r="O792" i="1"/>
  <c r="L792" i="1"/>
  <c r="I792" i="1"/>
  <c r="AG791" i="1"/>
  <c r="AD791" i="1"/>
  <c r="AA791" i="1"/>
  <c r="X791" i="1"/>
  <c r="U791" i="1"/>
  <c r="R791" i="1"/>
  <c r="O791" i="1"/>
  <c r="L791" i="1"/>
  <c r="I791" i="1"/>
  <c r="AG790" i="1"/>
  <c r="AD790" i="1"/>
  <c r="AA790" i="1"/>
  <c r="X790" i="1"/>
  <c r="U790" i="1"/>
  <c r="R790" i="1"/>
  <c r="O790" i="1"/>
  <c r="L790" i="1"/>
  <c r="I790" i="1"/>
  <c r="AG789" i="1"/>
  <c r="AD789" i="1"/>
  <c r="AA789" i="1"/>
  <c r="X789" i="1"/>
  <c r="U789" i="1"/>
  <c r="R789" i="1"/>
  <c r="O789" i="1"/>
  <c r="L789" i="1"/>
  <c r="AG788" i="1"/>
  <c r="AD788" i="1"/>
  <c r="AA788" i="1"/>
  <c r="X788" i="1"/>
  <c r="U788" i="1"/>
  <c r="R788" i="1"/>
  <c r="O788" i="1"/>
  <c r="L788" i="1"/>
  <c r="I788" i="1"/>
  <c r="AG787" i="1"/>
  <c r="AD787" i="1"/>
  <c r="AA787" i="1"/>
  <c r="X787" i="1"/>
  <c r="U787" i="1"/>
  <c r="R787" i="1"/>
  <c r="O787" i="1"/>
  <c r="L787" i="1"/>
  <c r="I787" i="1"/>
  <c r="AG786" i="1"/>
  <c r="AD786" i="1"/>
  <c r="AA786" i="1"/>
  <c r="X786" i="1"/>
  <c r="U786" i="1"/>
  <c r="R786" i="1"/>
  <c r="O786" i="1"/>
  <c r="L786" i="1"/>
  <c r="I786" i="1"/>
  <c r="AG785" i="1"/>
  <c r="AD785" i="1"/>
  <c r="AA785" i="1"/>
  <c r="X785" i="1"/>
  <c r="U785" i="1"/>
  <c r="R785" i="1"/>
  <c r="O785" i="1"/>
  <c r="L785" i="1"/>
  <c r="I785" i="1"/>
  <c r="AG784" i="1"/>
  <c r="AD784" i="1"/>
  <c r="AA784" i="1"/>
  <c r="X784" i="1"/>
  <c r="U784" i="1"/>
  <c r="R784" i="1"/>
  <c r="O784" i="1"/>
  <c r="L784" i="1"/>
  <c r="I784" i="1"/>
  <c r="AG127" i="1"/>
  <c r="AD127" i="1"/>
  <c r="AA127" i="1"/>
  <c r="X127" i="1"/>
  <c r="U127" i="1"/>
  <c r="R127" i="1"/>
  <c r="O127" i="1"/>
  <c r="L127" i="1"/>
  <c r="I127" i="1"/>
  <c r="AG126" i="1"/>
  <c r="AD126" i="1"/>
  <c r="AA126" i="1"/>
  <c r="X126" i="1"/>
  <c r="U126" i="1"/>
  <c r="R126" i="1"/>
  <c r="O126" i="1"/>
  <c r="L126" i="1"/>
  <c r="I126" i="1"/>
  <c r="AG125" i="1"/>
  <c r="AD125" i="1"/>
  <c r="AA125" i="1"/>
  <c r="X125" i="1"/>
  <c r="U125" i="1"/>
  <c r="R125" i="1"/>
  <c r="O125" i="1"/>
  <c r="L125" i="1"/>
  <c r="I125" i="1"/>
  <c r="AG124" i="1"/>
  <c r="AD124" i="1"/>
  <c r="AA124" i="1"/>
  <c r="X124" i="1"/>
  <c r="U124" i="1"/>
  <c r="R124" i="1"/>
  <c r="O124" i="1"/>
  <c r="L124" i="1"/>
  <c r="I124" i="1"/>
  <c r="AG123" i="1"/>
  <c r="AD123" i="1"/>
  <c r="AA123" i="1"/>
  <c r="X123" i="1"/>
  <c r="U123" i="1"/>
  <c r="R123" i="1"/>
  <c r="O123" i="1"/>
  <c r="L123" i="1"/>
  <c r="I123" i="1"/>
  <c r="AG122" i="1"/>
  <c r="AD122" i="1"/>
  <c r="AA122" i="1"/>
  <c r="X122" i="1"/>
  <c r="U122" i="1"/>
  <c r="R122" i="1"/>
  <c r="O122" i="1"/>
  <c r="L122" i="1"/>
  <c r="I122" i="1"/>
  <c r="AG121" i="1"/>
  <c r="AD121" i="1"/>
  <c r="AA121" i="1"/>
  <c r="X121" i="1"/>
  <c r="U121" i="1"/>
  <c r="R121" i="1"/>
  <c r="O121" i="1"/>
  <c r="L121" i="1"/>
  <c r="I121" i="1"/>
  <c r="AG120" i="1"/>
  <c r="AD120" i="1"/>
  <c r="AA120" i="1"/>
  <c r="X120" i="1"/>
  <c r="U120" i="1"/>
  <c r="R120" i="1"/>
  <c r="O120" i="1"/>
  <c r="L120" i="1"/>
  <c r="I120" i="1"/>
  <c r="AG119" i="1"/>
  <c r="AD119" i="1"/>
  <c r="AA119" i="1"/>
  <c r="X119" i="1"/>
  <c r="U119" i="1"/>
  <c r="R119" i="1"/>
  <c r="O119" i="1"/>
  <c r="L119" i="1"/>
  <c r="I119" i="1"/>
  <c r="AJ122" i="1" s="1"/>
  <c r="AG781" i="1"/>
  <c r="AD781" i="1"/>
  <c r="AA781" i="1"/>
  <c r="X781" i="1"/>
  <c r="U781" i="1"/>
  <c r="R781" i="1"/>
  <c r="O781" i="1"/>
  <c r="L781" i="1"/>
  <c r="I781" i="1"/>
  <c r="AG780" i="1"/>
  <c r="AD780" i="1"/>
  <c r="AA780" i="1"/>
  <c r="X780" i="1"/>
  <c r="U780" i="1"/>
  <c r="R780" i="1"/>
  <c r="O780" i="1"/>
  <c r="L780" i="1"/>
  <c r="I780" i="1"/>
  <c r="AG779" i="1"/>
  <c r="AD779" i="1"/>
  <c r="AA779" i="1"/>
  <c r="X779" i="1"/>
  <c r="U779" i="1"/>
  <c r="R779" i="1"/>
  <c r="O779" i="1"/>
  <c r="L779" i="1"/>
  <c r="I779" i="1"/>
  <c r="AG778" i="1"/>
  <c r="AD778" i="1"/>
  <c r="AA778" i="1"/>
  <c r="X778" i="1"/>
  <c r="U778" i="1"/>
  <c r="R778" i="1"/>
  <c r="O778" i="1"/>
  <c r="L778" i="1"/>
  <c r="I778" i="1"/>
  <c r="AG777" i="1"/>
  <c r="AD777" i="1"/>
  <c r="AA777" i="1"/>
  <c r="X777" i="1"/>
  <c r="U777" i="1"/>
  <c r="R777" i="1"/>
  <c r="O777" i="1"/>
  <c r="L777" i="1"/>
  <c r="I777" i="1"/>
  <c r="AG776" i="1"/>
  <c r="AD776" i="1"/>
  <c r="AA776" i="1"/>
  <c r="X776" i="1"/>
  <c r="U776" i="1"/>
  <c r="R776" i="1"/>
  <c r="O776" i="1"/>
  <c r="L776" i="1"/>
  <c r="I776" i="1"/>
  <c r="AG775" i="1"/>
  <c r="AD775" i="1"/>
  <c r="AA775" i="1"/>
  <c r="X775" i="1"/>
  <c r="U775" i="1"/>
  <c r="R775" i="1"/>
  <c r="O775" i="1"/>
  <c r="L775" i="1"/>
  <c r="I775" i="1"/>
  <c r="AG774" i="1"/>
  <c r="AD774" i="1"/>
  <c r="AA774" i="1"/>
  <c r="X774" i="1"/>
  <c r="U774" i="1"/>
  <c r="R774" i="1"/>
  <c r="O774" i="1"/>
  <c r="L774" i="1"/>
  <c r="I774" i="1"/>
  <c r="AG773" i="1"/>
  <c r="AD773" i="1"/>
  <c r="AA773" i="1"/>
  <c r="X773" i="1"/>
  <c r="U773" i="1"/>
  <c r="R773" i="1"/>
  <c r="O773" i="1"/>
  <c r="L773" i="1"/>
  <c r="I773" i="1"/>
  <c r="AG770" i="1"/>
  <c r="AD770" i="1"/>
  <c r="AA770" i="1"/>
  <c r="X770" i="1"/>
  <c r="U770" i="1"/>
  <c r="R770" i="1"/>
  <c r="O770" i="1"/>
  <c r="L770" i="1"/>
  <c r="I770" i="1"/>
  <c r="AG769" i="1"/>
  <c r="AD769" i="1"/>
  <c r="AA769" i="1"/>
  <c r="X769" i="1"/>
  <c r="U769" i="1"/>
  <c r="R769" i="1"/>
  <c r="O769" i="1"/>
  <c r="L769" i="1"/>
  <c r="I769" i="1"/>
  <c r="AG768" i="1"/>
  <c r="AD768" i="1"/>
  <c r="AA768" i="1"/>
  <c r="X768" i="1"/>
  <c r="U768" i="1"/>
  <c r="R768" i="1"/>
  <c r="O768" i="1"/>
  <c r="L768" i="1"/>
  <c r="I768" i="1"/>
  <c r="AG767" i="1"/>
  <c r="AD767" i="1"/>
  <c r="AA767" i="1"/>
  <c r="X767" i="1"/>
  <c r="U767" i="1"/>
  <c r="R767" i="1"/>
  <c r="O767" i="1"/>
  <c r="L767" i="1"/>
  <c r="I767" i="1"/>
  <c r="AG766" i="1"/>
  <c r="AD766" i="1"/>
  <c r="AA766" i="1"/>
  <c r="X766" i="1"/>
  <c r="U766" i="1"/>
  <c r="R766" i="1"/>
  <c r="O766" i="1"/>
  <c r="L766" i="1"/>
  <c r="I766" i="1"/>
  <c r="AG765" i="1"/>
  <c r="AD765" i="1"/>
  <c r="AA765" i="1"/>
  <c r="X765" i="1"/>
  <c r="U765" i="1"/>
  <c r="R765" i="1"/>
  <c r="O765" i="1"/>
  <c r="L765" i="1"/>
  <c r="I765" i="1"/>
  <c r="AG764" i="1"/>
  <c r="AD764" i="1"/>
  <c r="AA764" i="1"/>
  <c r="X764" i="1"/>
  <c r="U764" i="1"/>
  <c r="R764" i="1"/>
  <c r="O764" i="1"/>
  <c r="L764" i="1"/>
  <c r="I764" i="1"/>
  <c r="AG763" i="1"/>
  <c r="AD763" i="1"/>
  <c r="AA763" i="1"/>
  <c r="X763" i="1"/>
  <c r="U763" i="1"/>
  <c r="R763" i="1"/>
  <c r="O763" i="1"/>
  <c r="L763" i="1"/>
  <c r="I763" i="1"/>
  <c r="AG762" i="1"/>
  <c r="AD762" i="1"/>
  <c r="AA762" i="1"/>
  <c r="X762" i="1"/>
  <c r="U762" i="1"/>
  <c r="R762" i="1"/>
  <c r="O762" i="1"/>
  <c r="L762" i="1"/>
  <c r="I762" i="1"/>
  <c r="AG761" i="1"/>
  <c r="AD761" i="1"/>
  <c r="AA761" i="1"/>
  <c r="X761" i="1"/>
  <c r="U761" i="1"/>
  <c r="R761" i="1"/>
  <c r="O761" i="1"/>
  <c r="L761" i="1"/>
  <c r="I761" i="1"/>
  <c r="AJ760" i="1"/>
  <c r="AG760" i="1"/>
  <c r="AD760" i="1"/>
  <c r="AA760" i="1"/>
  <c r="X760" i="1"/>
  <c r="U760" i="1"/>
  <c r="R760" i="1"/>
  <c r="O760" i="1"/>
  <c r="L760" i="1"/>
  <c r="I760" i="1"/>
  <c r="AG759" i="1"/>
  <c r="AD759" i="1"/>
  <c r="AA759" i="1"/>
  <c r="X759" i="1"/>
  <c r="U759" i="1"/>
  <c r="R759" i="1"/>
  <c r="O759" i="1"/>
  <c r="L759" i="1"/>
  <c r="I759" i="1"/>
  <c r="AG116" i="1"/>
  <c r="AD116" i="1"/>
  <c r="AA116" i="1"/>
  <c r="X116" i="1"/>
  <c r="U116" i="1"/>
  <c r="R116" i="1"/>
  <c r="O116" i="1"/>
  <c r="L116" i="1"/>
  <c r="I116" i="1"/>
  <c r="AG115" i="1"/>
  <c r="AD115" i="1"/>
  <c r="AA115" i="1"/>
  <c r="X115" i="1"/>
  <c r="U115" i="1"/>
  <c r="R115" i="1"/>
  <c r="O115" i="1"/>
  <c r="L115" i="1"/>
  <c r="I115" i="1"/>
  <c r="AG114" i="1"/>
  <c r="AD114" i="1"/>
  <c r="AA114" i="1"/>
  <c r="X114" i="1"/>
  <c r="U114" i="1"/>
  <c r="R114" i="1"/>
  <c r="O114" i="1"/>
  <c r="L114" i="1"/>
  <c r="I114" i="1"/>
  <c r="AG113" i="1"/>
  <c r="AD113" i="1"/>
  <c r="AA113" i="1"/>
  <c r="X113" i="1"/>
  <c r="U113" i="1"/>
  <c r="R113" i="1"/>
  <c r="O113" i="1"/>
  <c r="L113" i="1"/>
  <c r="I113" i="1"/>
  <c r="AG112" i="1"/>
  <c r="AD112" i="1"/>
  <c r="AA112" i="1"/>
  <c r="X112" i="1"/>
  <c r="U112" i="1"/>
  <c r="R112" i="1"/>
  <c r="O112" i="1"/>
  <c r="L112" i="1"/>
  <c r="I112" i="1"/>
  <c r="AG111" i="1"/>
  <c r="AD111" i="1"/>
  <c r="AA111" i="1"/>
  <c r="X111" i="1"/>
  <c r="U111" i="1"/>
  <c r="R111" i="1"/>
  <c r="O111" i="1"/>
  <c r="L111" i="1"/>
  <c r="I111" i="1"/>
  <c r="AG110" i="1"/>
  <c r="AD110" i="1"/>
  <c r="AA110" i="1"/>
  <c r="X110" i="1"/>
  <c r="U110" i="1"/>
  <c r="R110" i="1"/>
  <c r="O110" i="1"/>
  <c r="L110" i="1"/>
  <c r="I110" i="1"/>
  <c r="AG109" i="1"/>
  <c r="AD109" i="1"/>
  <c r="AA109" i="1"/>
  <c r="X109" i="1"/>
  <c r="U109" i="1"/>
  <c r="R109" i="1"/>
  <c r="O109" i="1"/>
  <c r="L109" i="1"/>
  <c r="I109" i="1"/>
  <c r="AG108" i="1"/>
  <c r="AD108" i="1"/>
  <c r="AA108" i="1"/>
  <c r="X108" i="1"/>
  <c r="U108" i="1"/>
  <c r="R108" i="1"/>
  <c r="O108" i="1"/>
  <c r="L108" i="1"/>
  <c r="I108" i="1"/>
  <c r="AG745" i="1"/>
  <c r="AD745" i="1"/>
  <c r="AA745" i="1"/>
  <c r="X745" i="1"/>
  <c r="U745" i="1"/>
  <c r="R745" i="1"/>
  <c r="O745" i="1"/>
  <c r="L745" i="1"/>
  <c r="I745" i="1"/>
  <c r="AG744" i="1"/>
  <c r="AD744" i="1"/>
  <c r="AA744" i="1"/>
  <c r="X744" i="1"/>
  <c r="U744" i="1"/>
  <c r="R744" i="1"/>
  <c r="O744" i="1"/>
  <c r="L744" i="1"/>
  <c r="I744" i="1"/>
  <c r="AG743" i="1"/>
  <c r="AD743" i="1"/>
  <c r="AA743" i="1"/>
  <c r="X743" i="1"/>
  <c r="U743" i="1"/>
  <c r="R743" i="1"/>
  <c r="O743" i="1"/>
  <c r="L743" i="1"/>
  <c r="I743" i="1"/>
  <c r="AG742" i="1"/>
  <c r="AD742" i="1"/>
  <c r="AA742" i="1"/>
  <c r="X742" i="1"/>
  <c r="U742" i="1"/>
  <c r="R742" i="1"/>
  <c r="O742" i="1"/>
  <c r="L742" i="1"/>
  <c r="I742" i="1"/>
  <c r="AG741" i="1"/>
  <c r="AD741" i="1"/>
  <c r="AA741" i="1"/>
  <c r="X741" i="1"/>
  <c r="U741" i="1"/>
  <c r="R741" i="1"/>
  <c r="O741" i="1"/>
  <c r="L741" i="1"/>
  <c r="I741" i="1"/>
  <c r="AG740" i="1"/>
  <c r="AD740" i="1"/>
  <c r="AA740" i="1"/>
  <c r="X740" i="1"/>
  <c r="U740" i="1"/>
  <c r="R740" i="1"/>
  <c r="O740" i="1"/>
  <c r="L740" i="1"/>
  <c r="I740" i="1"/>
  <c r="AG739" i="1"/>
  <c r="AD739" i="1"/>
  <c r="AA739" i="1"/>
  <c r="X739" i="1"/>
  <c r="U739" i="1"/>
  <c r="R739" i="1"/>
  <c r="O739" i="1"/>
  <c r="L739" i="1"/>
  <c r="I739" i="1"/>
  <c r="AG738" i="1"/>
  <c r="AD738" i="1"/>
  <c r="AA738" i="1"/>
  <c r="X738" i="1"/>
  <c r="U738" i="1"/>
  <c r="R738" i="1"/>
  <c r="O738" i="1"/>
  <c r="L738" i="1"/>
  <c r="I738" i="1"/>
  <c r="AG737" i="1"/>
  <c r="AD737" i="1"/>
  <c r="AA737" i="1"/>
  <c r="X737" i="1"/>
  <c r="U737" i="1"/>
  <c r="R737" i="1"/>
  <c r="O737" i="1"/>
  <c r="L737" i="1"/>
  <c r="I737" i="1"/>
  <c r="AG364" i="1"/>
  <c r="AD364" i="1"/>
  <c r="AA364" i="1"/>
  <c r="X364" i="1"/>
  <c r="U364" i="1"/>
  <c r="R364" i="1"/>
  <c r="O364" i="1"/>
  <c r="L364" i="1"/>
  <c r="I364" i="1"/>
  <c r="AG363" i="1"/>
  <c r="AD363" i="1"/>
  <c r="AA363" i="1"/>
  <c r="X363" i="1"/>
  <c r="U363" i="1"/>
  <c r="R363" i="1"/>
  <c r="O363" i="1"/>
  <c r="L363" i="1"/>
  <c r="I363" i="1"/>
  <c r="AG362" i="1"/>
  <c r="AD362" i="1"/>
  <c r="AA362" i="1"/>
  <c r="X362" i="1"/>
  <c r="U362" i="1"/>
  <c r="R362" i="1"/>
  <c r="O362" i="1"/>
  <c r="L362" i="1"/>
  <c r="I362" i="1"/>
  <c r="AG361" i="1"/>
  <c r="AD361" i="1"/>
  <c r="AA361" i="1"/>
  <c r="X361" i="1"/>
  <c r="U361" i="1"/>
  <c r="R361" i="1"/>
  <c r="O361" i="1"/>
  <c r="L361" i="1"/>
  <c r="I361" i="1"/>
  <c r="AG360" i="1"/>
  <c r="AA360" i="1"/>
  <c r="X360" i="1"/>
  <c r="U360" i="1"/>
  <c r="R360" i="1"/>
  <c r="O360" i="1"/>
  <c r="L360" i="1"/>
  <c r="I360" i="1"/>
  <c r="AG359" i="1"/>
  <c r="AD359" i="1"/>
  <c r="AA359" i="1"/>
  <c r="X359" i="1"/>
  <c r="U359" i="1"/>
  <c r="R359" i="1"/>
  <c r="O359" i="1"/>
  <c r="L359" i="1"/>
  <c r="I359" i="1"/>
  <c r="AG358" i="1"/>
  <c r="AD358" i="1"/>
  <c r="AA358" i="1"/>
  <c r="X358" i="1"/>
  <c r="U358" i="1"/>
  <c r="R358" i="1"/>
  <c r="I356" i="1"/>
  <c r="I357" i="1"/>
  <c r="I358" i="1"/>
  <c r="L356" i="1"/>
  <c r="L357" i="1"/>
  <c r="L358" i="1"/>
  <c r="O356" i="1"/>
  <c r="O357" i="1"/>
  <c r="O358" i="1"/>
  <c r="R356" i="1"/>
  <c r="R357" i="1"/>
  <c r="U356" i="1"/>
  <c r="U357" i="1"/>
  <c r="X356" i="1"/>
  <c r="X357" i="1"/>
  <c r="AA356" i="1"/>
  <c r="AA357" i="1"/>
  <c r="AD356" i="1"/>
  <c r="AD357" i="1"/>
  <c r="AG356" i="1"/>
  <c r="AG357" i="1"/>
  <c r="AG353" i="1"/>
  <c r="AD353" i="1"/>
  <c r="AA353" i="1"/>
  <c r="X353" i="1"/>
  <c r="U353" i="1"/>
  <c r="R353" i="1"/>
  <c r="O353" i="1"/>
  <c r="L353" i="1"/>
  <c r="I353" i="1"/>
  <c r="AG352" i="1"/>
  <c r="AD352" i="1"/>
  <c r="AA352" i="1"/>
  <c r="X352" i="1"/>
  <c r="U352" i="1"/>
  <c r="R352" i="1"/>
  <c r="O352" i="1"/>
  <c r="L352" i="1"/>
  <c r="I352" i="1"/>
  <c r="AG351" i="1"/>
  <c r="AD351" i="1"/>
  <c r="AA351" i="1"/>
  <c r="X351" i="1"/>
  <c r="U351" i="1"/>
  <c r="R351" i="1"/>
  <c r="O351" i="1"/>
  <c r="L351" i="1"/>
  <c r="I351" i="1"/>
  <c r="AG350" i="1"/>
  <c r="AD350" i="1"/>
  <c r="AA350" i="1"/>
  <c r="U350" i="1"/>
  <c r="R350" i="1"/>
  <c r="O350" i="1"/>
  <c r="L350" i="1"/>
  <c r="I350" i="1"/>
  <c r="AG349" i="1"/>
  <c r="AD349" i="1"/>
  <c r="AA349" i="1"/>
  <c r="U349" i="1"/>
  <c r="R349" i="1"/>
  <c r="O349" i="1"/>
  <c r="L349" i="1"/>
  <c r="I349" i="1"/>
  <c r="AG348" i="1"/>
  <c r="AD348" i="1"/>
  <c r="AA348" i="1"/>
  <c r="X348" i="1"/>
  <c r="U348" i="1"/>
  <c r="R348" i="1"/>
  <c r="O348" i="1"/>
  <c r="L348" i="1"/>
  <c r="I348" i="1"/>
  <c r="AG347" i="1"/>
  <c r="AD347" i="1"/>
  <c r="AA347" i="1"/>
  <c r="X347" i="1"/>
  <c r="U347" i="1"/>
  <c r="I345" i="1"/>
  <c r="I346" i="1"/>
  <c r="I347" i="1"/>
  <c r="L345" i="1"/>
  <c r="L346" i="1"/>
  <c r="L347" i="1"/>
  <c r="O345" i="1"/>
  <c r="O346" i="1"/>
  <c r="O347" i="1"/>
  <c r="R345" i="1"/>
  <c r="R346" i="1"/>
  <c r="R347" i="1"/>
  <c r="U345" i="1"/>
  <c r="U346" i="1"/>
  <c r="X345" i="1"/>
  <c r="X346" i="1"/>
  <c r="AA345" i="1"/>
  <c r="AA346" i="1"/>
  <c r="AD345" i="1"/>
  <c r="AD346" i="1"/>
  <c r="AG345" i="1"/>
  <c r="AG346" i="1"/>
  <c r="AG723" i="1"/>
  <c r="AD723" i="1"/>
  <c r="AA723" i="1"/>
  <c r="X723" i="1"/>
  <c r="U723" i="1"/>
  <c r="R723" i="1"/>
  <c r="O723" i="1"/>
  <c r="L723" i="1"/>
  <c r="I723" i="1"/>
  <c r="AG722" i="1"/>
  <c r="AD722" i="1"/>
  <c r="AA722" i="1"/>
  <c r="X722" i="1"/>
  <c r="U722" i="1"/>
  <c r="R722" i="1"/>
  <c r="O722" i="1"/>
  <c r="L722" i="1"/>
  <c r="I722" i="1"/>
  <c r="AG721" i="1"/>
  <c r="AD721" i="1"/>
  <c r="AA721" i="1"/>
  <c r="X721" i="1"/>
  <c r="U721" i="1"/>
  <c r="R721" i="1"/>
  <c r="O721" i="1"/>
  <c r="L721" i="1"/>
  <c r="I721" i="1"/>
  <c r="AG720" i="1"/>
  <c r="AD720" i="1"/>
  <c r="AA720" i="1"/>
  <c r="X720" i="1"/>
  <c r="U720" i="1"/>
  <c r="R720" i="1"/>
  <c r="O720" i="1"/>
  <c r="L720" i="1"/>
  <c r="I720" i="1"/>
  <c r="AG719" i="1"/>
  <c r="AD719" i="1"/>
  <c r="AA719" i="1"/>
  <c r="X719" i="1"/>
  <c r="U719" i="1"/>
  <c r="R719" i="1"/>
  <c r="O719" i="1"/>
  <c r="L719" i="1"/>
  <c r="I719" i="1"/>
  <c r="AG718" i="1"/>
  <c r="AD718" i="1"/>
  <c r="AA718" i="1"/>
  <c r="X718" i="1"/>
  <c r="U718" i="1"/>
  <c r="R718" i="1"/>
  <c r="O718" i="1"/>
  <c r="L718" i="1"/>
  <c r="I718" i="1"/>
  <c r="AG717" i="1"/>
  <c r="AD717" i="1"/>
  <c r="AA717" i="1"/>
  <c r="X717" i="1"/>
  <c r="U717" i="1"/>
  <c r="R717" i="1"/>
  <c r="O717" i="1"/>
  <c r="L717" i="1"/>
  <c r="I717" i="1"/>
  <c r="AG716" i="1"/>
  <c r="AD716" i="1"/>
  <c r="AA716" i="1"/>
  <c r="X716" i="1"/>
  <c r="U716" i="1"/>
  <c r="R716" i="1"/>
  <c r="O716" i="1"/>
  <c r="L716" i="1"/>
  <c r="I716" i="1"/>
  <c r="AG715" i="1"/>
  <c r="AD715" i="1"/>
  <c r="AA715" i="1"/>
  <c r="X715" i="1"/>
  <c r="U715" i="1"/>
  <c r="R715" i="1"/>
  <c r="O715" i="1"/>
  <c r="L715" i="1"/>
  <c r="I715" i="1"/>
  <c r="AG105" i="1"/>
  <c r="AD105" i="1"/>
  <c r="AA105" i="1"/>
  <c r="X105" i="1"/>
  <c r="U105" i="1"/>
  <c r="R105" i="1"/>
  <c r="O105" i="1"/>
  <c r="L105" i="1"/>
  <c r="I105" i="1"/>
  <c r="AG104" i="1"/>
  <c r="AD104" i="1"/>
  <c r="AA104" i="1"/>
  <c r="X104" i="1"/>
  <c r="U104" i="1"/>
  <c r="R104" i="1"/>
  <c r="O104" i="1"/>
  <c r="L104" i="1"/>
  <c r="I104" i="1"/>
  <c r="AG103" i="1"/>
  <c r="AD103" i="1"/>
  <c r="AA103" i="1"/>
  <c r="X103" i="1"/>
  <c r="U103" i="1"/>
  <c r="R103" i="1"/>
  <c r="O103" i="1"/>
  <c r="L103" i="1"/>
  <c r="I103" i="1"/>
  <c r="AG102" i="1"/>
  <c r="AD102" i="1"/>
  <c r="AA102" i="1"/>
  <c r="U102" i="1"/>
  <c r="R102" i="1"/>
  <c r="O102" i="1"/>
  <c r="L102" i="1"/>
  <c r="I102" i="1"/>
  <c r="AG101" i="1"/>
  <c r="AD101" i="1"/>
  <c r="AA101" i="1"/>
  <c r="X101" i="1"/>
  <c r="U101" i="1"/>
  <c r="R101" i="1"/>
  <c r="O101" i="1"/>
  <c r="L101" i="1"/>
  <c r="I101" i="1"/>
  <c r="AG100" i="1"/>
  <c r="AD100" i="1"/>
  <c r="AA100" i="1"/>
  <c r="X100" i="1"/>
  <c r="U100" i="1"/>
  <c r="R100" i="1"/>
  <c r="O100" i="1"/>
  <c r="L100" i="1"/>
  <c r="I100" i="1"/>
  <c r="AG99" i="1"/>
  <c r="AD99" i="1"/>
  <c r="AA99" i="1"/>
  <c r="X99" i="1"/>
  <c r="U99" i="1"/>
  <c r="R99" i="1"/>
  <c r="O99" i="1"/>
  <c r="L99" i="1"/>
  <c r="I99" i="1"/>
  <c r="AG98" i="1"/>
  <c r="AD98" i="1"/>
  <c r="AA98" i="1"/>
  <c r="X98" i="1"/>
  <c r="U98" i="1"/>
  <c r="R98" i="1"/>
  <c r="O98" i="1"/>
  <c r="L98" i="1"/>
  <c r="I98" i="1"/>
  <c r="AG97" i="1"/>
  <c r="AD97" i="1"/>
  <c r="AA97" i="1"/>
  <c r="X97" i="1"/>
  <c r="U97" i="1"/>
  <c r="R97" i="1"/>
  <c r="O97" i="1"/>
  <c r="L97" i="1"/>
  <c r="I97" i="1"/>
  <c r="AG320" i="1"/>
  <c r="AD320" i="1"/>
  <c r="AA320" i="1"/>
  <c r="X320" i="1"/>
  <c r="U320" i="1"/>
  <c r="R320" i="1"/>
  <c r="O320" i="1"/>
  <c r="L320" i="1"/>
  <c r="I320" i="1"/>
  <c r="AG319" i="1"/>
  <c r="AD319" i="1"/>
  <c r="AA319" i="1"/>
  <c r="X319" i="1"/>
  <c r="U319" i="1"/>
  <c r="R319" i="1"/>
  <c r="O319" i="1"/>
  <c r="L319" i="1"/>
  <c r="I319" i="1"/>
  <c r="AG318" i="1"/>
  <c r="AD318" i="1"/>
  <c r="AA318" i="1"/>
  <c r="X318" i="1"/>
  <c r="U318" i="1"/>
  <c r="R318" i="1"/>
  <c r="O318" i="1"/>
  <c r="L318" i="1"/>
  <c r="I318" i="1"/>
  <c r="AG317" i="1"/>
  <c r="AD317" i="1"/>
  <c r="AA317" i="1"/>
  <c r="X317" i="1"/>
  <c r="U317" i="1"/>
  <c r="R317" i="1"/>
  <c r="O317" i="1"/>
  <c r="L317" i="1"/>
  <c r="AG316" i="1"/>
  <c r="AD316" i="1"/>
  <c r="AA316" i="1"/>
  <c r="X316" i="1"/>
  <c r="U316" i="1"/>
  <c r="R316" i="1"/>
  <c r="O316" i="1"/>
  <c r="L316" i="1"/>
  <c r="I316" i="1"/>
  <c r="AG315" i="1"/>
  <c r="AD315" i="1"/>
  <c r="AA315" i="1"/>
  <c r="X315" i="1"/>
  <c r="U315" i="1"/>
  <c r="R315" i="1"/>
  <c r="O315" i="1"/>
  <c r="L315" i="1"/>
  <c r="I315" i="1"/>
  <c r="AG314" i="1"/>
  <c r="AD314" i="1"/>
  <c r="AA314" i="1"/>
  <c r="X314" i="1"/>
  <c r="U314" i="1"/>
  <c r="R314" i="1"/>
  <c r="O314" i="1"/>
  <c r="L314" i="1"/>
  <c r="I314" i="1"/>
  <c r="AG313" i="1"/>
  <c r="AD313" i="1"/>
  <c r="AA313" i="1"/>
  <c r="X313" i="1"/>
  <c r="U313" i="1"/>
  <c r="R313" i="1"/>
  <c r="O313" i="1"/>
  <c r="L313" i="1"/>
  <c r="I313" i="1"/>
  <c r="AG312" i="1"/>
  <c r="AD312" i="1"/>
  <c r="AA312" i="1"/>
  <c r="X312" i="1"/>
  <c r="U312" i="1"/>
  <c r="R312" i="1"/>
  <c r="O312" i="1"/>
  <c r="L312" i="1"/>
  <c r="I312" i="1"/>
  <c r="AG287" i="1"/>
  <c r="AD287" i="1"/>
  <c r="AA287" i="1"/>
  <c r="X287" i="1"/>
  <c r="U287" i="1"/>
  <c r="R287" i="1"/>
  <c r="O287" i="1"/>
  <c r="L287" i="1"/>
  <c r="I287" i="1"/>
  <c r="AG286" i="1"/>
  <c r="AD286" i="1"/>
  <c r="AA286" i="1"/>
  <c r="X286" i="1"/>
  <c r="U286" i="1"/>
  <c r="R286" i="1"/>
  <c r="O286" i="1"/>
  <c r="L286" i="1"/>
  <c r="I286" i="1"/>
  <c r="AG285" i="1"/>
  <c r="AD285" i="1"/>
  <c r="AA285" i="1"/>
  <c r="X285" i="1"/>
  <c r="U285" i="1"/>
  <c r="R285" i="1"/>
  <c r="O285" i="1"/>
  <c r="L285" i="1"/>
  <c r="I285" i="1"/>
  <c r="AG284" i="1"/>
  <c r="AD284" i="1"/>
  <c r="AA284" i="1"/>
  <c r="X284" i="1"/>
  <c r="U284" i="1"/>
  <c r="R284" i="1"/>
  <c r="O284" i="1"/>
  <c r="L284" i="1"/>
  <c r="I284" i="1"/>
  <c r="AG283" i="1"/>
  <c r="AD283" i="1"/>
  <c r="AA283" i="1"/>
  <c r="X283" i="1"/>
  <c r="U283" i="1"/>
  <c r="R283" i="1"/>
  <c r="O283" i="1"/>
  <c r="L283" i="1"/>
  <c r="I283" i="1"/>
  <c r="AG282" i="1"/>
  <c r="AD282" i="1"/>
  <c r="AA282" i="1"/>
  <c r="X282" i="1"/>
  <c r="U282" i="1"/>
  <c r="R282" i="1"/>
  <c r="O282" i="1"/>
  <c r="L282" i="1"/>
  <c r="I282" i="1"/>
  <c r="AG281" i="1"/>
  <c r="AD281" i="1"/>
  <c r="AA281" i="1"/>
  <c r="X281" i="1"/>
  <c r="U281" i="1"/>
  <c r="R281" i="1"/>
  <c r="O281" i="1"/>
  <c r="L281" i="1"/>
  <c r="I281" i="1"/>
  <c r="AG280" i="1"/>
  <c r="AD280" i="1"/>
  <c r="AA280" i="1"/>
  <c r="X280" i="1"/>
  <c r="U280" i="1"/>
  <c r="R280" i="1"/>
  <c r="O280" i="1"/>
  <c r="L280" i="1"/>
  <c r="I280" i="1"/>
  <c r="AG279" i="1"/>
  <c r="AD279" i="1"/>
  <c r="AA279" i="1"/>
  <c r="X279" i="1"/>
  <c r="U279" i="1"/>
  <c r="R279" i="1"/>
  <c r="O279" i="1"/>
  <c r="L279" i="1"/>
  <c r="I279" i="1"/>
  <c r="AG276" i="1"/>
  <c r="AD276" i="1"/>
  <c r="AA276" i="1"/>
  <c r="X276" i="1"/>
  <c r="U276" i="1"/>
  <c r="R276" i="1"/>
  <c r="O276" i="1"/>
  <c r="L276" i="1"/>
  <c r="I276" i="1"/>
  <c r="AG275" i="1"/>
  <c r="AD275" i="1"/>
  <c r="AA275" i="1"/>
  <c r="X275" i="1"/>
  <c r="U275" i="1"/>
  <c r="R275" i="1"/>
  <c r="O275" i="1"/>
  <c r="L275" i="1"/>
  <c r="I275" i="1"/>
  <c r="AG274" i="1"/>
  <c r="AD274" i="1"/>
  <c r="AA274" i="1"/>
  <c r="X274" i="1"/>
  <c r="U274" i="1"/>
  <c r="R274" i="1"/>
  <c r="O274" i="1"/>
  <c r="L274" i="1"/>
  <c r="I274" i="1"/>
  <c r="AG273" i="1"/>
  <c r="AD273" i="1"/>
  <c r="AA273" i="1"/>
  <c r="U273" i="1"/>
  <c r="R273" i="1"/>
  <c r="O273" i="1"/>
  <c r="L273" i="1"/>
  <c r="I273" i="1"/>
  <c r="AG272" i="1"/>
  <c r="AD272" i="1"/>
  <c r="AA272" i="1"/>
  <c r="U272" i="1"/>
  <c r="R272" i="1"/>
  <c r="O272" i="1"/>
  <c r="L272" i="1"/>
  <c r="I272" i="1"/>
  <c r="AG271" i="1"/>
  <c r="AD271" i="1"/>
  <c r="AA271" i="1"/>
  <c r="X271" i="1"/>
  <c r="U271" i="1"/>
  <c r="R271" i="1"/>
  <c r="L271" i="1"/>
  <c r="I271" i="1"/>
  <c r="AG270" i="1"/>
  <c r="AD270" i="1"/>
  <c r="AA270" i="1"/>
  <c r="X270" i="1"/>
  <c r="U270" i="1"/>
  <c r="I268" i="1"/>
  <c r="I269" i="1"/>
  <c r="I270" i="1"/>
  <c r="L268" i="1"/>
  <c r="L269" i="1"/>
  <c r="L270" i="1"/>
  <c r="O268" i="1"/>
  <c r="O269" i="1"/>
  <c r="O270" i="1"/>
  <c r="R268" i="1"/>
  <c r="R269" i="1"/>
  <c r="R270" i="1"/>
  <c r="U268" i="1"/>
  <c r="U269" i="1"/>
  <c r="X268" i="1"/>
  <c r="X269" i="1"/>
  <c r="AA268" i="1"/>
  <c r="AA269" i="1"/>
  <c r="AD268" i="1"/>
  <c r="AD269" i="1"/>
  <c r="AG268" i="1"/>
  <c r="AG269" i="1"/>
  <c r="AG953" i="1"/>
  <c r="AD953" i="1"/>
  <c r="AA953" i="1"/>
  <c r="X953" i="1"/>
  <c r="U953" i="1"/>
  <c r="R953" i="1"/>
  <c r="O953" i="1"/>
  <c r="L953" i="1"/>
  <c r="I953" i="1"/>
  <c r="AG952" i="1"/>
  <c r="AD952" i="1"/>
  <c r="AA952" i="1"/>
  <c r="X952" i="1"/>
  <c r="U952" i="1"/>
  <c r="R952" i="1"/>
  <c r="O952" i="1"/>
  <c r="L952" i="1"/>
  <c r="I952" i="1"/>
  <c r="AG951" i="1"/>
  <c r="AD951" i="1"/>
  <c r="AA951" i="1"/>
  <c r="X951" i="1"/>
  <c r="U951" i="1"/>
  <c r="R951" i="1"/>
  <c r="O951" i="1"/>
  <c r="L951" i="1"/>
  <c r="I951" i="1"/>
  <c r="AG950" i="1"/>
  <c r="AD950" i="1"/>
  <c r="AA950" i="1"/>
  <c r="X950" i="1"/>
  <c r="U950" i="1"/>
  <c r="R950" i="1"/>
  <c r="O950" i="1"/>
  <c r="L950" i="1"/>
  <c r="I950" i="1"/>
  <c r="AG949" i="1"/>
  <c r="AD949" i="1"/>
  <c r="AA949" i="1"/>
  <c r="X949" i="1"/>
  <c r="U949" i="1"/>
  <c r="R949" i="1"/>
  <c r="O949" i="1"/>
  <c r="L949" i="1"/>
  <c r="I949" i="1"/>
  <c r="AG948" i="1"/>
  <c r="AD948" i="1"/>
  <c r="AA948" i="1"/>
  <c r="X948" i="1"/>
  <c r="U948" i="1"/>
  <c r="R948" i="1"/>
  <c r="O948" i="1"/>
  <c r="L948" i="1"/>
  <c r="I948" i="1"/>
  <c r="AG947" i="1"/>
  <c r="AD947" i="1"/>
  <c r="AA947" i="1"/>
  <c r="X947" i="1"/>
  <c r="U947" i="1"/>
  <c r="R947" i="1"/>
  <c r="O947" i="1"/>
  <c r="L947" i="1"/>
  <c r="I947" i="1"/>
  <c r="AG946" i="1"/>
  <c r="AD946" i="1"/>
  <c r="AA946" i="1"/>
  <c r="X946" i="1"/>
  <c r="U946" i="1"/>
  <c r="R946" i="1"/>
  <c r="O946" i="1"/>
  <c r="L946" i="1"/>
  <c r="I946" i="1"/>
  <c r="AG945" i="1"/>
  <c r="AD945" i="1"/>
  <c r="AA945" i="1"/>
  <c r="X945" i="1"/>
  <c r="U945" i="1"/>
  <c r="R945" i="1"/>
  <c r="O945" i="1"/>
  <c r="L945" i="1"/>
  <c r="I945" i="1"/>
  <c r="AG712" i="1"/>
  <c r="AD712" i="1"/>
  <c r="AA712" i="1"/>
  <c r="X712" i="1"/>
  <c r="U712" i="1"/>
  <c r="R712" i="1"/>
  <c r="O712" i="1"/>
  <c r="L712" i="1"/>
  <c r="I712" i="1"/>
  <c r="AG711" i="1"/>
  <c r="AD711" i="1"/>
  <c r="AA711" i="1"/>
  <c r="X711" i="1"/>
  <c r="U711" i="1"/>
  <c r="R711" i="1"/>
  <c r="O711" i="1"/>
  <c r="L711" i="1"/>
  <c r="I711" i="1"/>
  <c r="AG710" i="1"/>
  <c r="AD710" i="1"/>
  <c r="AA710" i="1"/>
  <c r="X710" i="1"/>
  <c r="U710" i="1"/>
  <c r="R710" i="1"/>
  <c r="O710" i="1"/>
  <c r="L710" i="1"/>
  <c r="I710" i="1"/>
  <c r="AG708" i="1"/>
  <c r="AD708" i="1"/>
  <c r="AA708" i="1"/>
  <c r="U708" i="1"/>
  <c r="R708" i="1"/>
  <c r="L708" i="1"/>
  <c r="I708" i="1"/>
  <c r="AG707" i="1"/>
  <c r="AD707" i="1"/>
  <c r="AA707" i="1"/>
  <c r="U707" i="1"/>
  <c r="R707" i="1"/>
  <c r="L707" i="1"/>
  <c r="I707" i="1"/>
  <c r="AG706" i="1"/>
  <c r="AD706" i="1"/>
  <c r="AA706" i="1"/>
  <c r="X706" i="1"/>
  <c r="U706" i="1"/>
  <c r="R706" i="1"/>
  <c r="L706" i="1"/>
  <c r="I706" i="1"/>
  <c r="AG705" i="1"/>
  <c r="AD705" i="1"/>
  <c r="AA705" i="1"/>
  <c r="X705" i="1"/>
  <c r="U705" i="1"/>
  <c r="R705" i="1"/>
  <c r="L705" i="1"/>
  <c r="I705" i="1"/>
  <c r="AG704" i="1"/>
  <c r="AD704" i="1"/>
  <c r="AA704" i="1"/>
  <c r="X704" i="1"/>
  <c r="U704" i="1"/>
  <c r="R704" i="1"/>
  <c r="O704" i="1"/>
  <c r="L704" i="1"/>
  <c r="I704" i="1"/>
  <c r="AG703" i="1"/>
  <c r="AD703" i="1"/>
  <c r="AA703" i="1"/>
  <c r="X703" i="1"/>
  <c r="U703" i="1"/>
  <c r="R703" i="1"/>
  <c r="O703" i="1"/>
  <c r="L703" i="1"/>
  <c r="I703" i="1"/>
  <c r="AG265" i="1"/>
  <c r="AD265" i="1"/>
  <c r="AA265" i="1"/>
  <c r="X265" i="1"/>
  <c r="U265" i="1"/>
  <c r="R265" i="1"/>
  <c r="O265" i="1"/>
  <c r="L265" i="1"/>
  <c r="I265" i="1"/>
  <c r="AG264" i="1"/>
  <c r="AD264" i="1"/>
  <c r="AA264" i="1"/>
  <c r="X264" i="1"/>
  <c r="U264" i="1"/>
  <c r="R264" i="1"/>
  <c r="O264" i="1"/>
  <c r="L264" i="1"/>
  <c r="I264" i="1"/>
  <c r="AG263" i="1"/>
  <c r="AD263" i="1"/>
  <c r="AA263" i="1"/>
  <c r="X263" i="1"/>
  <c r="U263" i="1"/>
  <c r="R263" i="1"/>
  <c r="O263" i="1"/>
  <c r="L263" i="1"/>
  <c r="I263" i="1"/>
  <c r="AG262" i="1"/>
  <c r="AD262" i="1"/>
  <c r="AA262" i="1"/>
  <c r="X262" i="1"/>
  <c r="U262" i="1"/>
  <c r="R262" i="1"/>
  <c r="O262" i="1"/>
  <c r="L262" i="1"/>
  <c r="I262" i="1"/>
  <c r="AG261" i="1"/>
  <c r="AD261" i="1"/>
  <c r="AA261" i="1"/>
  <c r="X261" i="1"/>
  <c r="U261" i="1"/>
  <c r="R261" i="1"/>
  <c r="O261" i="1"/>
  <c r="L261" i="1"/>
  <c r="I261" i="1"/>
  <c r="AG260" i="1"/>
  <c r="AD260" i="1"/>
  <c r="AA260" i="1"/>
  <c r="X260" i="1"/>
  <c r="U260" i="1"/>
  <c r="R260" i="1"/>
  <c r="O260" i="1"/>
  <c r="L260" i="1"/>
  <c r="I260" i="1"/>
  <c r="AG259" i="1"/>
  <c r="AD259" i="1"/>
  <c r="AA259" i="1"/>
  <c r="X259" i="1"/>
  <c r="U259" i="1"/>
  <c r="R259" i="1"/>
  <c r="O259" i="1"/>
  <c r="L259" i="1"/>
  <c r="I259" i="1"/>
  <c r="AG258" i="1"/>
  <c r="AD258" i="1"/>
  <c r="AA258" i="1"/>
  <c r="X258" i="1"/>
  <c r="U258" i="1"/>
  <c r="R258" i="1"/>
  <c r="O258" i="1"/>
  <c r="L258" i="1"/>
  <c r="I258" i="1"/>
  <c r="AG257" i="1"/>
  <c r="AD257" i="1"/>
  <c r="AA257" i="1"/>
  <c r="X257" i="1"/>
  <c r="U257" i="1"/>
  <c r="R257" i="1"/>
  <c r="O257" i="1"/>
  <c r="L257" i="1"/>
  <c r="I257" i="1"/>
  <c r="AG254" i="1"/>
  <c r="AD254" i="1"/>
  <c r="AA254" i="1"/>
  <c r="X254" i="1"/>
  <c r="U254" i="1"/>
  <c r="R254" i="1"/>
  <c r="O254" i="1"/>
  <c r="L254" i="1"/>
  <c r="I254" i="1"/>
  <c r="AG253" i="1"/>
  <c r="AD253" i="1"/>
  <c r="AA253" i="1"/>
  <c r="X253" i="1"/>
  <c r="U253" i="1"/>
  <c r="R253" i="1"/>
  <c r="O253" i="1"/>
  <c r="L253" i="1"/>
  <c r="I253" i="1"/>
  <c r="AG252" i="1"/>
  <c r="AD252" i="1"/>
  <c r="AA252" i="1"/>
  <c r="X252" i="1"/>
  <c r="U252" i="1"/>
  <c r="R252" i="1"/>
  <c r="O252" i="1"/>
  <c r="L252" i="1"/>
  <c r="I252" i="1"/>
  <c r="AG251" i="1"/>
  <c r="AD251" i="1"/>
  <c r="AA251" i="1"/>
  <c r="X251" i="1"/>
  <c r="U251" i="1"/>
  <c r="R251" i="1"/>
  <c r="O251" i="1"/>
  <c r="L251" i="1"/>
  <c r="I251" i="1"/>
  <c r="AG250" i="1"/>
  <c r="AD250" i="1"/>
  <c r="AA250" i="1"/>
  <c r="X250" i="1"/>
  <c r="U250" i="1"/>
  <c r="R250" i="1"/>
  <c r="O250" i="1"/>
  <c r="L250" i="1"/>
  <c r="I250" i="1"/>
  <c r="AG249" i="1"/>
  <c r="AD249" i="1"/>
  <c r="AA249" i="1"/>
  <c r="X249" i="1"/>
  <c r="U249" i="1"/>
  <c r="R249" i="1"/>
  <c r="O249" i="1"/>
  <c r="L249" i="1"/>
  <c r="I249" i="1"/>
  <c r="AG248" i="1"/>
  <c r="AD248" i="1"/>
  <c r="AA248" i="1"/>
  <c r="X248" i="1"/>
  <c r="U248" i="1"/>
  <c r="R248" i="1"/>
  <c r="O248" i="1"/>
  <c r="L248" i="1"/>
  <c r="I248" i="1"/>
  <c r="AG247" i="1"/>
  <c r="AD247" i="1"/>
  <c r="AA247" i="1"/>
  <c r="X247" i="1"/>
  <c r="U247" i="1"/>
  <c r="R247" i="1"/>
  <c r="O247" i="1"/>
  <c r="L247" i="1"/>
  <c r="I247" i="1"/>
  <c r="AG246" i="1"/>
  <c r="AD246" i="1"/>
  <c r="AA246" i="1"/>
  <c r="X246" i="1"/>
  <c r="U246" i="1"/>
  <c r="R246" i="1"/>
  <c r="O246" i="1"/>
  <c r="L246" i="1"/>
  <c r="I246" i="1"/>
  <c r="AG245" i="1"/>
  <c r="AD245" i="1"/>
  <c r="AA245" i="1"/>
  <c r="X245" i="1"/>
  <c r="U245" i="1"/>
  <c r="R245" i="1"/>
  <c r="O245" i="1"/>
  <c r="L245" i="1"/>
  <c r="I245" i="1"/>
  <c r="AJ244" i="1"/>
  <c r="AG244" i="1"/>
  <c r="AD244" i="1"/>
  <c r="AA244" i="1"/>
  <c r="X244" i="1"/>
  <c r="U244" i="1"/>
  <c r="R244" i="1"/>
  <c r="O244" i="1"/>
  <c r="L244" i="1"/>
  <c r="I244" i="1"/>
  <c r="AG243" i="1"/>
  <c r="AD243" i="1"/>
  <c r="AA243" i="1"/>
  <c r="X243" i="1"/>
  <c r="U243" i="1"/>
  <c r="R243" i="1"/>
  <c r="O243" i="1"/>
  <c r="L243" i="1"/>
  <c r="I243" i="1"/>
  <c r="AJ250" i="1"/>
  <c r="AJ253" i="1" s="1"/>
  <c r="AJ429" i="1"/>
  <c r="AJ479" i="1"/>
  <c r="AJ482" i="1" s="1"/>
  <c r="R844" i="1"/>
  <c r="AJ581" i="1"/>
  <c r="AJ584" i="1" s="1"/>
  <c r="AJ595" i="1"/>
  <c r="AJ883" i="1"/>
  <c r="AJ997" i="1"/>
  <c r="AJ1000" i="1" s="1"/>
  <c r="AJ1011" i="1"/>
  <c r="AJ1014" i="1" s="1"/>
  <c r="AJ1025" i="1"/>
  <c r="AJ1039" i="1"/>
  <c r="AJ1042" i="1" s="1"/>
  <c r="AJ766" i="1"/>
  <c r="AJ769" i="1"/>
  <c r="AJ869" i="1"/>
  <c r="AJ872" i="1" s="1"/>
  <c r="AJ443" i="1"/>
  <c r="AJ446" i="1" s="1"/>
  <c r="AJ192" i="1"/>
  <c r="AJ195" i="1" s="1"/>
  <c r="S1054" i="1"/>
  <c r="S1055" i="1" s="1"/>
  <c r="P1051" i="1"/>
  <c r="P1054" i="1" s="1"/>
  <c r="AJ548" i="1" l="1"/>
  <c r="S1045" i="1"/>
  <c r="AI353" i="3"/>
  <c r="AI358" i="3"/>
  <c r="AI365" i="3"/>
  <c r="AI370" i="3"/>
  <c r="AI284" i="3"/>
  <c r="T363" i="3"/>
  <c r="AI377" i="3"/>
  <c r="T351" i="3"/>
  <c r="AI382" i="3"/>
  <c r="Z289" i="3"/>
  <c r="Z412" i="3" s="1"/>
  <c r="AI387" i="3"/>
  <c r="AI394" i="3" s="1"/>
  <c r="AI313" i="3"/>
  <c r="AI335" i="3"/>
  <c r="AI157" i="3"/>
  <c r="AI92" i="3"/>
  <c r="T387" i="3"/>
  <c r="AI389" i="3" s="1"/>
  <c r="AI190" i="3"/>
  <c r="AI212" i="3"/>
  <c r="AI119" i="3"/>
  <c r="F11" i="4"/>
  <c r="G413" i="3"/>
  <c r="I414" i="3" s="1"/>
  <c r="P411" i="3"/>
  <c r="B23" i="4" s="1"/>
  <c r="AC123" i="3"/>
  <c r="N166" i="3"/>
  <c r="N409" i="3" s="1"/>
  <c r="K51" i="3"/>
  <c r="AI17" i="3"/>
  <c r="M409" i="3"/>
  <c r="M413" i="3" s="1"/>
  <c r="AI179" i="3"/>
  <c r="AF266" i="3"/>
  <c r="Y227" i="2"/>
  <c r="V234" i="2"/>
  <c r="P1045" i="1"/>
  <c r="AJ886" i="1"/>
  <c r="AJ370" i="1"/>
  <c r="AJ71" i="1"/>
  <c r="AJ206" i="1"/>
  <c r="AJ919" i="1"/>
  <c r="AJ897" i="1"/>
  <c r="AJ653" i="1"/>
  <c r="AJ631" i="1"/>
  <c r="AJ559" i="1"/>
  <c r="AJ858" i="1"/>
  <c r="AJ699" i="1"/>
  <c r="AJ308" i="1"/>
  <c r="AJ964" i="1"/>
  <c r="AJ26" i="1"/>
  <c r="AI1058" i="1"/>
  <c r="AJ432" i="1"/>
  <c r="AJ500" i="1"/>
  <c r="AJ866" i="1"/>
  <c r="AJ578" i="1"/>
  <c r="AJ904" i="1"/>
  <c r="AJ202" i="1"/>
  <c r="AJ1036" i="1"/>
  <c r="AJ104" i="1"/>
  <c r="AJ275" i="1"/>
  <c r="AJ264" i="1"/>
  <c r="AJ239" i="1"/>
  <c r="AJ217" i="1"/>
  <c r="AJ282" i="1"/>
  <c r="AJ155" i="1"/>
  <c r="AJ392" i="1"/>
  <c r="AJ751" i="1"/>
  <c r="AJ941" i="1"/>
  <c r="AJ504" i="1"/>
  <c r="AJ396" i="1"/>
  <c r="AJ181" i="1"/>
  <c r="AJ137" i="1"/>
  <c r="AJ791" i="1"/>
  <c r="AJ780" i="1"/>
  <c r="AJ115" i="1"/>
  <c r="AJ744" i="1"/>
  <c r="AJ374" i="1"/>
  <c r="AJ22" i="1"/>
  <c r="AJ555" i="1"/>
  <c r="AJ526" i="1"/>
  <c r="AB1045" i="1"/>
  <c r="AJ522" i="1"/>
  <c r="AJ592" i="1"/>
  <c r="AJ224" i="1"/>
  <c r="AJ381" i="1"/>
  <c r="AJ464" i="1"/>
  <c r="AJ544" i="1"/>
  <c r="AJ960" i="1"/>
  <c r="AJ598" i="1"/>
  <c r="AJ840" i="1"/>
  <c r="AJ846" i="1" s="1"/>
  <c r="AJ763" i="1"/>
  <c r="AJ809" i="1"/>
  <c r="AJ853" i="1"/>
  <c r="AJ937" i="1"/>
  <c r="AJ729" i="1"/>
  <c r="AJ93" i="1"/>
  <c r="AJ346" i="1"/>
  <c r="AJ352" i="1" s="1"/>
  <c r="AJ403" i="1"/>
  <c r="AJ511" i="1"/>
  <c r="AJ533" i="1"/>
  <c r="AJ683" i="1"/>
  <c r="AJ718" i="1"/>
  <c r="AJ776" i="1"/>
  <c r="AJ787" i="1"/>
  <c r="AJ798" i="1"/>
  <c r="AJ133" i="1"/>
  <c r="AJ144" i="1"/>
  <c r="AJ166" i="1"/>
  <c r="AJ177" i="1"/>
  <c r="AJ189" i="1"/>
  <c r="AJ831" i="1"/>
  <c r="AJ426" i="1"/>
  <c r="AJ440" i="1"/>
  <c r="AJ453" i="1"/>
  <c r="AJ476" i="1"/>
  <c r="AJ842" i="1"/>
  <c r="L1044" i="1"/>
  <c r="L1045" i="1" s="1"/>
  <c r="AJ11" i="1"/>
  <c r="M1045" i="1"/>
  <c r="AJ326" i="1"/>
  <c r="AJ44" i="1"/>
  <c r="AJ672" i="1"/>
  <c r="AJ566" i="1"/>
  <c r="AJ271" i="1"/>
  <c r="AJ315" i="1"/>
  <c r="AJ1028" i="1"/>
  <c r="AJ247" i="1"/>
  <c r="AJ260" i="1"/>
  <c r="AJ948" i="1"/>
  <c r="AJ740" i="1"/>
  <c r="AJ649" i="1"/>
  <c r="AJ880" i="1"/>
  <c r="AJ893" i="1"/>
  <c r="AJ915" i="1"/>
  <c r="AJ926" i="1"/>
  <c r="AJ89" i="1"/>
  <c r="AJ994" i="1"/>
  <c r="AJ1008" i="1"/>
  <c r="AJ1022" i="1"/>
  <c r="AJ694" i="1"/>
  <c r="AJ515" i="1"/>
  <c r="AJ493" i="1"/>
  <c r="AJ457" i="1"/>
  <c r="AJ407" i="1"/>
  <c r="AJ824" i="1"/>
  <c r="AJ15" i="1"/>
  <c r="AJ363" i="1"/>
  <c r="AJ341" i="1"/>
  <c r="AJ37" i="1"/>
  <c r="AJ330" i="1"/>
  <c r="AJ286" i="1"/>
  <c r="AJ711" i="1"/>
  <c r="AJ228" i="1"/>
  <c r="Y1054" i="1"/>
  <c r="AJ293" i="1"/>
  <c r="AJ33" i="1"/>
  <c r="AJ55" i="1"/>
  <c r="AJ304" i="1"/>
  <c r="AJ638" i="1"/>
  <c r="AJ982" i="1"/>
  <c r="AJ665" i="1"/>
  <c r="AJ235" i="1"/>
  <c r="AJ605" i="1"/>
  <c r="AJ616" i="1"/>
  <c r="AJ78" i="1"/>
  <c r="I1044" i="1"/>
  <c r="J1056" i="1" s="1"/>
  <c r="J1058" i="1" s="1"/>
  <c r="AD1044" i="1"/>
  <c r="AE1056" i="1" s="1"/>
  <c r="AJ414" i="1"/>
  <c r="AJ170" i="1"/>
  <c r="W1044" i="1"/>
  <c r="Y1045" i="1" s="1"/>
  <c r="AJ213" i="1"/>
  <c r="AJ489" i="1"/>
  <c r="AJ971" i="1"/>
  <c r="O1044" i="1"/>
  <c r="O1045" i="1" s="1"/>
  <c r="R1044" i="1"/>
  <c r="S1056" i="1" s="1"/>
  <c r="S1058" i="1" s="1"/>
  <c r="V1053" i="1" s="1"/>
  <c r="AJ706" i="1"/>
  <c r="AJ100" i="1"/>
  <c r="AJ82" i="1"/>
  <c r="AJ986" i="1"/>
  <c r="V1054" i="1"/>
  <c r="AA1044" i="1"/>
  <c r="AA1045" i="1" s="1"/>
  <c r="AG1044" i="1"/>
  <c r="AH1056" i="1" s="1"/>
  <c r="AJ820" i="1"/>
  <c r="AJ609" i="1"/>
  <c r="AJ337" i="1"/>
  <c r="I422" i="3"/>
  <c r="I424" i="3" s="1"/>
  <c r="K266" i="3"/>
  <c r="AI231" i="3"/>
  <c r="AI28" i="3"/>
  <c r="AI81" i="3"/>
  <c r="AI114" i="3"/>
  <c r="AI135" i="3"/>
  <c r="AI235" i="3"/>
  <c r="AI246" i="3"/>
  <c r="AI257" i="3"/>
  <c r="AI279" i="3"/>
  <c r="AI291" i="3"/>
  <c r="T399" i="3"/>
  <c r="AI399" i="3"/>
  <c r="AI406" i="3" s="1"/>
  <c r="Z288" i="3"/>
  <c r="AI286" i="3" s="1"/>
  <c r="D23" i="4"/>
  <c r="AA421" i="3"/>
  <c r="AI217" i="3"/>
  <c r="AI224" i="3" s="1"/>
  <c r="Z265" i="3"/>
  <c r="AI262" i="3"/>
  <c r="AI268" i="3" s="1"/>
  <c r="E17" i="4"/>
  <c r="N408" i="3"/>
  <c r="T408" i="3"/>
  <c r="AI70" i="3"/>
  <c r="Q266" i="3"/>
  <c r="L413" i="3"/>
  <c r="L426" i="3" s="1"/>
  <c r="AI153" i="3"/>
  <c r="AI131" i="3"/>
  <c r="AI64" i="3"/>
  <c r="X426" i="3"/>
  <c r="AH427" i="3"/>
  <c r="Q166" i="3"/>
  <c r="AI39" i="3"/>
  <c r="AI42" i="3" s="1"/>
  <c r="Q177" i="3"/>
  <c r="AI175" i="3" s="1"/>
  <c r="H311" i="3"/>
  <c r="AI309" i="3" s="1"/>
  <c r="AI56" i="3"/>
  <c r="J413" i="3"/>
  <c r="P409" i="3"/>
  <c r="B11" i="4" s="1"/>
  <c r="H11" i="4" s="1"/>
  <c r="AI103" i="3"/>
  <c r="AI124" i="3"/>
  <c r="AI146" i="3"/>
  <c r="R413" i="3"/>
  <c r="R426" i="3" s="1"/>
  <c r="O413" i="3"/>
  <c r="O414" i="3" s="1"/>
  <c r="AI298" i="3"/>
  <c r="AI275" i="3"/>
  <c r="AI253" i="3"/>
  <c r="AI242" i="3"/>
  <c r="AI168" i="3"/>
  <c r="L422" i="3"/>
  <c r="L424" i="3" s="1"/>
  <c r="N411" i="3"/>
  <c r="Q411" i="3"/>
  <c r="AI342" i="3"/>
  <c r="AI331" i="3"/>
  <c r="AI320" i="3"/>
  <c r="AI142" i="3"/>
  <c r="AI121" i="3"/>
  <c r="T409" i="3"/>
  <c r="AI110" i="3"/>
  <c r="AI99" i="3"/>
  <c r="AI88" i="3"/>
  <c r="AI77" i="3"/>
  <c r="AI50" i="3"/>
  <c r="AI36" i="3"/>
  <c r="Q408" i="3"/>
  <c r="AI24" i="3"/>
  <c r="K413" i="3"/>
  <c r="L425" i="3" s="1"/>
  <c r="N410" i="3"/>
  <c r="AI208" i="3"/>
  <c r="AI197" i="3"/>
  <c r="T410" i="3"/>
  <c r="AI186" i="3"/>
  <c r="AI201" i="3"/>
  <c r="O426" i="3"/>
  <c r="AG426" i="3"/>
  <c r="AI11" i="3"/>
  <c r="U413" i="3"/>
  <c r="U426" i="3" s="1"/>
  <c r="D17" i="4"/>
  <c r="S411" i="3"/>
  <c r="AA426" i="3"/>
  <c r="W221" i="3"/>
  <c r="AI302" i="3"/>
  <c r="X421" i="3"/>
  <c r="B17" i="4"/>
  <c r="H5" i="4"/>
  <c r="B16" i="4"/>
  <c r="AJ348" i="1"/>
  <c r="AJ975" i="1"/>
  <c r="AJ66" i="1"/>
  <c r="X1044" i="1"/>
  <c r="Y1056" i="1" s="1"/>
  <c r="AJ627" i="1"/>
  <c r="V1045" i="1"/>
  <c r="AJ359" i="1"/>
  <c r="AJ297" i="1"/>
  <c r="AB1057" i="1"/>
  <c r="AE1045" i="1"/>
  <c r="AJ111" i="1"/>
  <c r="X227" i="2"/>
  <c r="U226" i="2"/>
  <c r="U1044" i="1"/>
  <c r="AI219" i="3" l="1"/>
  <c r="W410" i="3"/>
  <c r="W413" i="3" s="1"/>
  <c r="T411" i="3"/>
  <c r="P413" i="3"/>
  <c r="R414" i="3" s="1"/>
  <c r="AI164" i="3"/>
  <c r="AI264" i="3"/>
  <c r="L414" i="3"/>
  <c r="H413" i="3"/>
  <c r="H414" i="3" s="1"/>
  <c r="AI401" i="3"/>
  <c r="Q409" i="3"/>
  <c r="M1056" i="1"/>
  <c r="M1058" i="1" s="1"/>
  <c r="P1053" i="1" s="1"/>
  <c r="P1055" i="1" s="1"/>
  <c r="I1045" i="1"/>
  <c r="Z414" i="3"/>
  <c r="X414" i="3"/>
  <c r="V1055" i="1"/>
  <c r="AD1045" i="1"/>
  <c r="R1045" i="1"/>
  <c r="AB1056" i="1"/>
  <c r="AG1045" i="1"/>
  <c r="P1056" i="1"/>
  <c r="AA425" i="3"/>
  <c r="Q410" i="3"/>
  <c r="L427" i="3"/>
  <c r="AD425" i="3"/>
  <c r="N413" i="3"/>
  <c r="O425" i="3" s="1"/>
  <c r="O427" i="3" s="1"/>
  <c r="AG414" i="3"/>
  <c r="K414" i="3"/>
  <c r="T413" i="3"/>
  <c r="U425" i="3" s="1"/>
  <c r="U427" i="3" s="1"/>
  <c r="H17" i="4"/>
  <c r="S413" i="3"/>
  <c r="C23" i="4"/>
  <c r="H23" i="4" s="1"/>
  <c r="AA414" i="3"/>
  <c r="X1045" i="1"/>
  <c r="V235" i="2"/>
  <c r="V237" i="2" s="1"/>
  <c r="Y232" i="2" s="1"/>
  <c r="Y234" i="2" s="1"/>
  <c r="Y237" i="2" s="1"/>
  <c r="AB232" i="2" s="1"/>
  <c r="AB234" i="2" s="1"/>
  <c r="AB237" i="2" s="1"/>
  <c r="AE232" i="2" s="1"/>
  <c r="AE234" i="2" s="1"/>
  <c r="AE237" i="2" s="1"/>
  <c r="AH232" i="2" s="1"/>
  <c r="AH234" i="2" s="1"/>
  <c r="AH237" i="2" s="1"/>
  <c r="U227" i="2"/>
  <c r="AD414" i="3"/>
  <c r="AD426" i="3"/>
  <c r="V1056" i="1"/>
  <c r="U1045" i="1"/>
  <c r="I425" i="3" l="1"/>
  <c r="I427" i="3" s="1"/>
  <c r="Q413" i="3"/>
  <c r="R425" i="3" s="1"/>
  <c r="R427" i="3" s="1"/>
  <c r="AC414" i="3"/>
  <c r="X425" i="3"/>
  <c r="N414" i="3"/>
  <c r="AF414" i="3"/>
  <c r="AG425" i="3"/>
  <c r="T414" i="3"/>
  <c r="U414" i="3"/>
  <c r="V1058" i="1"/>
  <c r="Y1053" i="1" s="1"/>
  <c r="Y1055" i="1" s="1"/>
  <c r="Y1058" i="1" s="1"/>
  <c r="AB1053" i="1" s="1"/>
  <c r="AB1055" i="1" s="1"/>
  <c r="AB1058" i="1" s="1"/>
  <c r="AE1053" i="1" s="1"/>
  <c r="AE1055" i="1" s="1"/>
  <c r="AE1058" i="1" s="1"/>
  <c r="AH1053" i="1" s="1"/>
  <c r="AH1055" i="1" s="1"/>
  <c r="AH1058" i="1" s="1"/>
  <c r="Q414" i="3" l="1"/>
  <c r="W414" i="3"/>
  <c r="D3" i="4"/>
  <c r="D4" i="4"/>
  <c r="D21" i="4"/>
  <c r="D22" i="4" s="1"/>
  <c r="X422" i="3"/>
  <c r="AA429" i="3"/>
  <c r="AA438" i="3"/>
  <c r="AA432" i="3" l="1"/>
  <c r="AA435" i="3"/>
  <c r="AA433" i="3"/>
  <c r="AA434" i="3"/>
  <c r="AA431" i="3"/>
  <c r="X424" i="3"/>
  <c r="X427" i="3" s="1"/>
  <c r="AD429" i="3"/>
  <c r="AC429" i="3"/>
  <c r="AC438" i="3" s="1"/>
  <c r="AB429" i="3"/>
  <c r="AB434" i="3" l="1"/>
  <c r="AG418" i="3" s="1"/>
  <c r="G9" i="4" s="1"/>
  <c r="G10" i="4" s="1"/>
  <c r="AB433" i="3"/>
  <c r="AD418" i="3" s="1"/>
  <c r="F9" i="4" s="1"/>
  <c r="F10" i="4" s="1"/>
  <c r="AB438" i="3"/>
  <c r="AB435" i="3"/>
  <c r="AB432" i="3"/>
  <c r="AB431" i="3"/>
  <c r="AA418" i="3" s="1"/>
  <c r="E9" i="4" s="1"/>
  <c r="AC434" i="3"/>
  <c r="AG419" i="3" s="1"/>
  <c r="G15" i="4" s="1"/>
  <c r="G16" i="4" s="1"/>
  <c r="AC433" i="3"/>
  <c r="AD419" i="3" s="1"/>
  <c r="F15" i="4" s="1"/>
  <c r="F16" i="4" s="1"/>
  <c r="AC435" i="3"/>
  <c r="AC432" i="3"/>
  <c r="AC431" i="3"/>
  <c r="AA419" i="3" s="1"/>
  <c r="E15" i="4" s="1"/>
  <c r="AD434" i="3"/>
  <c r="AG420" i="3" s="1"/>
  <c r="G21" i="4" s="1"/>
  <c r="G22" i="4" s="1"/>
  <c r="AD433" i="3"/>
  <c r="AD420" i="3" s="1"/>
  <c r="F21" i="4" s="1"/>
  <c r="F22" i="4" s="1"/>
  <c r="AD438" i="3"/>
  <c r="AD435" i="3"/>
  <c r="AD432" i="3"/>
  <c r="AD431" i="3"/>
  <c r="AA420" i="3" s="1"/>
  <c r="E21" i="4" s="1"/>
  <c r="AE431" i="3"/>
  <c r="AA417" i="3"/>
  <c r="AA422" i="3" s="1"/>
  <c r="AE434" i="3"/>
  <c r="AG417" i="3"/>
  <c r="AE433" i="3"/>
  <c r="AD417" i="3"/>
  <c r="AE435" i="3"/>
  <c r="AE432" i="3"/>
  <c r="F3" i="4" l="1"/>
  <c r="F4" i="4" s="1"/>
  <c r="AD422" i="3"/>
  <c r="AD424" i="3" s="1"/>
  <c r="AD427" i="3" s="1"/>
  <c r="AG422" i="3"/>
  <c r="AG424" i="3" s="1"/>
  <c r="AG427" i="3" s="1"/>
  <c r="G3" i="4"/>
  <c r="G4" i="4" s="1"/>
  <c r="AA424" i="3"/>
  <c r="AA427" i="3" s="1"/>
  <c r="E3" i="4"/>
  <c r="E22" i="4"/>
  <c r="H21" i="4"/>
  <c r="H22" i="4" s="1"/>
  <c r="E16" i="4"/>
  <c r="H15" i="4"/>
  <c r="H16" i="4" s="1"/>
  <c r="E10" i="4"/>
  <c r="H9" i="4"/>
  <c r="H10" i="4" s="1"/>
  <c r="AE438" i="3"/>
  <c r="E4" i="4" l="1"/>
  <c r="H3" i="4"/>
  <c r="H4" i="4" s="1"/>
  <c r="AJ6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Deatherage, Amanda C  (KIPDA)</author>
    <author>Vail, Nick  (KIPDA)</author>
    <author>tc={3BB73459-8F3B-488A-B6D3-01BCF7C32756}</author>
    <author>tc={8ACC642B-00D1-49C4-920E-BD181A442311}</author>
    <author>Amanda C. Deatherage</author>
    <author>tc={A948652F-1FD9-487D-97D3-3AB10F856223}</author>
  </authors>
  <commentList>
    <comment ref="J27" authorId="0" shapeId="0" xr:uid="{00000000-0006-0000-0100-000001000000}">
      <text>
        <r>
          <rPr>
            <b/>
            <sz val="9"/>
            <color indexed="81"/>
            <rFont val="Tahoma"/>
            <family val="2"/>
          </rPr>
          <t>Deatherage, Amanda C  (KIPDA):</t>
        </r>
        <r>
          <rPr>
            <sz val="9"/>
            <color indexed="81"/>
            <rFont val="Tahoma"/>
            <family val="2"/>
          </rPr>
          <t xml:space="preserve">
Project sponsor would like to push FY 2018 R funds back 1 year. Difficult to do in CMAQ program – INDOT requires another project to swap with them. Only TARC and APCD have $ in 2019, don’t want to swap. Discussions between APCD and INDOT on whether they can get more money in 2018 and less money in 2019 to accommodate changes. INDOT says to talk to Emmanuel. APCD will talk to Lou Metro about rules about getting money now, holding for next year. Tentatively shift this project to FY 2019 and APCD gets $450,000 in FY 2018 and $50,000 for FY 2019.
This shift was not suggested at TTCC on 10/11/17. What is the status of this shift?</t>
        </r>
      </text>
    </comment>
    <comment ref="J37" authorId="1" shapeId="0" xr:uid="{00000000-0006-0000-0100-000002000000}">
      <text>
        <r>
          <rPr>
            <b/>
            <sz val="9"/>
            <color indexed="81"/>
            <rFont val="Tahoma"/>
            <family val="2"/>
          </rPr>
          <t>Vail, Nick  (KIPDA):</t>
        </r>
        <r>
          <rPr>
            <sz val="9"/>
            <color indexed="81"/>
            <rFont val="Tahoma"/>
            <family val="2"/>
          </rPr>
          <t xml:space="preserve">
Includes $156,539 in PYB funds</t>
        </r>
      </text>
    </comment>
    <comment ref="G51" authorId="1" shapeId="0" xr:uid="{00000000-0006-0000-0100-000003000000}">
      <text>
        <r>
          <rPr>
            <b/>
            <sz val="9"/>
            <color indexed="81"/>
            <rFont val="Tahoma"/>
            <family val="2"/>
          </rPr>
          <t>Vail, Nick  (KIPDA):</t>
        </r>
        <r>
          <rPr>
            <sz val="9"/>
            <color indexed="81"/>
            <rFont val="Tahoma"/>
            <family val="2"/>
          </rPr>
          <t xml:space="preserve">
Includes $1,518,053</t>
        </r>
      </text>
    </comment>
    <comment ref="J51" authorId="1" shapeId="0" xr:uid="{00000000-0006-0000-0100-000004000000}">
      <text>
        <r>
          <rPr>
            <b/>
            <sz val="9"/>
            <color indexed="81"/>
            <rFont val="Tahoma"/>
            <family val="2"/>
          </rPr>
          <t>Vail, Nick  (KIPDA):</t>
        </r>
        <r>
          <rPr>
            <sz val="9"/>
            <color indexed="81"/>
            <rFont val="Tahoma"/>
            <family val="2"/>
          </rPr>
          <t xml:space="preserve">
INDOT categorized the funds as CMAQ so they have been switched programs via February 2018 Administrative Modification. 
Total funds move = $201,568</t>
        </r>
      </text>
    </comment>
    <comment ref="G61" authorId="1" shapeId="0" xr:uid="{00000000-0006-0000-0100-000005000000}">
      <text>
        <r>
          <rPr>
            <b/>
            <sz val="9"/>
            <color indexed="81"/>
            <rFont val="Tahoma"/>
            <family val="2"/>
          </rPr>
          <t>Vail, Nick  (KIPDA):</t>
        </r>
        <r>
          <rPr>
            <sz val="9"/>
            <color indexed="81"/>
            <rFont val="Tahoma"/>
            <family val="2"/>
          </rPr>
          <t xml:space="preserve">
Includes $441,539 in PYB funds</t>
        </r>
      </text>
    </comment>
    <comment ref="G86" authorId="1" shapeId="0" xr:uid="{00000000-0006-0000-0100-000006000000}">
      <text>
        <r>
          <rPr>
            <b/>
            <sz val="9"/>
            <color indexed="81"/>
            <rFont val="Tahoma"/>
            <family val="2"/>
          </rPr>
          <t>Vail, Nick  (KIPDA):</t>
        </r>
        <r>
          <rPr>
            <sz val="9"/>
            <color indexed="81"/>
            <rFont val="Tahoma"/>
            <family val="2"/>
          </rPr>
          <t xml:space="preserve">
Includes $441,539 in PYB funds</t>
        </r>
      </text>
    </comment>
    <comment ref="M90" authorId="2" shapeId="0" xr:uid="{3BB73459-8F3B-488A-B6D3-01BCF7C32756}">
      <text>
        <t>[Threaded comment]
Your version of Excel allows you to read this threaded comment; however, any edits to it will get removed if the file is opened in a newer version of Excel. Learn more: https://go.microsoft.com/fwlink/?linkid=870924
Comment:
    Moved $148,386 from STBG to HSIP</t>
      </text>
    </comment>
    <comment ref="M166" authorId="3" shapeId="0" xr:uid="{8ACC642B-00D1-49C4-920E-BD181A442311}">
      <text>
        <t>[Threaded comment]
Your version of Excel allows you to read this threaded comment; however, any edits to it will get removed if the file is opened in a newer version of Excel. Learn more: https://go.microsoft.com/fwlink/?linkid=870924
Comment:
    Moved $148,386 in STBG funds to HSIP</t>
      </text>
    </comment>
    <comment ref="J277" authorId="1" shapeId="0" xr:uid="{00000000-0006-0000-0100-000009000000}">
      <text>
        <r>
          <rPr>
            <b/>
            <sz val="9"/>
            <color indexed="81"/>
            <rFont val="Tahoma"/>
            <family val="2"/>
          </rPr>
          <t>Vail, Nick  (KIPDA):</t>
        </r>
        <r>
          <rPr>
            <sz val="9"/>
            <color indexed="81"/>
            <rFont val="Tahoma"/>
            <family val="2"/>
          </rPr>
          <t xml:space="preserve">
INDOT categorized the funds as CMAQ so they have been switched programs via February 2018 Administrative Modification. 
Total funds move = $201,568</t>
        </r>
      </text>
    </comment>
    <comment ref="G311" authorId="1" shapeId="0" xr:uid="{00000000-0006-0000-0100-00000A000000}">
      <text>
        <r>
          <rPr>
            <b/>
            <sz val="9"/>
            <color indexed="81"/>
            <rFont val="Tahoma"/>
            <family val="2"/>
          </rPr>
          <t>Vail, Nick  (KIPDA):</t>
        </r>
        <r>
          <rPr>
            <sz val="9"/>
            <color indexed="81"/>
            <rFont val="Tahoma"/>
            <family val="2"/>
          </rPr>
          <t xml:space="preserve">
Includes $1,094,474 in PYB funds</t>
        </r>
      </text>
    </comment>
    <comment ref="AH311" authorId="4" shapeId="0" xr:uid="{00000000-0006-0000-0100-00000B000000}">
      <text>
        <r>
          <rPr>
            <b/>
            <sz val="9"/>
            <color indexed="81"/>
            <rFont val="Tahoma"/>
            <family val="2"/>
          </rPr>
          <t>Amanda C. Deatherage:</t>
        </r>
        <r>
          <rPr>
            <sz val="9"/>
            <color indexed="81"/>
            <rFont val="Tahoma"/>
            <family val="2"/>
          </rPr>
          <t xml:space="preserve">
Using local money $14,500,000</t>
        </r>
      </text>
    </comment>
    <comment ref="G318" authorId="1" shapeId="0" xr:uid="{00000000-0006-0000-0100-00000C000000}">
      <text>
        <r>
          <rPr>
            <b/>
            <sz val="9"/>
            <color indexed="81"/>
            <rFont val="Tahoma"/>
            <family val="2"/>
          </rPr>
          <t>Vail, Nick  (KIPDA):</t>
        </r>
        <r>
          <rPr>
            <sz val="9"/>
            <color indexed="81"/>
            <rFont val="Tahoma"/>
            <family val="2"/>
          </rPr>
          <t xml:space="preserve">
Includes $441,539 in PYB funds</t>
        </r>
      </text>
    </comment>
    <comment ref="M322" authorId="5" shapeId="0" xr:uid="{A948652F-1FD9-487D-97D3-3AB10F856223}">
      <text>
        <t>[Threaded comment]
Your version of Excel allows you to read this threaded comment; however, any edits to it will get removed if the file is opened in a newer version of Excel. Learn more: https://go.microsoft.com/fwlink/?linkid=870924
Comment:
    Moved $148,386 from STBG to HSIP</t>
      </text>
    </comment>
    <comment ref="L417" authorId="1" shapeId="0" xr:uid="{00000000-0006-0000-0100-00000E000000}">
      <text>
        <r>
          <rPr>
            <b/>
            <sz val="9"/>
            <color indexed="81"/>
            <rFont val="Tahoma"/>
            <family val="2"/>
          </rPr>
          <t>Vail, Nick  (KIPDA):</t>
        </r>
        <r>
          <rPr>
            <sz val="9"/>
            <color indexed="81"/>
            <rFont val="Tahoma"/>
            <family val="2"/>
          </rPr>
          <t xml:space="preserve">
Transferred $37,680 to CMAQ for Ohio River Greenway; 
Moved $60,474 to HSIP for Blackiston Mill Phase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Nick Vail</author>
    <author>Deatherage, Amanda C  (KIPDA)</author>
    <author>Vail, Nick  (KIPDA)</author>
  </authors>
  <commentList>
    <comment ref="Q92" authorId="0" shapeId="0" xr:uid="{00000000-0006-0000-0000-000006000000}">
      <text>
        <r>
          <rPr>
            <b/>
            <sz val="9"/>
            <color indexed="81"/>
            <rFont val="Tahoma"/>
            <family val="2"/>
          </rPr>
          <t>Nick Vail:</t>
        </r>
        <r>
          <rPr>
            <sz val="9"/>
            <color indexed="81"/>
            <rFont val="Tahoma"/>
            <family val="2"/>
          </rPr>
          <t xml:space="preserve">
increase for KYTC rounding isssues
</t>
        </r>
      </text>
    </comment>
    <comment ref="T92" authorId="0" shapeId="0" xr:uid="{00000000-0006-0000-0000-000007000000}">
      <text>
        <r>
          <rPr>
            <b/>
            <sz val="9"/>
            <color indexed="81"/>
            <rFont val="Tahoma"/>
            <family val="2"/>
          </rPr>
          <t>Nick Vail:</t>
        </r>
        <r>
          <rPr>
            <sz val="9"/>
            <color indexed="81"/>
            <rFont val="Tahoma"/>
            <family val="2"/>
          </rPr>
          <t xml:space="preserve">
increase due to kytc rounding issue</t>
        </r>
      </text>
    </comment>
    <comment ref="K382" authorId="1" shapeId="0" xr:uid="{00000000-0006-0000-0000-000002000000}">
      <text>
        <r>
          <rPr>
            <b/>
            <sz val="9"/>
            <color indexed="81"/>
            <rFont val="Tahoma"/>
            <family val="2"/>
          </rPr>
          <t>Deatherage, Amanda C  (KIPDA):</t>
        </r>
        <r>
          <rPr>
            <sz val="9"/>
            <color indexed="81"/>
            <rFont val="Tahoma"/>
            <family val="2"/>
          </rPr>
          <t xml:space="preserve">
Previously Lou Metro had programmed this:
FY 2018 Right of Way $100,000
FY 2018 Utilities $55,000
FY 2019 Construction $2,000,000
But due to a delay in Design phase, all phases need to be pushed back 1 year.
New programming is this:
FY 2019 Right of Way $100,000
FY 2019 Utilities $55,000
FY 2020 Construction $2,000,000
Made these changes to the spreadsheet on 1/18/2018.
Per Progress Report received from John Callihan on 1/17/2018 and per discussion at Kentucky Quarterly Review Meeting on 1/18/2018. John Callihan sent Phase Shift Application with the Progress Reports on 1/17/2018. This is the first phase shift for this phase.
Most recent PIF still needs to be modified.</t>
        </r>
      </text>
    </comment>
    <comment ref="H552" authorId="2" shapeId="0" xr:uid="{00000000-0006-0000-0000-000004000000}">
      <text>
        <r>
          <rPr>
            <b/>
            <sz val="9"/>
            <color indexed="81"/>
            <rFont val="Tahoma"/>
            <family val="2"/>
          </rPr>
          <t>Vail, Nick  (KIPDA):</t>
        </r>
        <r>
          <rPr>
            <sz val="9"/>
            <color indexed="81"/>
            <rFont val="Tahoma"/>
            <family val="2"/>
          </rPr>
          <t xml:space="preserve">
This phase was funded with $510,000 in state TAP funds. 
NV - 12/15/16</t>
        </r>
      </text>
    </comment>
    <comment ref="H720" authorId="2" shapeId="0" xr:uid="{00000000-0006-0000-0000-000001000000}">
      <text>
        <r>
          <rPr>
            <b/>
            <sz val="9"/>
            <color indexed="81"/>
            <rFont val="Tahoma"/>
            <family val="2"/>
          </rPr>
          <t>Vail, Nick  (KIPDA):</t>
        </r>
        <r>
          <rPr>
            <sz val="9"/>
            <color indexed="81"/>
            <rFont val="Tahoma"/>
            <family val="2"/>
          </rPr>
          <t xml:space="preserve">
Part of Construction funds obligated with $297,122 in TAP-Louisville funds</t>
        </r>
      </text>
    </comment>
    <comment ref="H864" authorId="2" shapeId="0" xr:uid="{00000000-0006-0000-0000-000003000000}">
      <text>
        <r>
          <rPr>
            <b/>
            <sz val="9"/>
            <color indexed="81"/>
            <rFont val="Tahoma"/>
            <family val="2"/>
          </rPr>
          <t>Vail, Nick  (KIPDA):</t>
        </r>
        <r>
          <rPr>
            <sz val="9"/>
            <color indexed="81"/>
            <rFont val="Tahoma"/>
            <family val="2"/>
          </rPr>
          <t xml:space="preserve">
LMG agreed to release $1,290,844 in Design funds for this project at 9.8.17 meeting</t>
        </r>
      </text>
    </comment>
    <comment ref="H892" authorId="2" shapeId="0" xr:uid="{00000000-0006-0000-0000-000005000000}">
      <text>
        <r>
          <rPr>
            <b/>
            <sz val="9"/>
            <color indexed="81"/>
            <rFont val="Tahoma"/>
            <family val="2"/>
          </rPr>
          <t>Vail, Nick  (KIPDA):</t>
        </r>
        <r>
          <rPr>
            <sz val="9"/>
            <color indexed="81"/>
            <rFont val="Tahoma"/>
            <family val="2"/>
          </rPr>
          <t xml:space="preserve">
KYTC stated no need for $10,000 in D funds at 9.8.17 meeting</t>
        </r>
      </text>
    </comment>
    <comment ref="K1023" authorId="1" shapeId="0" xr:uid="{00000000-0006-0000-0000-000008000000}">
      <text>
        <r>
          <rPr>
            <b/>
            <sz val="9"/>
            <color indexed="81"/>
            <rFont val="Tahoma"/>
            <family val="2"/>
          </rPr>
          <t>Deatherage, Amanda C  (KIPDA):</t>
        </r>
        <r>
          <rPr>
            <sz val="9"/>
            <color indexed="81"/>
            <rFont val="Tahoma"/>
            <family val="2"/>
          </rPr>
          <t xml:space="preserve">
This project was at one time programmed $100,000 for Construction in FY 2018, 2019, and 2020. But KYTC created a new breakout project (KIPDA ID TBD) in FY 18-21 TIP Admin Mod 7</t>
        </r>
      </text>
    </comment>
    <comment ref="N1023" authorId="1" shapeId="0" xr:uid="{00000000-0006-0000-0000-000009000000}">
      <text>
        <r>
          <rPr>
            <b/>
            <sz val="9"/>
            <color indexed="81"/>
            <rFont val="Tahoma"/>
            <family val="2"/>
          </rPr>
          <t>Deatherage, Amanda C  (KIPDA):</t>
        </r>
        <r>
          <rPr>
            <sz val="9"/>
            <color indexed="81"/>
            <rFont val="Tahoma"/>
            <family val="2"/>
          </rPr>
          <t xml:space="preserve">
This project was at one time programmed $100,000 for Construction in FY 2018, 2019, and 2020. But KYTC created a new breakout project (KIPDA ID TBD) in FY 18-21 TIP Admin Mod 7</t>
        </r>
      </text>
    </comment>
    <comment ref="Q1023" authorId="1" shapeId="0" xr:uid="{00000000-0006-0000-0000-00000A000000}">
      <text>
        <r>
          <rPr>
            <b/>
            <sz val="9"/>
            <color indexed="81"/>
            <rFont val="Tahoma"/>
            <family val="2"/>
          </rPr>
          <t>Deatherage, Amanda C  (KIPDA):</t>
        </r>
        <r>
          <rPr>
            <sz val="9"/>
            <color indexed="81"/>
            <rFont val="Tahoma"/>
            <family val="2"/>
          </rPr>
          <t xml:space="preserve">
This project was at one time programmed $100,000 for Construction in FY 2018, 2019, and 2020. But KYTC created a new breakout project (KIPDA ID TBD) in FY 18-21 TIP Admin Mod 7</t>
        </r>
      </text>
    </comment>
    <comment ref="Y1050" authorId="0" shapeId="0" xr:uid="{7F71BE01-AEBA-4C79-AB56-51D5D075451D}">
      <text>
        <r>
          <rPr>
            <sz val="11"/>
            <color theme="1"/>
            <rFont val="Calibri"/>
            <family val="2"/>
            <scheme val="minor"/>
          </rPr>
          <t xml:space="preserve">Nick Vail:
$2,592,470 leftover from FY21 cost increase reserve. Added to FY22 reserve. </t>
        </r>
      </text>
    </comment>
  </commentList>
</comments>
</file>

<file path=xl/sharedStrings.xml><?xml version="1.0" encoding="utf-8"?>
<sst xmlns="http://schemas.openxmlformats.org/spreadsheetml/2006/main" count="7993" uniqueCount="497">
  <si>
    <t>Indiana MPO Dedicated Funding Programs</t>
  </si>
  <si>
    <t>Updated as of 4.28.22</t>
  </si>
  <si>
    <t>PROJECT INFORMATION</t>
  </si>
  <si>
    <t>FY 2017</t>
  </si>
  <si>
    <t>FY 2018</t>
  </si>
  <si>
    <t>FY 2019</t>
  </si>
  <si>
    <t>FY 2020</t>
  </si>
  <si>
    <t>FY 2021</t>
  </si>
  <si>
    <t>FY 2022</t>
  </si>
  <si>
    <t>FY 2023</t>
  </si>
  <si>
    <t>FY 2024</t>
  </si>
  <si>
    <t>FY 2025</t>
  </si>
  <si>
    <t>FUTURE</t>
  </si>
  <si>
    <t>PROJECT</t>
  </si>
  <si>
    <t>KIPDA ID</t>
  </si>
  <si>
    <t>DES Number</t>
  </si>
  <si>
    <t>DESCRIPTION</t>
  </si>
  <si>
    <t>SPONSOR</t>
  </si>
  <si>
    <t xml:space="preserve">PHASE </t>
  </si>
  <si>
    <t>FEDERAL COST</t>
  </si>
  <si>
    <t>FEDERAL PGM</t>
  </si>
  <si>
    <t>FEDERAL OBL.</t>
  </si>
  <si>
    <t>TOTALS</t>
  </si>
  <si>
    <t>Bethany Road</t>
  </si>
  <si>
    <t>0710003</t>
  </si>
  <si>
    <t>Widen existing lanes (no new travel lanes) on Bethany Rd., provide turning lanes at 4 intersections and realign vertical/horizontal curves from IN 62 to IN 403.</t>
  </si>
  <si>
    <t>Clark Co.</t>
  </si>
  <si>
    <t>Planning</t>
  </si>
  <si>
    <t>FED COST</t>
  </si>
  <si>
    <t>Preliminary Eng.</t>
  </si>
  <si>
    <t>Design</t>
  </si>
  <si>
    <t>Right of Way</t>
  </si>
  <si>
    <t>FED PGM</t>
  </si>
  <si>
    <t>Utility Relocation</t>
  </si>
  <si>
    <t>Construction</t>
  </si>
  <si>
    <t>Program</t>
  </si>
  <si>
    <t>FED OBL</t>
  </si>
  <si>
    <t>Capital</t>
  </si>
  <si>
    <t>Operating</t>
  </si>
  <si>
    <t>Other 1</t>
  </si>
  <si>
    <t>% OBL</t>
  </si>
  <si>
    <t>Other 2</t>
  </si>
  <si>
    <t>Other 3</t>
  </si>
  <si>
    <t>Kentuckiana Air Education</t>
  </si>
  <si>
    <t>KAIRE Ozone Prevention and Awareness Program</t>
  </si>
  <si>
    <t>APCD</t>
  </si>
  <si>
    <t>Grantline Road Pedway</t>
  </si>
  <si>
    <t xml:space="preserve">Construction of pedestrian bicycle path and sidewalks along Grant Line Road from Beechwood Avenue to Cherokee Drive where it connects with existing pedway and sidewalk. </t>
  </si>
  <si>
    <t>New Albany</t>
  </si>
  <si>
    <t>New Albany Ohio River Greenway</t>
  </si>
  <si>
    <t>Construct a pedestrian / bicycle path along Water Street and the floodwall from East 8th Street to 18th Street</t>
  </si>
  <si>
    <t>State Street Corridor Improvements</t>
  </si>
  <si>
    <t>Upgrade signalizations at 14 intersections along State Street from Main Street to I-265</t>
  </si>
  <si>
    <t>Charlestown Road Corridor Complete Streets</t>
  </si>
  <si>
    <t xml:space="preserve">Construction of sidewalks along Charlestown Road form Sunset Drive to County Line Road. </t>
  </si>
  <si>
    <t>Floyd County</t>
  </si>
  <si>
    <t>TARC Cross River Connectors</t>
  </si>
  <si>
    <t>2408</t>
  </si>
  <si>
    <t xml:space="preserve">Implementation of 2 routes to improve cross river mobility over the Kennedy / Lincoln bridges and the Lewis and Clark Bridge to provide access to jobs between Kentucky and Southern Indiana. </t>
  </si>
  <si>
    <t>TARC</t>
  </si>
  <si>
    <t>Blunk Knob Road Guardrail Installation</t>
  </si>
  <si>
    <t>Complete guardrail install at necessary areas where none existed previously on Blunk Knob Road beginning at SR 11 to end at Budd Road in Floyd County, Indiana.</t>
  </si>
  <si>
    <t>CR 403 and Stacy Road Intersection Improvements</t>
  </si>
  <si>
    <t>Intersection improvement including construction of a roundabout to improve safety at CR 403 and Stacy Road. Roundabout construction would include HMA pavement, curb and gutter and storm sewer for drainage, and intersection lighting. The footprint for the proposed roundabout would require approximately &lt;1.0 acre of additional right of way, as well as relocating an existing Vectren utility pole and regulated gas line that runs along CR 403.</t>
  </si>
  <si>
    <t>Clark County</t>
  </si>
  <si>
    <t>Farnsley Knob Road Guardrail Installation</t>
  </si>
  <si>
    <t>Complete guardrail install at necessary areas where none existed previously on Farnsley Knob Road beginning at SR 11 to end at Seven Mile Ln in Floyd County, Indiana.</t>
  </si>
  <si>
    <t>Construction (CRRSAA)</t>
  </si>
  <si>
    <t>Pedestrian Improvements at Bowne and Eastern Blvd</t>
  </si>
  <si>
    <t>The construction of a new pedestrian signal and crossing at the intersection of Bowne Blvd and Eastern Blvd.  The new crossing will include a solar HAWK Beacon system with six (6) signal heads, yield signs, pedestrian push buttons and new crosswalks.</t>
  </si>
  <si>
    <t>Clarksville</t>
  </si>
  <si>
    <t>Safety Improvements along Eastern Blvd and Lewis and Clark</t>
  </si>
  <si>
    <t>The improvements consist of the installation of forty-two (42) new APS push buttons at all pedestrian crossings along Eastern Blvd
and at the intersection of Lewis and Clark and Lincoln Drive. The project also includes the installation of new backplates for all signal
heads along Eastern Blvd.</t>
  </si>
  <si>
    <t>State Street and Cherry Street Intersection Improvement
State Street and Oak Street Intersection Improvement</t>
  </si>
  <si>
    <t>2535 &amp; 2536</t>
  </si>
  <si>
    <t xml:space="preserve">The project is an intersection improvement including full signal modernization aimed and enhancing vehicular progression and safety for all roadway users at State Street and Cherry Street. 
The project is an intersection improvement including full signal modernization aimed and enhancing vehicular progression and safety for all roadway users at State Street and Oak Street. </t>
  </si>
  <si>
    <t>Blackiston Mill Road Improvements Phase I</t>
  </si>
  <si>
    <t>2187</t>
  </si>
  <si>
    <t xml:space="preserve">Reconstruction and improvement of approximately 580 feet of Blackiston Mill Road, just north of Lewis &amp; Clark Parkway, including the installation of turn lanes into and out of Kroger Drive, the addition of a raised center curb, improvement of sight lines, and drainage improvements. </t>
  </si>
  <si>
    <t>Blackiston Mill Road Phase II</t>
  </si>
  <si>
    <t xml:space="preserve">The Blackiston Mill Road Improvement Project is a series of improvements to the existing roadway from Lewis and Clark to just south of Gutford Road. Phase II is from the Kroger entrance to Blackiston View Drive. </t>
  </si>
  <si>
    <t>Bridge 51 (Blackiston Mill Rd) Replacement Project</t>
  </si>
  <si>
    <t>The proposed replacement bridge will be approximately 250 feet long,
with 700 foot approaches. Bridge 51 carries Blackiston Mill Road over Silver Creek and currently serves as a critical link between the City of New Albany and the Town of Clarksville. The bridge structure itself is the responsibility of Floyd County, with the northern approach being in the City of New Albany and the southern approach in the
Town of Clarksville and Clark County. In our 2016 Bridge Inspection Report, Bridge 51 scored a 39.2 Sufficiency Rating.</t>
  </si>
  <si>
    <t>Charlestown Road Widening Project</t>
  </si>
  <si>
    <t xml:space="preserve">The project begins at Hedden Court and proceeds northerly for 0.31 miles to Genung Drive. The project involves the construction of curb and gutter with sidewalk and a storm sewer system. 6' wide attached sidewalks are planned. The pavement would be milled overlaid/widened to provide a maximum of 33' of pavement width. The pavement width will provide one lane in each direction with a two-way left turn lane. </t>
  </si>
  <si>
    <t>E. Main Street from State Street Intersection to E. 5th Street Intersection</t>
  </si>
  <si>
    <t xml:space="preserve">This road reconstruction project on E. Main Street will extend from State Street to E. 5th Street for approximately 1,600 feet or 0.3 miles and is located in the heart of Downtown New Albany. The proposed road reconstruction project will provide for a continuation of the improvements of the E. Main Street corridor extending from the recently completed project on E. Main from Vincennes Street to E. 5th Street in 2014 and connect to the improvements completed by INDOT on W. Main Street from State Street to Corydon Pike in 2015. </t>
  </si>
  <si>
    <t>Grantline Road</t>
  </si>
  <si>
    <t>Reconstruct Grantline Rd. from McDonald Ln. south to Beechwood Ave. for a distance of 1.6 miles.</t>
  </si>
  <si>
    <t>Heavy Haul Road</t>
  </si>
  <si>
    <t>Construction of a new 2 lane road from the Port of Indiana to I-265, and construction of a 3 lane road from the I-265/Old Salem Rd. interchange through River Ridge to IN 62. The project will also identify a direct railroad route from the Port of Indiana to River Ridge.</t>
  </si>
  <si>
    <t>INDOT / Clark County</t>
  </si>
  <si>
    <t>McDonald Lane</t>
  </si>
  <si>
    <t>95</t>
  </si>
  <si>
    <t>0300779</t>
  </si>
  <si>
    <t>Reconstruct 2 lane road from Grantline Rd. to Charlestown Rd.</t>
  </si>
  <si>
    <t>Mt. Tabor</t>
  </si>
  <si>
    <t>309</t>
  </si>
  <si>
    <t>710808, 2001111</t>
  </si>
  <si>
    <t>Reconstruct 2 lane road from Klerner Lane to Charlestown Rd.</t>
  </si>
  <si>
    <t>Riverside Drive Reconstruction</t>
  </si>
  <si>
    <t>The Town of Clarksville is proposing the reconstruction of Riverside Drive from the Town line to Ashland Park. The new roadway will include new 11’‐5’ travel lanes, one north and one south bound lane, an 8’ parking strip on both sides, 5’ planting zone and 6’ walk on both sides. An elevated cycle track will be added on the south side of the roadway.</t>
  </si>
  <si>
    <t>Salem-Noble Road</t>
  </si>
  <si>
    <t>539</t>
  </si>
  <si>
    <t>0400935</t>
  </si>
  <si>
    <t>Reconstruct as a 2 lane road from IN 62 to IN 403.</t>
  </si>
  <si>
    <t>10th Street</t>
  </si>
  <si>
    <t>1557</t>
  </si>
  <si>
    <t>0810280</t>
  </si>
  <si>
    <t>Reconstruct and widen from 4 to 5 lanes from Penn St. to Reeds Ln.</t>
  </si>
  <si>
    <t>Jeffersonville</t>
  </si>
  <si>
    <t>Every Commute Counts (formerly Ticket to Ride)</t>
  </si>
  <si>
    <t>56</t>
  </si>
  <si>
    <t>Regional Rideshare Program</t>
  </si>
  <si>
    <t>KIPDA</t>
  </si>
  <si>
    <t>Market Street/Spring Street</t>
  </si>
  <si>
    <t>0901275</t>
  </si>
  <si>
    <t>Upgrade and designate Market St. and Spring St. as two way streets from IN 111 to State St.</t>
  </si>
  <si>
    <t>Floyd County Transit and Multi-Modal Planning Study</t>
  </si>
  <si>
    <t xml:space="preserve">Conduct a planning study to improve transit and multi-modal transportation opportunities in Floyd County and the municipalities. The study will identify demographics for those areas that currently lack services, current and future service needs as well as potential service providers in both urbanized and rural areas of the community. Additionally, the study will research transit regulations, propose alternative solutions for transit and other multi-modal services, develop cost estimates and implementation plans for services.				</t>
  </si>
  <si>
    <t>Railroad</t>
  </si>
  <si>
    <t>State Street Congestion Mitigation Planning Study</t>
  </si>
  <si>
    <t xml:space="preserve">A corridor study to determine the best methods for mitigating congestion along the State Street corridor (from the interstate ramps to the Green Valley Road intersection; approximately 0.8 miles). To do this, the City of New Albany would like to install Miovision cameras at key intersections along the corridor to have real-time data for multiple signal performance measures that could be analyzed and studied to determine a more efficient means of conveying traffic.				</t>
  </si>
  <si>
    <t>New Albany Bus Stop ADA Improvements</t>
  </si>
  <si>
    <t>TBD</t>
  </si>
  <si>
    <t xml:space="preserve">TARC will improve bus stops throughout the City of New Albany. 26 bus stops were identified as not being ADA compliant, many of which do not have concrete pads for the bus riders. 				</t>
  </si>
  <si>
    <t>Purchase Vehicles for Mobility on Demand Service</t>
  </si>
  <si>
    <t xml:space="preserve">TARC will purchase five (5) modified Ford Transit Vans (or equal) for Mobility on Demand service to exurban locations.				</t>
  </si>
  <si>
    <t>Clarksville Montgomery Avenue / Jeffersonville 9th Street Multimodal Connection</t>
  </si>
  <si>
    <t xml:space="preserve">Design of multimodal connection between Jeffersonville and Clarksville's Arts Districts, underneath I-65 along Montgomery Avenue and 9th Street.  The design will include new sidewalks, bicycle paths, lighting, and other aesthetic amenities.  </t>
  </si>
  <si>
    <t>CMAQ Total</t>
  </si>
  <si>
    <t>HSIP Total</t>
  </si>
  <si>
    <t>STBG Total</t>
  </si>
  <si>
    <t>TA Total</t>
  </si>
  <si>
    <t>CRRSAA Total</t>
  </si>
  <si>
    <t>Grand Total</t>
  </si>
  <si>
    <t>PROGRAM SUB-ALLOCATIONS</t>
  </si>
  <si>
    <t>STP TIP PROGRAM DEVELOPMENT</t>
  </si>
  <si>
    <t>PROGRAM DEVELOPMENT</t>
  </si>
  <si>
    <t>FUTURE SUB-ALLOCATIONS</t>
  </si>
  <si>
    <t>CMAQ-MPO Sub-allocation</t>
  </si>
  <si>
    <t>CMAQ-MPO</t>
  </si>
  <si>
    <t>HSIP-MPO Sub-allocation</t>
  </si>
  <si>
    <t>HSIP-MPO</t>
  </si>
  <si>
    <t>STBG-MPO Sub-allocation</t>
  </si>
  <si>
    <t>STBG-MPO</t>
  </si>
  <si>
    <t>TA-MPO Sub-allocation</t>
  </si>
  <si>
    <t>TA-MPO</t>
  </si>
  <si>
    <t>CRRSAA-MPO Sub-allocation</t>
  </si>
  <si>
    <t>Combined Amount</t>
  </si>
  <si>
    <t>Future Bal.</t>
  </si>
  <si>
    <t>GENERAL FUND</t>
  </si>
  <si>
    <t>FUTURE CATEGORY</t>
  </si>
  <si>
    <t>Combined Sub-allocation</t>
  </si>
  <si>
    <t>Future Avail.</t>
  </si>
  <si>
    <t>Programmed</t>
  </si>
  <si>
    <t>Future Sched.</t>
  </si>
  <si>
    <t>Obligated</t>
  </si>
  <si>
    <t>UNPROGRAMMED FUNDS</t>
  </si>
  <si>
    <t>Future Balance</t>
  </si>
  <si>
    <t>CMAQ</t>
  </si>
  <si>
    <t>HSIP</t>
  </si>
  <si>
    <t>STBG</t>
  </si>
  <si>
    <t>TA</t>
  </si>
  <si>
    <t>Total</t>
  </si>
  <si>
    <t>FY22</t>
  </si>
  <si>
    <t>FY23</t>
  </si>
  <si>
    <t>FY24</t>
  </si>
  <si>
    <t>FY25</t>
  </si>
  <si>
    <t>FY26</t>
  </si>
  <si>
    <t>TOTAL</t>
  </si>
  <si>
    <t>Annual Allocation</t>
  </si>
  <si>
    <t>50% of Allocation</t>
  </si>
  <si>
    <t>Programmed Amount</t>
  </si>
  <si>
    <t>Kentucky Surface Transportation Block Grant (STBG-MPO) Program</t>
  </si>
  <si>
    <t>Updated 4.28.22</t>
  </si>
  <si>
    <t>STATE ID</t>
  </si>
  <si>
    <t>Bullitt County</t>
  </si>
  <si>
    <t>KY 44</t>
  </si>
  <si>
    <t>05-00347.10</t>
  </si>
  <si>
    <t>Widen KY 44 from 2 to 4 lanes from US 31 E to Kings Church Road and a 3 lane section from Kings Church Road to Spencer County line.</t>
  </si>
  <si>
    <t>Design (CRRSAA)</t>
  </si>
  <si>
    <t>Jeffersontown</t>
  </si>
  <si>
    <t>Bluegrass Commerce Park Bicycle/Pedestrian Trail Phase II</t>
  </si>
  <si>
    <t>05-00543.00</t>
  </si>
  <si>
    <t xml:space="preserve">Construct a multi-use bicycle and pedestrian trail along Bluegrass Parkway from Watterson Trail to Tucker Station Road and along Tucker Station Road from Bluegrass Parkway to Plantside Drive. </t>
  </si>
  <si>
    <t>Galene Drive/Sprowl Road Collector Extension</t>
  </si>
  <si>
    <t xml:space="preserve">Realign Galene Drive and Sprowl Road to eliminate the right turn/left turn movement as it approaches Taylorsville Road.   Extend Sprowl Road across Taylorsville Road and connect up with Shelby Street and widen Shelby Street to Watterson Trail intersection.  The project includes widening the collector roadway, curb and gutters, sidewalks and bicycle facilities.  Project will include turning movements and signalization as warranted.  </t>
  </si>
  <si>
    <t>Good Samaritan Bicycle &amp; Pedestrian Trail Connector</t>
  </si>
  <si>
    <t>05-00486.00</t>
  </si>
  <si>
    <t xml:space="preserve">Construct a multi-use bicycle and pedestrian trail along Old Taylorsville Road and Jefferson Street in downtown Jeffersontown connecting the downtown street network to the Good Samaritan Center and the existing  bicycle/pedestrian trail at Grand Avenue and Watterson Trail.   </t>
  </si>
  <si>
    <t>Ruckriegel Parkway Sidewalk Improvement</t>
  </si>
  <si>
    <t>Construct the missing gaps of sidewalk and ADA ramps along Ruckriegel Parkway between Taylorsville Road and Billtown Road.</t>
  </si>
  <si>
    <t>Watterson Trail Phase I</t>
  </si>
  <si>
    <t>05-03031.00</t>
  </si>
  <si>
    <t>Improve streetscape, reconstruct sidewalks and enhance landscaping from Maple Road to Old Taylorsville Road.</t>
  </si>
  <si>
    <t>Watterson Trail Phase II</t>
  </si>
  <si>
    <t>05-00518.00</t>
  </si>
  <si>
    <t>Widen Watterson Trail from 2 to 3 lanes from Ruckriegel Parkway to Maple Road, and widen Watterson Trail from 2 to 3 lanes from Old Taylorsville Road to  Ruckriegel Parkway.  Project to include streetscape enhancements to improve the corridor.</t>
  </si>
  <si>
    <t>Every Commute Counts</t>
  </si>
  <si>
    <t>05-00384.00</t>
  </si>
  <si>
    <t>Ticket to Ride regional Transportation Demand Management (TDM) Program.</t>
  </si>
  <si>
    <t>KYTC</t>
  </si>
  <si>
    <t>English Station Rd.</t>
  </si>
  <si>
    <t>05-00353.00</t>
  </si>
  <si>
    <t>Widen English Station Road from 2 to 3 lanes (3rd lane will be a center turn lane) from Aiken Road to Avoca Road.</t>
  </si>
  <si>
    <t>KY 22/KY329</t>
  </si>
  <si>
    <t>05-00449.00</t>
  </si>
  <si>
    <t>Intersection improvement at KY 22 and KY 329 in Crestwood</t>
  </si>
  <si>
    <t>KY 146 Sidewalks Eastern Jefferson County</t>
  </si>
  <si>
    <t>05-00759.00</t>
  </si>
  <si>
    <t>Improve pedestrian connectivity along KY 146 from Saddlecreek Drive to the existing sidewalk near the Oldham County line.</t>
  </si>
  <si>
    <t>KY 864</t>
  </si>
  <si>
    <t>05-00481.00</t>
  </si>
  <si>
    <t>Widen Beulah Church Rd. from 2 to 3 lanes from I-265 to Cedar Creek Rd.</t>
  </si>
  <si>
    <t>KY 1494</t>
  </si>
  <si>
    <t>05-00293.01</t>
  </si>
  <si>
    <t>Widen travel lanes (no additional travel lanes) on KY 1494 in Bullitt County, and relocate road from 2000 feet west of KY 61 to KY 61.</t>
  </si>
  <si>
    <t>Oldham County</t>
  </si>
  <si>
    <t>KY 1793 &amp; Various Sidewalks</t>
  </si>
  <si>
    <t>05-00440.10</t>
  </si>
  <si>
    <t>Construct sidewalks on KY 1793 from Ridgeview Drive to Settlers Point Trail.</t>
  </si>
  <si>
    <t>KY 1931</t>
  </si>
  <si>
    <t>05-00536.00</t>
  </si>
  <si>
    <t>Widen KY 1931 (Manslick Rd.) from 2 to 3 lanes from Dixie Highway (US 31W) to Doss High School, 1.7 miles.</t>
  </si>
  <si>
    <t>KY 1932  Chenoweth Lane</t>
  </si>
  <si>
    <t>05-00531.00</t>
  </si>
  <si>
    <t>Improve the safety and congestion of KY 1932 (Chenoweth Lane) from US 60 (Shelbyville Rd.) to US 42 (Brownsboro Rd.), approx. 1.07 miles.</t>
  </si>
  <si>
    <t>KY 2055</t>
  </si>
  <si>
    <t>05-08501.00</t>
  </si>
  <si>
    <t>Reconstruction and rehab pavement at West Manslick Rd., Mount Holly Rd., Fairdale Rd., and Mitchell Hill Rd. intersection.</t>
  </si>
  <si>
    <t>US 42</t>
  </si>
  <si>
    <t>05-00441.00</t>
  </si>
  <si>
    <t>Reconstruct US 42 and widen from 2 lanes to 3 lanes (3rd lane will be a center turn lane) from Jefferson/Oldham County line to Ridgemoor Drive. Project will include the consideration of improvements to the Hayfield Way intersection.</t>
  </si>
  <si>
    <t>Louisville Metro</t>
  </si>
  <si>
    <t>AB Sawyer Greenway Shared Use Path</t>
  </si>
  <si>
    <t>05-00529.00</t>
  </si>
  <si>
    <t>Construct a multiuse path through A.B. Sawyer Park and connecting to surrounding neighborhoods includes an underpass, bridge, and site amenities and construction of pedestrian facilities along Hurstbourne Pkwy from Middle Fork of Beargrass Creek bridge to Ormsby Station and connect to A.B. Sawyer Park Greenway.</t>
  </si>
  <si>
    <t>Baxter/Bardstown Premium Transportation Corridor - Section 1</t>
  </si>
  <si>
    <t>The Baxter/Bardstown Premium Transportation Corridor Project is a design-build project that will: 1) streamline transit service on a key corridor by adding traffic signal bus prioritization, new bus stops, and increasing bus service frequency; 2) bring intelligent signal upgrades,  which will include upgraded traffic signals and communication equipment to support premium transit and overall mobility; 3) incorporate complete streets roadway improvements by including bicycle and pedestrian facilities, intersection safety improvements, access management strategies for surrounding land uses, and new streetscape design elements.</t>
  </si>
  <si>
    <t>Bicycle &amp; Pedestrian Education, Encouragement, Enforcement &amp; Evaluation</t>
  </si>
  <si>
    <t>05-00965.15</t>
  </si>
  <si>
    <t>Development of educational and awareness programs concerning bicycle and pedestrian issues. Provide education and training for cyclists, motorists, and city officials about laws governing cyclists' rights and responsibilities</t>
  </si>
  <si>
    <t>Bluegrass Commerce Park Infrastructure Improvements Phase 2</t>
  </si>
  <si>
    <t>Repair, rehabilitate including resurfacing of Bluegrass Parkway from KY 1747 to KY 1819, and Plantside Drive  from Bunsen Parkway to Bluegrass Parkway, and to make key safety improvements at various intersections to increase pedestrian movement including sidewalks, curbs as well as enhancements to signage, wayfinding, streetscape and landscaping.</t>
  </si>
  <si>
    <t>Lou. Metro PW</t>
  </si>
  <si>
    <t>Broadway &amp; 18th Street</t>
  </si>
  <si>
    <t>05-00413.00</t>
  </si>
  <si>
    <t>Align intersection of Broadway and 18th Street by moving the south leg of 18th Street to the east.</t>
  </si>
  <si>
    <t>Cannons Lane</t>
  </si>
  <si>
    <t>05-03212.00</t>
  </si>
  <si>
    <t>Construct a sidewalk along Cannon Lane between Willis Ave. and Bowman Field (Seneca Loop), 1.0 miles.</t>
  </si>
  <si>
    <t>Transit Authority of River City</t>
  </si>
  <si>
    <t>Comprehensive Operational Analysis (COA)</t>
  </si>
  <si>
    <t>05-00562.00</t>
  </si>
  <si>
    <t xml:space="preserve">The COA will analyze and evaluate existing TARC service in comparison withcommunity growth, economic and land use development, and current and future needs of public transit users. </t>
  </si>
  <si>
    <t>Cooper Chapel Rd. Phase 3</t>
  </si>
  <si>
    <t>05-00404.01</t>
  </si>
  <si>
    <t>Phase 3:  Extend and construct 2 lane roadway with a continuous center-turn lane from KY 864 (Beulah Church Road) to US 31E (Bardstown Road) at Bardstown Falls Road.  Project will incorporate sidewalks and 10' paved shoulders.</t>
  </si>
  <si>
    <t>Dixie Highway Additional Design Funds</t>
  </si>
  <si>
    <t>05-00478.00</t>
  </si>
  <si>
    <t>Intelligent Transportation System (ITS)/Signal System and Technology Upgrades to connect Dixie Highway to the city's existing traffic operations center for active traffic management operations. Complete Streets and Safety/Access Management Improvements to include construction of pedestrian pathways and improved multi-modal (especially pedestrian and transit) connectivity.  Project will include raised medians, consolidation of access points, modification from TWLTL to dedicated turn lanes, signage and striping upgrades. Bus Rapid Transit to include upgraded transit facilities along corridor with approximately 36 new, highly visible and easily accessible BRT stations, newly branded vehicles unique to the Dixie Corridor, appropriately located queue-jump lanes and bus turnouts.</t>
  </si>
  <si>
    <t>Louisville Metro Public Works</t>
  </si>
  <si>
    <t>Dixie Highway Bus Rapid Transit Study</t>
  </si>
  <si>
    <t>05-00563.00</t>
  </si>
  <si>
    <t>Planning study to examine the need for bicycle, pedestrian, and vehicular access improvements to the proposed Dixie BRT in the following corridors: KY 907 from US 31W to Stonestreet Rd., KY 2051 Rockford Lane from KY 2934 Cane Run Rd. to US 31W, Gagel Ave. from US 31W to Manslick Rd., and KY 2049 Crums Lane from I-264 to KY 1931 Manslick Rd.</t>
  </si>
  <si>
    <t xml:space="preserve">East Market Street (US-31E) Streetscape </t>
  </si>
  <si>
    <t>05-8703.00</t>
  </si>
  <si>
    <t xml:space="preserve">Streetscape enhancements to improve pedestrian/bicycle amenities along East Market Street from Brook Street to Johnson Street and along the following intersecting streets from Nanny Goat Alley to Billy Goat Strut Alley: Brook Street, Floyd Street, Preston Street, Jackson Street, Hancock Street, Clay Street, Shelby Street, Campbell Street, Wenzel Street, Baxter Avenue, and Johnson Street.  Enhancements include the addition of landscape medians in two separate blocks to serve as a gateway to the neighborhood and repurposing one of the existing east-bound drive lanes to provide a dedicated separate bike facility. Project length 2.1 miles. </t>
  </si>
  <si>
    <t>Hikes Lane Rehabilitation</t>
  </si>
  <si>
    <t>05-583.00</t>
  </si>
  <si>
    <t>Restoration and rehabilitation of Hikes Lane from Newburg Road to Taylorsville Road.</t>
  </si>
  <si>
    <t>Hubbards Ln.</t>
  </si>
  <si>
    <t>05-00479.00</t>
  </si>
  <si>
    <t>Widen Hubbards Lane from 2 to 3 lanes (3rd lane will be a center turn lane) from US 60 (Shelbyville Road) to KY 1447 (Westport Road). Add bike lanes to Hubbards Lane from Kresge Way to KY 1447.    Project length is 0.6 mi.</t>
  </si>
  <si>
    <t xml:space="preserve">I-65 </t>
  </si>
  <si>
    <t>05-00378.10</t>
  </si>
  <si>
    <t xml:space="preserve">Extend and reconstruct I-65 southbound ramp to Brook Street and Floyd Street. </t>
  </si>
  <si>
    <t>Information/outreach campaign to educate public about air quality issues and encourage the public to make air-friendly choices.</t>
  </si>
  <si>
    <t>Louisville Loop Shared Use Path - Jefferson Memorial Forest - Pond Creek</t>
  </si>
  <si>
    <t>05-00522.00</t>
  </si>
  <si>
    <t xml:space="preserve">Design and construct shared use path and Louisville Loop trailhead facilities through Jefferson Memorial Forest from north end of sand quarry tunnel at Gene Snyder FWY to west terminus of the existing MSD trail approximately 2.7 miles which will include a bridge over Pond Creek. </t>
  </si>
  <si>
    <t>Louisville Loop Shared Use Path - Jefferson Memorial Forest - Dodge Gap</t>
  </si>
  <si>
    <t>05-00523.00</t>
  </si>
  <si>
    <t xml:space="preserve">Design and construct shared use path and Louisville Loop trailhead facilities through Jefferson Memorial Forest from Blevins Gap  Road to north end of sand quarry tunnel at Gene Snyder FWY (the tunnel will be part of this segment) approximately 2.5 miles  </t>
  </si>
  <si>
    <t>Louisville Loop Shared Use Path - Jefferson Memorial Forest - Medora</t>
  </si>
  <si>
    <t>05-00524.00</t>
  </si>
  <si>
    <t xml:space="preserve">Design and construct shared use path and Louisville Loop trailhead facilities through Jefferson Memorial Forest from Pendleton Rd at Medora Rd to the beginning of Jefferson Memorial Forest property  on Blevins Gap Rd approximately 1.3 miles </t>
  </si>
  <si>
    <t>Main Street / Story Avenue Intersection</t>
  </si>
  <si>
    <t>05-00758.00</t>
  </si>
  <si>
    <t>Intersection re-build at Main Street/Story Avenue/Baxter Avenue including transitions between Wentzel Street to the west and Johnson Street to the east.</t>
  </si>
  <si>
    <t>Miscellaneous Sidewalks and ADA Ramps</t>
  </si>
  <si>
    <t>05-00493.00</t>
  </si>
  <si>
    <t xml:space="preserve">Construct and replace various sidewalks and ADA ramps throughout the city on a reoccurring annual basis. </t>
  </si>
  <si>
    <t>Lou Metro Parks</t>
  </si>
  <si>
    <t>Northeast Louisville Loop</t>
  </si>
  <si>
    <t>Construct a shared use path along US 60 from Beckley Woods to Eastwood Cut-off. (This is Design for all phases)</t>
  </si>
  <si>
    <t>Northeast Louisville Loop MET, Section 1 Beckley Woods to Beckley Station</t>
  </si>
  <si>
    <t>05-03030.10</t>
  </si>
  <si>
    <t>Construct a shared use path along US 60 from Beckley Woods to Beckley Station, 0.5 mile.</t>
  </si>
  <si>
    <t>Northeast Louisville Loop MET, Section 2 Beckley Station to Bircham Rd.</t>
  </si>
  <si>
    <t>05-03030.20</t>
  </si>
  <si>
    <t>Construct a shared use path along US 60 from Beckley Station to Bircham Rd., 0.7 mile.</t>
  </si>
  <si>
    <t>Northeast Louisville Loop MET, Section 3 Bircham Rd. to Beckley Creek Park</t>
  </si>
  <si>
    <t>05-03030.30</t>
  </si>
  <si>
    <t>Construct a shared use path along US 60 from Bircham Rd. to Beckley Creek Park, 0.5 mile.</t>
  </si>
  <si>
    <t>Northeast Louisville Loop MET, Section 4 Beckley Creek Park to Eastwood Cutoff</t>
  </si>
  <si>
    <t>05-03030.40</t>
  </si>
  <si>
    <t>Construct a shared use path along US 60 from Beckley Creek Park to Eastwood Cut off, 0.6 mile.</t>
  </si>
  <si>
    <t>Northeast Louisville Loop Section II</t>
  </si>
  <si>
    <t>05-00525.00</t>
  </si>
  <si>
    <t>Construct a shared use path along US 60 from Eastwood Cutoff to Eastwood Recreation Center.</t>
  </si>
  <si>
    <t xml:space="preserve">Ohio River Levee Trail Phase III </t>
  </si>
  <si>
    <t>05-00505.00</t>
  </si>
  <si>
    <t>Construct bicycle/pedestrian facilities along Campground Road from the end of the shared use path at the railroad crossing on Campground Road near I-264 to Lees Lane and the connection to Riverside Gardens Park at 2899 Lees Lane.</t>
  </si>
  <si>
    <t>Ohio River Valley NE Bike/Ped Improvements Phase
I (Louisville Loop)</t>
  </si>
  <si>
    <t>NEW</t>
  </si>
  <si>
    <t>05-3036.00</t>
  </si>
  <si>
    <t>Design and construct an accessible shared-use path system, including amenities, that connects the Lewis &amp; Clark Bridge to US 42 in Prospect. Design and construct an accessible shared-use path system connecting This corridor is approximately 2.5 miles of the 100+ mile Louisville Loop.</t>
  </si>
  <si>
    <t>Ohio River Valley NE Bike/Ped Improvements Phase
II (Louisville Loop)</t>
  </si>
  <si>
    <t>Design and construct an accessible shared-use path system, including amenities; and make improvements to portions of an existing shared-use path that connects the Big Four Bridge to Caperton Swamp. This corridor is approximately 3.5 miles of the 100+ mile Louisville Loop.</t>
  </si>
  <si>
    <t>Olmsted Parkways Multi-Use Path System - Section 1</t>
  </si>
  <si>
    <t>05-03709.00</t>
  </si>
  <si>
    <t>Construction of a 2.0 mile shared use path system along Southwestern and Algonquin Parkway between West Broadway and 41st Street.</t>
  </si>
  <si>
    <t>Olmsted Parkways Multi-Use Path System Section 2</t>
  </si>
  <si>
    <t>Construction of a 1.0 mile shared use path system along Algonquin Parkway between 41st Street and Beech Street.</t>
  </si>
  <si>
    <t>Olmsted Parkways Multi-Use Path System Section 3</t>
  </si>
  <si>
    <t>Construction of a 0.30 mile shared use path system along Algonquin Parkway between Beech Street and Cypress Street.</t>
  </si>
  <si>
    <t>Olmsted Parkways Multi-Use Path System Section 4</t>
  </si>
  <si>
    <t>Construction of a 1.00 mile shared use path system along Algonquin Parkway between Cypress Street and 16th Street.</t>
  </si>
  <si>
    <t>Olmsted Parkways Multi-Use Path System Section 5</t>
  </si>
  <si>
    <t>Construction of a 1.25 mile shared use path system along Algonquin Parkway between 16th Street to Winkler Avenue.</t>
  </si>
  <si>
    <t>Olmsted Parkways Multi-Use Path System Section 6</t>
  </si>
  <si>
    <t>Construction of a 1.40 mile shared use path system along Southern Parkway between South 3rd Street and Woodlawn Avenue.</t>
  </si>
  <si>
    <t>Olmsted Parkways Multi-Use Path System Section 7</t>
  </si>
  <si>
    <t>Construction of a 1.10 mile shared use path system along Southern Parkway between Woodlawn Avenue and New Cut Road.</t>
  </si>
  <si>
    <t>Olmsted Parkways Multi-Use Path System Section 8</t>
  </si>
  <si>
    <t>Construction of a 2.50 mile road diet system along Southern Parkway between South 3rd Street and New Cut Road.</t>
  </si>
  <si>
    <t>Olmsted Parkways Multi-Use Path System Section 9</t>
  </si>
  <si>
    <t>Construction of a 3.55 mile road diet system along Algonquin Parkway between 41st Street and Winkler Avenue.</t>
  </si>
  <si>
    <t>One-Way Street Conversion to Two-Way Phase 1</t>
  </si>
  <si>
    <t>05-00470.00</t>
  </si>
  <si>
    <t>Design and construction for the conversion of the following one-way streets in downtown Louisville to two-way traffic flow: Jefferson Street (Floyd to Baxter Avenue); Liberty Street (Jackson to Baxter); Muhammad Ali Blvd. (Jackson to Chestnut Connector); Chestnut Street (Jackson to Chestnut Connector); 8th Street (Kentucky to Main); 7th Street (Oak to Main); Shelby Street (Ormsby to Main Street); and Campbell Street (Jackson to Baxter).</t>
  </si>
  <si>
    <t>River Road</t>
  </si>
  <si>
    <t>05-00091.02</t>
  </si>
  <si>
    <t>Widen River Road from 2 to 4 lanes from east of Beargrass Creek near Pope Avenue to Zorn Avenue. To include bike lanes.  Project length is 1.3 miles.</t>
  </si>
  <si>
    <t>River Road Extension</t>
  </si>
  <si>
    <t>05-00512.00</t>
  </si>
  <si>
    <t>Extend River Road west from 7th Street to Northwestern Parkway.  The project is feasible using a low design speed criteria and a two-lane section.</t>
  </si>
  <si>
    <t>Stony Brook Drive Sidewalk Connector</t>
  </si>
  <si>
    <t>05-571.00</t>
  </si>
  <si>
    <t xml:space="preserve">This project will install new ADA compliant 5' sidewalk along Stony Brook Drive from Stara Way to Kirby Lane. The project length is 0.284 miles. </t>
  </si>
  <si>
    <t>Mount Washington</t>
  </si>
  <si>
    <t>Historic Multi-Use Trail Segment C</t>
  </si>
  <si>
    <t>05-03216.00</t>
  </si>
  <si>
    <t>Construct multi-use path and pedestrian walkway along segment C of the Historic Memorial Multi-Use Trail including a Rest Plaza at Landis Lane and US 31 EX. In addition, improve safety along the segment by reducing drainage hazards and installing a signal at Landis Lane.</t>
  </si>
  <si>
    <t>Buckner Connector</t>
  </si>
  <si>
    <t>05-00754.00</t>
  </si>
  <si>
    <t>Construct new connection from Old LaGrange Road to KY 393  Project length is 0.8 miles.</t>
  </si>
  <si>
    <t>Hill Street Sidewalk Rehabilitation</t>
  </si>
  <si>
    <t>Rehabilitation of sidewalks on Hill Street between 6th St. and 7th St.</t>
  </si>
  <si>
    <t>Kenwood Road</t>
  </si>
  <si>
    <t>Construct a new urban roadway section to connect KY 146 and KY 393 Bypass in Crestwood. The proposed facility will be three-lanes with a continuous, center left-turn lane, curb, gutter, a sidewalk, and a potential traffic signal. Lane width will be 11 feet with a proposed posted speed of 25 MPH.</t>
  </si>
  <si>
    <t>Middletown</t>
  </si>
  <si>
    <t>Kratz Lane Sidewalks</t>
  </si>
  <si>
    <t>05-03039.00</t>
  </si>
  <si>
    <t>Construct sidewalks along Kratz Lane for .35 miles between Shelbyville Rd. and Old Shelbyville Rd./Main St., including some drainage improvements.</t>
  </si>
  <si>
    <t>KY 22 Corridor Study</t>
  </si>
  <si>
    <t>05-203.00</t>
  </si>
  <si>
    <t>The study will focus on improving safety and reducing congestion on KY 22 between Haunz Lane and KY 329 in Oldham County. The study will look at current conditions, identify critical improvements, prioritize needs, provide realistic cost estimates, and establish an implementation plan for future improvements for the corridor.</t>
  </si>
  <si>
    <t>KY   44</t>
  </si>
  <si>
    <t>Construct sidewalk on the north side of KY 44 from Mt. Washington Elementary School to Fisher Lane.</t>
  </si>
  <si>
    <t>KY 44 Sidewalks west of Shepherdsville</t>
  </si>
  <si>
    <t>05-00544.00</t>
  </si>
  <si>
    <t>Installation of new sidewalks and rehabilitation of existing sidewalks to fix gaps in the pedestrian network along KY 44 from Frank E. Simon Drive (City Park Drive) east to KY 61 in Shepherdsville.  KY 44 milepoints from 11.75 to 12.25.</t>
  </si>
  <si>
    <t>KY  146 Sidewalk and Minor Drainage Improvements</t>
  </si>
  <si>
    <t>Construct an ADA compliant sidewalk and minor drainage improvements on the south side of KY 146 from the Oldham/Jefferson County line east to Foley Ave.</t>
  </si>
  <si>
    <t>KY 329</t>
  </si>
  <si>
    <t>05-00542.00</t>
  </si>
  <si>
    <t>Intersection realignment/ reconstruction at KY 329 and KY 329 Bypass</t>
  </si>
  <si>
    <t>KY 393 Trail</t>
  </si>
  <si>
    <t>Construct a section of the Oldham County Greenways Trail. This section will be a 10" shared use path along the KY 393 realignment to the entrance of Wendell Moore Park.</t>
  </si>
  <si>
    <t>LaGrange Underpass West of LaGrange</t>
  </si>
  <si>
    <t>05-00434.00</t>
  </si>
  <si>
    <t>Construct a 4 lane uninterrupted rail underpass west of LaGrange.</t>
  </si>
  <si>
    <t>Louisville CBD Detailed Traffic Model</t>
  </si>
  <si>
    <t xml:space="preserve">This effort involves an evaluation of  transportation improvements, including: conversions of one-way streets; roadway reconfigurations; intersection improvements; and interchange modifications, for all modes including pedestrians, bicycles, transit, cars and freight.  The study area includes the Central Business District, and the surrounding neighborhoods, including: Butchertown; Phoenix Hill; Smoketown; Limerick; Old Louisville; Russell; Shawnee &amp; Portland, as well as the University of Louisville Belknap Campus.  </t>
  </si>
  <si>
    <t>Old Floydsburg Rd. Safety Improvements</t>
  </si>
  <si>
    <t>05-00494.00</t>
  </si>
  <si>
    <t>Replace narrow one-lane culvert crossing; clear trees and vegetation out of right-of-way; add shoulder to the road, and add signage for safety.</t>
  </si>
  <si>
    <t>Oldham County Bicycle &amp; Pedestrian Trail - Old LaGrange Rd.</t>
  </si>
  <si>
    <t>05-00410.01</t>
  </si>
  <si>
    <t>Construct a bicycle and pedestrian trail along Old LaGrange Road from KY 146 to the intersection with KY 329 Bypass.</t>
  </si>
  <si>
    <t>Right of Way (CRRSAA)</t>
  </si>
  <si>
    <t>Olmsted Pkwys. Multi-Use Path System</t>
  </si>
  <si>
    <t>Implement recommendation of Olmsted Parkways Shared-Use Path System masterplan to enhance bicycle and pedestrian opportunities along parkways that extend and link to existing and proposed Louisville Loop.</t>
  </si>
  <si>
    <t>Louisville Metro PW</t>
  </si>
  <si>
    <t>River Road Multi-Modal Improvements</t>
  </si>
  <si>
    <t xml:space="preserve">To improve safety and comfort of walkers, joggers, and cyclists along the riverfront, we are proposing re-allocation of the northern most lane traveling in the west bound direction and relocation of the existing barrier wall to expand the existing separated multi-use path of sub-standard width. </t>
  </si>
  <si>
    <t>Sidewalk Connections on US 60, KY 1747 &amp; KY 22</t>
  </si>
  <si>
    <t>05-00535.00</t>
  </si>
  <si>
    <t>Installation of sidewalks to fix gaps in pedestrian network on US 60 (Shelbyville Rd) , KY 1747 (Westport Road), and KY 22 (Brownsboro Rd). Includes; Westbound US 60 from end of U of L trail to Eden Ave MP 7.717 to MP7.734, Westbound US 60 from Daventry Ln to Wildwood Ln MP 7.966 to MP 8.051, Eastbound US 60 from Wildwood Ln to Cambridge Station Frontage Rd MP 8.062 to MP 8.241, Eastbound US 60 from Dorsey Ln to Country Squire Florist entrance MP 8.535 to MP 8.641, Southbound KY 1747 from Hurstbourne Trace to Eden Ave MP 13.635 to MP 13.869, and Eastbound KY 22 from Paul's Fruit Market to Herr Ln MP 0.370 to MP 0.432.</t>
  </si>
  <si>
    <t>Spring Hill Trace Sidewalk Project</t>
  </si>
  <si>
    <t>05-00757.00</t>
  </si>
  <si>
    <t>Construct 5' concrete sidewalks in the existing right-of-way along both sides of Spring Hill Trace from KY 329 to the end of the existing subdivision, slightly beyond Spring Hill Court.</t>
  </si>
  <si>
    <t>Street Rehabilitation in Lou. Metro - West End</t>
  </si>
  <si>
    <t>Rehabilitation of various streets (enhancements that extend the service life  of the pavement and ADA improvements) in Louisville, including:  Muhammad Ali Boulevard from 34th Street to 15th Street (5.5 Lane Miles); River Park Drive/Chestnut Street from 34th Street to 22nd Street (3.1 Lane Miles); Market Street from 35th Street to 22nd Street (4.5 Lane Miles); Northwestern Parkway from Southwestern Parkway to Bank Street (1.5 Lane Miles); Southwestern Parkway from Virginia Avenue to Broadway (2.3 Lane Miles); 15th Street from Hill Street to Jefferson Street (7.0 Lane Miles); 16th Street from Market Street to Bank Street (0.7 Lane Miles); and Southwestern Parkway from Muhammad Ali Boulevard to Northwestern Parkway (2.7 Lane Miles).</t>
  </si>
  <si>
    <t>The Park &amp; Ride at Apple Patch</t>
  </si>
  <si>
    <t>05-00468.00</t>
  </si>
  <si>
    <t>Construction of a park and ride facility including a parking lot, shelter, playground, bike lockers, walkways, and a 1000' access road located on Apple Patch Way off of KY-329 near I-71 Exit 14 in Crestwood.</t>
  </si>
  <si>
    <t>Prospect</t>
  </si>
  <si>
    <t>US 42 Safety Improvement Project</t>
  </si>
  <si>
    <t>05-214.00</t>
  </si>
  <si>
    <t>Planning study to identify potential improvements on US 42 between the Gene Snyder Freeway and KY 3222 (Rose
Island Road)</t>
  </si>
  <si>
    <t>City of Prospect</t>
  </si>
  <si>
    <t>Bus Stop and Access Improvements</t>
  </si>
  <si>
    <t>Improvements of the existing or new public transit bus stops and their surroundings, including pedestrian facilities, ADA access and passenger amenities (shelters, benches, trash receptacles).</t>
  </si>
  <si>
    <t xml:space="preserve">University of Louisville </t>
  </si>
  <si>
    <t xml:space="preserve">2nd Street / 3rd Street / Museum Drive Intersection
and Brandeis Avenue Pedestrian Improvements </t>
  </si>
  <si>
    <t>05-581.00</t>
  </si>
  <si>
    <t>Improve vehicular safety and traffic flow along 2nd (KY-1020 NB) and 3rd Streets (KY 1020 SB) at the Museum Drive intersection and improve pedestrian connectivity and safety at the intersection and along W. Brandeis Avenue (CS 2377F) between 3rd and 4th streets.</t>
  </si>
  <si>
    <t>University of Louisville Pedestrian Improvements - Lighting</t>
  </si>
  <si>
    <t>05-3218.00</t>
  </si>
  <si>
    <t>Install or retrofit 400 or more lighting fixtures throughout campus including the “L Trail”, Humanities Building and other campus sidewalk locations.</t>
  </si>
  <si>
    <t>University of Louisville Pedestrian Improvements - ADA Curb Cuts &amp; Ramps</t>
  </si>
  <si>
    <t>05-3220.00</t>
  </si>
  <si>
    <t>Install or upgrade ADA accessible curb cuts/ramps throughout Belknap Campus.</t>
  </si>
  <si>
    <t>Various Sidewalk Projects in Louisville Metro</t>
  </si>
  <si>
    <t>05-00439.02</t>
  </si>
  <si>
    <t>Rehabilitation and construction of various sidewalk projects in Louisville Metro</t>
  </si>
  <si>
    <t>Various Sidewalks in Oldham County</t>
  </si>
  <si>
    <t>Construct various sidewalks in Oldham County</t>
  </si>
  <si>
    <t>Various Sidewalks on State Routes in Kentucky</t>
  </si>
  <si>
    <t>05-00440.00</t>
  </si>
  <si>
    <t>Installation of sidewalks to fix gaps in pedestrian network on various state maintained roads in Oldham, Jefferson and Bullitt counties.</t>
  </si>
  <si>
    <t>Various Sidewalks on KY 155, KY 1932, &amp; KY 1747</t>
  </si>
  <si>
    <t>Installation of sidewalks to fix gaps in pedestrian network on KY 155 (Taylorsville Road), KY 1932 (Breckenridge Lane), and KY 1747 (Hurstbourne Lane) in Jefferson County. 
South side of KY 155 (Taylorsville Road) from the west side of Kent Road to the east side of Seneca Boulevard, MP 15.178 to MP 15.244.
East side of KY 1932 (Breckenridge Lane from Rally's to KMart entrance), MP 2.894 to MP 2.95.
West side of KY 1932 (Breckenridge Lane from Debeet south to existing sidewalk), MP 3.160 to MP 3.205.
West side of KY 1932 (Breckenridge Lane from existing sidewalk north to church entrance), MP 3.019 to MP 3.103.
East side of KY 1747 (Hurstbourne Parkway from existing sidewalk south of Stone Creek Parkway to existing sidewalk north of Stone Creek Parkway), MP 12.809 to MP 12.910.
East side of KY 1747 (Hurstbourne Parkway from north side of Vieux Carre Drive to south side of Whittington Parkway), MP 13.144 to MP 3.20, AND north side of Vieux Carre Drive, MP 0.441 to MP 0.428.
East side of KY 1747 (Hurstbourne Parkway), MP 13.354 to MP 13.40.</t>
  </si>
  <si>
    <t>Totals</t>
  </si>
  <si>
    <t>PROGRAM SUB-ALLOCATION</t>
  </si>
  <si>
    <t>STBG-MPO Annual Allocation</t>
  </si>
  <si>
    <t>Annual Alloc</t>
  </si>
  <si>
    <t>CRRSAA-MPO Allocation</t>
  </si>
  <si>
    <t>Cost Increase Reserve</t>
  </si>
  <si>
    <t>CIR</t>
  </si>
  <si>
    <t>Adjusted Annual Allocation</t>
  </si>
  <si>
    <t xml:space="preserve">Adjusted </t>
  </si>
  <si>
    <t>Carryover from Previous Fiscal Year</t>
  </si>
  <si>
    <t>Adjusted Annual Sub-Allocation Plus Cost Increases Programmed</t>
  </si>
  <si>
    <t>Available</t>
  </si>
  <si>
    <t>CARRYOVER FUNDS FOR NEXT FISCAL YEAR</t>
  </si>
  <si>
    <t>Kentucky Transportation Alternatives (TA-MPO) Program</t>
  </si>
  <si>
    <t>Updated on 4.28.2022</t>
  </si>
  <si>
    <t>Construct and replace various sidewalks ad ADA
ramps throughout the city of Jeffersontown.</t>
  </si>
  <si>
    <t>Olmsted Stone Arch Bridge Rehab Project</t>
  </si>
  <si>
    <t>Rehab Olmsted Stone Arch Bridge</t>
  </si>
  <si>
    <t xml:space="preserve">Patti Lane Sidewalk Safety Improvement </t>
  </si>
  <si>
    <t>Construct safety and access improvements to Patti Lane.  Construct sidewalks along both sides of Patti Lane from Taylorsville Road to Glenawyn Circle and "sharrow" bicycle markings that will designate this corridor as a bike route.  The project will also construct new curb and gutter and associated drainage improvements to accommodate the sidewalks and the new access management design.  The project also includes adding street lights and reconfiguring all the existing curb cuts and create managable commercial entrances for each business.</t>
  </si>
  <si>
    <t>Bernheim Lane Sidewalk and Road Reconfiguration</t>
  </si>
  <si>
    <t>05-03002.00</t>
  </si>
  <si>
    <t>Construct a continuous 5-foot sidewalk on the north/east side of Berheim Lane from Dixie Highway to Algonquin Parkway. This project will add approximately 1,150 linear feet of sidewalk. Also reconfigure the roadway from a four-lane highway to two through lanes and a center, two-way left-turn lane.</t>
  </si>
  <si>
    <t>Blanton Lane Sidewalk</t>
  </si>
  <si>
    <t>05-03004.00</t>
  </si>
  <si>
    <t>Construct a continuous 6-foot sidewalk on the north side of Blanton Lane from Dixie Highway to St. Andrews Church Road. This project will add approximately 5,100 linear feet of sidewalk; one 190-foot segment will be constructed with curb and gutter and will include a retaining wall.</t>
  </si>
  <si>
    <t>Crums Lane Sidewalk Phase 1</t>
  </si>
  <si>
    <t>05-03011.00</t>
  </si>
  <si>
    <t>Construct a continuous 6-foot sidewalk where none currently exists and rehabilitate existing sections of sidewalk on the north side of Crums Lane from Cheviot Drive to Janell Road. Construct a crosswalk over Crums Lane at Janell Road, then construct and/or rehabilitate a continuous 6-foot sidewalk from Janell Road to Dixie Highway on the south side. This project will add and/or rehabilitate approximately 3,785 linear feet of sidewalk.</t>
  </si>
  <si>
    <t>Gagel Avenue Sidewalk</t>
  </si>
  <si>
    <t>05-03040.00</t>
  </si>
  <si>
    <t>Construct a continuous 6-foot sidewalk on the north side of Gagel Avenue from Dixie Highway to London Drive, including a crossing at the P&amp;L Railroad and an extension of the box culvert on the east side of the railroad tracks. Construct a crosswalk over Gagel Avenue at London Drive, then construct a continuous 6-foot sidewalk from London Drive to Manslick Road on the south side. This project will add approximately 6,235 linear feet of sidewalk.</t>
  </si>
  <si>
    <t>Rehabilitation of sidewalks along Hill Street
between 6th Street and 7th Street.</t>
  </si>
  <si>
    <t>Louisville Loop Shared Use Path - McNeely Lake Segment</t>
  </si>
  <si>
    <t>05-03034.00</t>
  </si>
  <si>
    <t>This project proposes to construct approximately two miles of new 10-12 foot wide asphalt/concrete shared use path through McNeely Lake Park.</t>
  </si>
  <si>
    <t>Louisville Metro Parks</t>
  </si>
  <si>
    <t>Newburg Road Sidewalk</t>
  </si>
  <si>
    <t>05-03041.00</t>
  </si>
  <si>
    <t>Construct a continuous 6-foot sidewalk on the west side of Newburg Road from the end of the existing sidewalk at Larkmoor Lane to approximately 300 feet south of Bluegrass Park Drive at the entrance to Louisville Metro Animal Services. This project will add approximately 2,775 linear feet of sidewalk.</t>
  </si>
  <si>
    <t>Olmsted Parkways Bicycle / Pedestrian Improvements</t>
  </si>
  <si>
    <t>Rehabilitate Eastern Parkway to modern
standards, including lane reductions and
complete street elements of bicycle lanes,
shared use paths, and sidewalks.</t>
  </si>
  <si>
    <t>05-3217.00</t>
  </si>
  <si>
    <t>Bliss Avenue</t>
  </si>
  <si>
    <t>05-03221.00</t>
  </si>
  <si>
    <t>Construct sidewalk on Bliss Avenue from Shelbyville Road to Wetherby Avenue, to include ADA improvements and drainage improvements.</t>
  </si>
  <si>
    <t>South Madison Avenue</t>
  </si>
  <si>
    <t>Construct sidewalks on South Madison Avenue
from Main Street to Tucker Station Road.</t>
  </si>
  <si>
    <t>Wetherby Avenue</t>
  </si>
  <si>
    <t>05-03222.00</t>
  </si>
  <si>
    <t>Construct sidewalks on Wetherby Avenue for
0.55 miles between North Madison Avenue and
Evergreen Road, to include ADA improvements
and drainage improvements.</t>
  </si>
  <si>
    <t>Shively</t>
  </si>
  <si>
    <t>Shively Sidewalks</t>
  </si>
  <si>
    <t>Construction of sidewalks on Farnsley Road,
Mary Catherine Drive, and Garrs Lane.</t>
  </si>
  <si>
    <t>Park Place Mall Transit Node</t>
  </si>
  <si>
    <t xml:space="preserve">TARC will construct a transit node at the bus stop at Park Place Mall on Dixie Highway and improve access to transit for pedestrians and bicyclists.  </t>
  </si>
  <si>
    <t>Solar Bus Shelters</t>
  </si>
  <si>
    <t>Construction of bus shelters with solar-powered
lighting at (1) Preston Street @ Oak Street, (2)
28th Street @ Dumesnil Street, and (3) Chestnut
Street @ Jackson Street.</t>
  </si>
  <si>
    <t>TA-MPO Annual Allocation</t>
  </si>
  <si>
    <t>Annual Sub-Allocation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</si>
</sst>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409]mmmm\ d\,\ yyyy;@"/>
    <numFmt numFmtId="165" formatCode="_(&quot;$&quot;* #,##0_);_(&quot;$&quot;* \(#,##0\);_(&quot;$&quot;* &quot;-&quot;??_);_(@_)"/>
    <numFmt numFmtId="166" formatCode="0.0%"/>
  </numFmts>
  <fonts count="1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11"/>
      <color rgb="FF0070C0"/>
      <name val="Calibri"/>
      <family val="2"/>
      <scheme val="minor"/>
    </font>
    <font>
      <sz val="11"/>
      <name val="Calibri"/>
      <family val="2"/>
      <scheme val="minor"/>
    </font>
    <font>
      <b/>
      <sz val="11"/>
      <color theme="0"/>
      <name val="Calibri"/>
      <family val="2"/>
    </font>
    <font>
      <sz val="11"/>
      <name val="Calibri"/>
      <family val="2"/>
    </font>
    <font>
      <b/>
      <sz val="11"/>
      <color theme="6" tint="-0.499984740745262"/>
      <name val="Calibri"/>
      <family val="2"/>
    </font>
    <font>
      <b/>
      <sz val="11"/>
      <color theme="6" tint="-0.499984740745262"/>
      <name val="Calibri"/>
      <family val="2"/>
      <scheme val="minor"/>
    </font>
    <font>
      <b/>
      <sz val="11"/>
      <color theme="9" tint="-0.499984740745262"/>
      <name val="Calibri"/>
      <family val="2"/>
      <scheme val="minor"/>
    </font>
    <font>
      <sz val="8"/>
      <color theme="1"/>
      <name val="Calibri"/>
      <family val="2"/>
      <scheme val="minor"/>
    </font>
    <font>
      <b/>
      <sz val="9"/>
      <color indexed="81"/>
      <name val="Tahoma"/>
      <family val="2"/>
    </font>
    <font>
      <sz val="9"/>
      <color indexed="81"/>
      <name val="Tahoma"/>
      <family val="2"/>
    </font>
    <font>
      <b/>
      <sz val="16"/>
      <color theme="1"/>
      <name val="Calibri"/>
      <family val="2"/>
      <scheme val="minor"/>
    </font>
  </fonts>
  <fills count="18">
    <fill>
      <patternFill patternType="none"/>
    </fill>
    <fill>
      <patternFill patternType="gray125"/>
    </fill>
    <fill>
      <patternFill patternType="solid">
        <fgColor theme="6" tint="0.5999938962981048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D0CECE"/>
        <bgColor indexed="64"/>
      </patternFill>
    </fill>
    <fill>
      <patternFill patternType="solid">
        <fgColor rgb="FFBDD7EE"/>
        <bgColor indexed="64"/>
      </patternFill>
    </fill>
    <fill>
      <patternFill patternType="solid">
        <fgColor theme="0"/>
        <bgColor indexed="64"/>
      </patternFill>
    </fill>
    <fill>
      <patternFill patternType="solid">
        <fgColor rgb="FFFFFF00"/>
        <bgColor indexed="64"/>
      </patternFill>
    </fill>
    <fill>
      <patternFill patternType="solid">
        <fgColor rgb="FFEFD7FC"/>
        <bgColor indexed="64"/>
      </patternFill>
    </fill>
    <fill>
      <patternFill patternType="solid">
        <fgColor rgb="FFFCE4D6"/>
        <bgColor indexed="64"/>
      </patternFill>
    </fill>
    <fill>
      <patternFill patternType="solid">
        <fgColor rgb="FFE2EFDA"/>
        <bgColor indexed="64"/>
      </patternFill>
    </fill>
  </fills>
  <borders count="18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1"/>
      </left>
      <right style="hair">
        <color theme="1"/>
      </right>
      <top style="hair">
        <color theme="1"/>
      </top>
      <bottom style="thin">
        <color indexed="64"/>
      </bottom>
      <diagonal/>
    </border>
    <border>
      <left style="medium">
        <color theme="1"/>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theme="1"/>
      </left>
      <right style="hair">
        <color theme="1"/>
      </right>
      <top style="hair">
        <color theme="1"/>
      </top>
      <bottom style="hair">
        <color theme="1"/>
      </bottom>
      <diagonal/>
    </border>
    <border>
      <left style="medium">
        <color theme="1"/>
      </left>
      <right style="medium">
        <color indexed="64"/>
      </right>
      <top style="thin">
        <color indexed="64"/>
      </top>
      <bottom style="hair">
        <color theme="1"/>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theme="1"/>
      </left>
      <right style="medium">
        <color theme="1"/>
      </right>
      <top style="hair">
        <color theme="1"/>
      </top>
      <bottom style="hair">
        <color theme="1"/>
      </bottom>
      <diagonal/>
    </border>
    <border>
      <left style="medium">
        <color theme="1"/>
      </left>
      <right style="medium">
        <color indexed="64"/>
      </right>
      <top style="hair">
        <color theme="1"/>
      </top>
      <bottom style="hair">
        <color theme="1"/>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theme="1"/>
      </right>
      <top style="hair">
        <color indexed="64"/>
      </top>
      <bottom style="medium">
        <color indexed="64"/>
      </bottom>
      <diagonal/>
    </border>
    <border>
      <left style="medium">
        <color theme="1"/>
      </left>
      <right style="hair">
        <color theme="1"/>
      </right>
      <top style="hair">
        <color theme="1"/>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hair">
        <color theme="1"/>
      </right>
      <top style="hair">
        <color theme="1"/>
      </top>
      <bottom style="hair">
        <color theme="1"/>
      </bottom>
      <diagonal/>
    </border>
    <border>
      <left style="hair">
        <color indexed="64"/>
      </left>
      <right style="hair">
        <color indexed="64"/>
      </right>
      <top/>
      <bottom style="medium">
        <color indexed="64"/>
      </bottom>
      <diagonal/>
    </border>
    <border>
      <left style="medium">
        <color indexed="64"/>
      </left>
      <right style="hair">
        <color theme="1"/>
      </right>
      <top style="hair">
        <color theme="1"/>
      </top>
      <bottom style="medium">
        <color indexed="64"/>
      </bottom>
      <diagonal/>
    </border>
    <border>
      <left style="hair">
        <color indexed="64"/>
      </left>
      <right style="medium">
        <color indexed="64"/>
      </right>
      <top style="hair">
        <color indexed="64"/>
      </top>
      <bottom style="medium">
        <color indexed="64"/>
      </bottom>
      <diagonal/>
    </border>
    <border>
      <left style="medium">
        <color theme="1"/>
      </left>
      <right style="medium">
        <color indexed="64"/>
      </right>
      <top style="hair">
        <color theme="1"/>
      </top>
      <bottom style="medium">
        <color indexed="64"/>
      </bottom>
      <diagonal/>
    </border>
    <border>
      <left style="medium">
        <color theme="1"/>
      </left>
      <right style="hair">
        <color theme="1"/>
      </right>
      <top style="hair">
        <color theme="1"/>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theme="1"/>
      </left>
      <right style="hair">
        <color theme="1"/>
      </right>
      <top/>
      <bottom style="hair">
        <color theme="1"/>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theme="1"/>
      </top>
      <bottom style="hair">
        <color theme="1"/>
      </bottom>
      <diagonal/>
    </border>
    <border>
      <left/>
      <right style="medium">
        <color indexed="64"/>
      </right>
      <top style="hair">
        <color theme="1"/>
      </top>
      <bottom style="medium">
        <color indexed="64"/>
      </bottom>
      <diagonal/>
    </border>
    <border>
      <left/>
      <right style="hair">
        <color theme="1"/>
      </right>
      <top style="hair">
        <color theme="1"/>
      </top>
      <bottom style="hair">
        <color theme="1"/>
      </bottom>
      <diagonal/>
    </border>
    <border>
      <left style="medium">
        <color indexed="64"/>
      </left>
      <right style="hair">
        <color theme="1"/>
      </right>
      <top style="hair">
        <color theme="1"/>
      </top>
      <bottom/>
      <diagonal/>
    </border>
    <border>
      <left/>
      <right style="hair">
        <color theme="1"/>
      </right>
      <top style="hair">
        <color theme="1"/>
      </top>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right style="hair">
        <color theme="1"/>
      </right>
      <top style="medium">
        <color theme="1"/>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medium">
        <color theme="1"/>
      </right>
      <top style="medium">
        <color theme="1"/>
      </top>
      <bottom/>
      <diagonal/>
    </border>
    <border>
      <left style="medium">
        <color theme="1"/>
      </left>
      <right/>
      <top style="thin">
        <color indexed="64"/>
      </top>
      <bottom style="hair">
        <color theme="1"/>
      </bottom>
      <diagonal/>
    </border>
    <border>
      <left style="medium">
        <color theme="1"/>
      </left>
      <right/>
      <top style="hair">
        <color theme="1"/>
      </top>
      <bottom style="hair">
        <color theme="1"/>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theme="1"/>
      </left>
      <right style="medium">
        <color indexed="64"/>
      </right>
      <top style="hair">
        <color theme="1"/>
      </top>
      <bottom/>
      <diagonal/>
    </border>
    <border>
      <left style="medium">
        <color theme="1"/>
      </left>
      <right style="medium">
        <color theme="1"/>
      </right>
      <top style="hair">
        <color theme="1"/>
      </top>
      <bottom/>
      <diagonal/>
    </border>
    <border>
      <left style="hair">
        <color indexed="64"/>
      </left>
      <right style="medium">
        <color theme="1"/>
      </right>
      <top style="hair">
        <color indexed="64"/>
      </top>
      <bottom/>
      <diagonal/>
    </border>
    <border>
      <left style="medium">
        <color indexed="64"/>
      </left>
      <right style="hair">
        <color theme="1"/>
      </right>
      <top/>
      <bottom style="hair">
        <color theme="1"/>
      </bottom>
      <diagonal/>
    </border>
    <border>
      <left style="medium">
        <color theme="1"/>
      </left>
      <right style="medium">
        <color theme="1"/>
      </right>
      <top style="hair">
        <color theme="1"/>
      </top>
      <bottom style="medium">
        <color indexed="64"/>
      </bottom>
      <diagonal/>
    </border>
    <border>
      <left style="medium">
        <color indexed="64"/>
      </left>
      <right style="medium">
        <color indexed="64"/>
      </right>
      <top style="medium">
        <color theme="1"/>
      </top>
      <bottom/>
      <diagonal/>
    </border>
    <border>
      <left style="medium">
        <color theme="1"/>
      </left>
      <right style="thin">
        <color indexed="64"/>
      </right>
      <top style="medium">
        <color indexed="64"/>
      </top>
      <bottom/>
      <diagonal/>
    </border>
    <border>
      <left style="thin">
        <color indexed="64"/>
      </left>
      <right style="medium">
        <color theme="1"/>
      </right>
      <top style="medium">
        <color indexed="64"/>
      </top>
      <bottom/>
      <diagonal/>
    </border>
    <border>
      <left style="medium">
        <color theme="1"/>
      </left>
      <right style="hair">
        <color theme="1"/>
      </right>
      <top style="medium">
        <color indexed="64"/>
      </top>
      <bottom style="hair">
        <color theme="1"/>
      </bottom>
      <diagonal/>
    </border>
    <border>
      <left style="medium">
        <color theme="1"/>
      </left>
      <right style="medium">
        <color indexed="64"/>
      </right>
      <top/>
      <bottom style="medium">
        <color indexed="64"/>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hair">
        <color indexed="64"/>
      </right>
      <top style="hair">
        <color theme="1"/>
      </top>
      <bottom style="medium">
        <color indexed="64"/>
      </bottom>
      <diagonal/>
    </border>
    <border>
      <left style="hair">
        <color theme="1"/>
      </left>
      <right style="hair">
        <color indexed="64"/>
      </right>
      <top style="hair">
        <color indexed="64"/>
      </top>
      <bottom style="medium">
        <color indexed="64"/>
      </bottom>
      <diagonal/>
    </border>
    <border>
      <left style="medium">
        <color indexed="64"/>
      </left>
      <right style="medium">
        <color theme="1"/>
      </right>
      <top style="hair">
        <color theme="1"/>
      </top>
      <bottom style="medium">
        <color indexed="64"/>
      </bottom>
      <diagonal/>
    </border>
    <border>
      <left style="hair">
        <color indexed="64"/>
      </left>
      <right/>
      <top style="hair">
        <color indexed="64"/>
      </top>
      <bottom/>
      <diagonal/>
    </border>
    <border>
      <left style="thin">
        <color indexed="64"/>
      </left>
      <right style="thin">
        <color indexed="64"/>
      </right>
      <top/>
      <bottom/>
      <diagonal/>
    </border>
    <border>
      <left/>
      <right style="hair">
        <color theme="1"/>
      </right>
      <top style="hair">
        <color theme="1"/>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theme="1"/>
      </right>
      <top style="medium">
        <color theme="1"/>
      </top>
      <bottom/>
      <diagonal/>
    </border>
    <border>
      <left style="hair">
        <color theme="1"/>
      </left>
      <right style="hair">
        <color theme="1"/>
      </right>
      <top style="medium">
        <color theme="1"/>
      </top>
      <bottom/>
      <diagonal/>
    </border>
    <border>
      <left style="hair">
        <color theme="1"/>
      </left>
      <right style="medium">
        <color theme="1"/>
      </right>
      <top style="medium">
        <color theme="1"/>
      </top>
      <bottom/>
      <diagonal/>
    </border>
    <border>
      <left/>
      <right style="hair">
        <color indexed="64"/>
      </right>
      <top style="hair">
        <color indexed="64"/>
      </top>
      <bottom/>
      <diagonal/>
    </border>
    <border>
      <left/>
      <right style="medium">
        <color indexed="64"/>
      </right>
      <top style="hair">
        <color theme="1"/>
      </top>
      <bottom/>
      <diagonal/>
    </border>
    <border>
      <left style="medium">
        <color indexed="64"/>
      </left>
      <right style="medium">
        <color indexed="64"/>
      </right>
      <top style="hair">
        <color theme="1"/>
      </top>
      <bottom/>
      <diagonal/>
    </border>
    <border>
      <left style="medium">
        <color indexed="64"/>
      </left>
      <right style="medium">
        <color indexed="64"/>
      </right>
      <top/>
      <bottom style="medium">
        <color theme="1"/>
      </bottom>
      <diagonal/>
    </border>
    <border>
      <left style="medium">
        <color indexed="64"/>
      </left>
      <right style="medium">
        <color indexed="64"/>
      </right>
      <top/>
      <bottom style="hair">
        <color theme="1"/>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diagonal/>
    </border>
    <border>
      <left style="thin">
        <color indexed="64"/>
      </left>
      <right style="medium">
        <color rgb="FF000000"/>
      </right>
      <top style="medium">
        <color indexed="64"/>
      </top>
      <bottom/>
      <diagonal/>
    </border>
    <border>
      <left style="medium">
        <color rgb="FF000000"/>
      </left>
      <right style="hair">
        <color theme="1"/>
      </right>
      <top style="hair">
        <color theme="1"/>
      </top>
      <bottom style="hair">
        <color theme="1"/>
      </bottom>
      <diagonal/>
    </border>
    <border>
      <left style="hair">
        <color indexed="64"/>
      </left>
      <right style="medium">
        <color rgb="FF000000"/>
      </right>
      <top style="thin">
        <color indexed="64"/>
      </top>
      <bottom style="hair">
        <color indexed="64"/>
      </bottom>
      <diagonal/>
    </border>
    <border>
      <left style="hair">
        <color indexed="64"/>
      </left>
      <right style="medium">
        <color rgb="FF000000"/>
      </right>
      <top style="hair">
        <color indexed="64"/>
      </top>
      <bottom style="hair">
        <color indexed="64"/>
      </bottom>
      <diagonal/>
    </border>
    <border>
      <left style="medium">
        <color rgb="FF000000"/>
      </left>
      <right style="hair">
        <color theme="1"/>
      </right>
      <top style="hair">
        <color theme="1"/>
      </top>
      <bottom/>
      <diagonal/>
    </border>
    <border>
      <left style="medium">
        <color rgb="FF000000"/>
      </left>
      <right/>
      <top/>
      <bottom/>
      <diagonal/>
    </border>
    <border>
      <left/>
      <right style="medium">
        <color rgb="FF000000"/>
      </right>
      <top style="hair">
        <color theme="1"/>
      </top>
      <bottom style="hair">
        <color theme="1"/>
      </bottom>
      <diagonal/>
    </border>
    <border>
      <left style="medium">
        <color rgb="FF000000"/>
      </left>
      <right style="hair">
        <color theme="1"/>
      </right>
      <top/>
      <bottom style="hair">
        <color theme="1"/>
      </bottom>
      <diagonal/>
    </border>
    <border>
      <left style="medium">
        <color rgb="FF000000"/>
      </left>
      <right style="hair">
        <color theme="1"/>
      </right>
      <top style="hair">
        <color theme="1"/>
      </top>
      <bottom style="medium">
        <color rgb="FF000000"/>
      </bottom>
      <diagonal/>
    </border>
    <border>
      <left style="hair">
        <color indexed="64"/>
      </left>
      <right style="hair">
        <color indexed="64"/>
      </right>
      <top style="hair">
        <color indexed="64"/>
      </top>
      <bottom style="medium">
        <color rgb="FF000000"/>
      </bottom>
      <diagonal/>
    </border>
    <border>
      <left style="hair">
        <color indexed="64"/>
      </left>
      <right style="medium">
        <color rgb="FF000000"/>
      </right>
      <top style="hair">
        <color indexed="64"/>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hair">
        <color indexed="64"/>
      </right>
      <top/>
      <bottom style="medium">
        <color rgb="FF000000"/>
      </bottom>
      <diagonal/>
    </border>
    <border>
      <left style="hair">
        <color indexed="64"/>
      </left>
      <right style="hair">
        <color indexed="64"/>
      </right>
      <top/>
      <bottom style="medium">
        <color rgb="FF000000"/>
      </bottom>
      <diagonal/>
    </border>
    <border>
      <left style="hair">
        <color indexed="64"/>
      </left>
      <right style="medium">
        <color rgb="FF000000"/>
      </right>
      <top/>
      <bottom style="medium">
        <color rgb="FF000000"/>
      </bottom>
      <diagonal/>
    </border>
    <border>
      <left style="thin">
        <color rgb="FF000000"/>
      </left>
      <right/>
      <top style="thin">
        <color rgb="FF000000"/>
      </top>
      <bottom style="thin">
        <color rgb="FF000000"/>
      </bottom>
      <diagonal/>
    </border>
    <border>
      <left style="hair">
        <color indexed="64"/>
      </left>
      <right/>
      <top/>
      <bottom/>
      <diagonal/>
    </border>
    <border>
      <left style="thin">
        <color rgb="FF000000"/>
      </left>
      <right/>
      <top style="medium">
        <color rgb="FF000000"/>
      </top>
      <bottom style="thin">
        <color rgb="FF000000"/>
      </bottom>
      <diagonal/>
    </border>
    <border>
      <left style="hair">
        <color indexed="64"/>
      </left>
      <right/>
      <top/>
      <bottom style="medium">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18">
    <xf numFmtId="0" fontId="0" fillId="0" borderId="0" xfId="0"/>
    <xf numFmtId="0" fontId="0" fillId="0" borderId="0" xfId="0" applyAlignment="1">
      <alignment wrapText="1"/>
    </xf>
    <xf numFmtId="0" fontId="0" fillId="0" borderId="19" xfId="0" applyBorder="1"/>
    <xf numFmtId="165" fontId="0" fillId="0" borderId="20" xfId="1" applyNumberFormat="1" applyFont="1" applyFill="1" applyBorder="1" applyProtection="1">
      <protection locked="0"/>
    </xf>
    <xf numFmtId="0" fontId="3" fillId="0" borderId="21" xfId="0" applyFont="1" applyBorder="1" applyAlignment="1">
      <alignment horizontal="center"/>
    </xf>
    <xf numFmtId="165" fontId="0" fillId="0" borderId="24" xfId="1" applyNumberFormat="1" applyFont="1" applyFill="1" applyBorder="1"/>
    <xf numFmtId="165" fontId="0" fillId="0" borderId="25" xfId="1" applyNumberFormat="1" applyFont="1" applyFill="1" applyBorder="1" applyProtection="1">
      <protection locked="0"/>
    </xf>
    <xf numFmtId="0" fontId="3" fillId="0" borderId="26" xfId="0" applyFont="1" applyBorder="1" applyAlignment="1">
      <alignment horizontal="center" vertical="center"/>
    </xf>
    <xf numFmtId="165" fontId="0" fillId="0" borderId="30" xfId="1" applyNumberFormat="1" applyFont="1" applyFill="1" applyBorder="1" applyProtection="1">
      <protection locked="0"/>
    </xf>
    <xf numFmtId="165" fontId="0" fillId="0" borderId="18" xfId="1" applyNumberFormat="1" applyFont="1" applyFill="1" applyBorder="1"/>
    <xf numFmtId="165" fontId="0" fillId="0" borderId="40" xfId="1" applyNumberFormat="1" applyFont="1" applyFill="1" applyBorder="1" applyProtection="1">
      <protection locked="0"/>
    </xf>
    <xf numFmtId="165" fontId="0" fillId="0" borderId="23" xfId="1" applyNumberFormat="1" applyFont="1" applyFill="1" applyBorder="1"/>
    <xf numFmtId="165" fontId="0" fillId="0" borderId="42" xfId="1" applyNumberFormat="1" applyFont="1" applyFill="1" applyBorder="1" applyProtection="1">
      <protection locked="0"/>
    </xf>
    <xf numFmtId="165" fontId="0" fillId="0" borderId="43" xfId="1" applyNumberFormat="1" applyFont="1" applyFill="1" applyBorder="1" applyProtection="1">
      <protection locked="0"/>
    </xf>
    <xf numFmtId="165" fontId="0" fillId="0" borderId="26" xfId="1" applyNumberFormat="1" applyFont="1" applyFill="1" applyBorder="1" applyProtection="1">
      <protection locked="0"/>
    </xf>
    <xf numFmtId="165" fontId="0" fillId="0" borderId="45" xfId="1" applyNumberFormat="1" applyFont="1" applyFill="1" applyBorder="1" applyProtection="1">
      <protection locked="0"/>
    </xf>
    <xf numFmtId="165" fontId="0" fillId="0" borderId="28" xfId="1" applyNumberFormat="1" applyFont="1" applyFill="1" applyBorder="1"/>
    <xf numFmtId="165" fontId="0" fillId="0" borderId="46" xfId="1" applyNumberFormat="1" applyFont="1" applyFill="1" applyBorder="1" applyProtection="1">
      <protection locked="0"/>
    </xf>
    <xf numFmtId="165" fontId="0" fillId="0" borderId="47" xfId="1" applyNumberFormat="1" applyFont="1" applyFill="1" applyBorder="1" applyProtection="1">
      <protection locked="0"/>
    </xf>
    <xf numFmtId="165" fontId="0" fillId="0" borderId="48" xfId="1" applyNumberFormat="1" applyFont="1" applyFill="1" applyBorder="1" applyProtection="1">
      <protection locked="0"/>
    </xf>
    <xf numFmtId="165" fontId="0" fillId="0" borderId="49" xfId="1" applyNumberFormat="1" applyFont="1" applyFill="1" applyBorder="1"/>
    <xf numFmtId="165" fontId="0" fillId="0" borderId="50" xfId="1" applyNumberFormat="1" applyFont="1" applyFill="1" applyBorder="1" applyProtection="1">
      <protection locked="0"/>
    </xf>
    <xf numFmtId="165" fontId="0" fillId="0" borderId="55" xfId="1" applyNumberFormat="1" applyFont="1" applyFill="1" applyBorder="1" applyProtection="1">
      <protection locked="0"/>
    </xf>
    <xf numFmtId="165" fontId="0" fillId="0" borderId="68" xfId="1" applyNumberFormat="1" applyFont="1" applyFill="1" applyBorder="1" applyProtection="1">
      <protection locked="0"/>
    </xf>
    <xf numFmtId="165" fontId="0" fillId="0" borderId="69" xfId="1" applyNumberFormat="1" applyFont="1" applyFill="1" applyBorder="1" applyProtection="1">
      <protection locked="0"/>
    </xf>
    <xf numFmtId="165" fontId="0" fillId="0" borderId="70" xfId="1" applyNumberFormat="1" applyFont="1" applyFill="1" applyBorder="1" applyProtection="1">
      <protection locked="0"/>
    </xf>
    <xf numFmtId="165" fontId="0" fillId="0" borderId="71" xfId="1" applyNumberFormat="1" applyFont="1" applyFill="1" applyBorder="1" applyProtection="1">
      <protection locked="0"/>
    </xf>
    <xf numFmtId="165" fontId="0" fillId="0" borderId="72" xfId="1" applyNumberFormat="1" applyFont="1" applyFill="1" applyBorder="1" applyProtection="1">
      <protection locked="0"/>
    </xf>
    <xf numFmtId="0" fontId="0" fillId="0" borderId="1" xfId="0" applyBorder="1"/>
    <xf numFmtId="0" fontId="0" fillId="0" borderId="2" xfId="0" applyBorder="1"/>
    <xf numFmtId="0" fontId="0" fillId="0" borderId="78" xfId="0" applyBorder="1"/>
    <xf numFmtId="0" fontId="0" fillId="0" borderId="79" xfId="0" applyBorder="1"/>
    <xf numFmtId="9" fontId="6" fillId="0" borderId="73" xfId="2" applyFont="1" applyBorder="1" applyAlignment="1">
      <alignment horizontal="center"/>
    </xf>
    <xf numFmtId="9" fontId="6" fillId="0" borderId="81" xfId="2" applyFont="1" applyBorder="1" applyAlignment="1">
      <alignment horizontal="center"/>
    </xf>
    <xf numFmtId="42" fontId="8" fillId="0" borderId="79" xfId="1" quotePrefix="1" applyNumberFormat="1" applyFont="1" applyBorder="1" applyAlignment="1">
      <alignment horizontal="right"/>
    </xf>
    <xf numFmtId="42" fontId="8" fillId="0" borderId="0" xfId="1" quotePrefix="1" applyNumberFormat="1" applyFont="1" applyAlignment="1">
      <alignment horizontal="right"/>
    </xf>
    <xf numFmtId="42" fontId="8" fillId="0" borderId="81" xfId="1" quotePrefix="1" applyNumberFormat="1" applyFont="1" applyBorder="1" applyAlignment="1">
      <alignment horizontal="right"/>
    </xf>
    <xf numFmtId="42" fontId="8" fillId="0" borderId="73" xfId="1" quotePrefix="1" applyNumberFormat="1" applyFont="1" applyBorder="1" applyAlignment="1">
      <alignment horizontal="right"/>
    </xf>
    <xf numFmtId="42" fontId="0" fillId="0" borderId="0" xfId="0" applyNumberFormat="1"/>
    <xf numFmtId="42" fontId="8" fillId="0" borderId="79" xfId="0" quotePrefix="1" applyNumberFormat="1" applyFont="1" applyBorder="1" applyAlignment="1">
      <alignment horizontal="right"/>
    </xf>
    <xf numFmtId="165" fontId="0" fillId="0" borderId="78" xfId="1" applyNumberFormat="1" applyFont="1" applyBorder="1" applyAlignment="1">
      <alignment vertical="center" wrapText="1"/>
    </xf>
    <xf numFmtId="42" fontId="8" fillId="0" borderId="85" xfId="1" quotePrefix="1" applyNumberFormat="1" applyFont="1" applyBorder="1" applyAlignment="1">
      <alignment horizontal="right"/>
    </xf>
    <xf numFmtId="42" fontId="9" fillId="2" borderId="73" xfId="1" quotePrefix="1" applyNumberFormat="1" applyFont="1" applyFill="1" applyBorder="1" applyAlignment="1">
      <alignment horizontal="right"/>
    </xf>
    <xf numFmtId="0" fontId="10" fillId="2" borderId="80" xfId="0" applyFont="1" applyFill="1" applyBorder="1"/>
    <xf numFmtId="0" fontId="10" fillId="2" borderId="81" xfId="0" applyFont="1" applyFill="1" applyBorder="1"/>
    <xf numFmtId="42" fontId="9" fillId="2" borderId="81" xfId="1" quotePrefix="1" applyNumberFormat="1" applyFont="1" applyFill="1" applyBorder="1" applyAlignment="1">
      <alignment horizontal="right"/>
    </xf>
    <xf numFmtId="165" fontId="11" fillId="5" borderId="80" xfId="1" applyNumberFormat="1" applyFont="1" applyFill="1" applyBorder="1" applyAlignment="1">
      <alignment vertical="top" wrapText="1"/>
    </xf>
    <xf numFmtId="0" fontId="11" fillId="5" borderId="73" xfId="0" applyFont="1" applyFill="1" applyBorder="1" applyAlignment="1">
      <alignment vertical="top" wrapText="1"/>
    </xf>
    <xf numFmtId="0" fontId="3" fillId="0" borderId="0" xfId="0" applyFont="1"/>
    <xf numFmtId="0" fontId="0" fillId="0" borderId="3" xfId="0" applyBorder="1"/>
    <xf numFmtId="0" fontId="3" fillId="0" borderId="96" xfId="0" applyFont="1" applyBorder="1" applyAlignment="1">
      <alignment horizontal="center"/>
    </xf>
    <xf numFmtId="0" fontId="3" fillId="0" borderId="97" xfId="0" applyFont="1" applyBorder="1" applyAlignment="1">
      <alignment horizontal="center"/>
    </xf>
    <xf numFmtId="0" fontId="3" fillId="0" borderId="98" xfId="0" applyFont="1" applyBorder="1" applyAlignment="1">
      <alignment horizontal="center" vertical="center"/>
    </xf>
    <xf numFmtId="0" fontId="12" fillId="0" borderId="0" xfId="0" applyFont="1"/>
    <xf numFmtId="0" fontId="3" fillId="0" borderId="116" xfId="0" applyFont="1" applyBorder="1" applyAlignment="1">
      <alignment horizontal="center" vertical="center"/>
    </xf>
    <xf numFmtId="42" fontId="0" fillId="0" borderId="87" xfId="0" applyNumberFormat="1" applyBorder="1"/>
    <xf numFmtId="42" fontId="0" fillId="0" borderId="4" xfId="0" applyNumberFormat="1" applyBorder="1"/>
    <xf numFmtId="42" fontId="0" fillId="0" borderId="79" xfId="0" applyNumberFormat="1" applyBorder="1"/>
    <xf numFmtId="0" fontId="0" fillId="0" borderId="96" xfId="0" applyBorder="1"/>
    <xf numFmtId="165" fontId="0" fillId="0" borderId="20" xfId="1" applyNumberFormat="1" applyFont="1" applyBorder="1" applyProtection="1">
      <protection locked="0"/>
    </xf>
    <xf numFmtId="165" fontId="0" fillId="0" borderId="18" xfId="1" applyNumberFormat="1" applyFont="1" applyBorder="1"/>
    <xf numFmtId="165" fontId="0" fillId="0" borderId="40" xfId="1" applyNumberFormat="1" applyFont="1" applyBorder="1" applyProtection="1">
      <protection locked="0"/>
    </xf>
    <xf numFmtId="165" fontId="0" fillId="0" borderId="23" xfId="1" applyNumberFormat="1" applyFont="1" applyBorder="1"/>
    <xf numFmtId="165" fontId="0" fillId="0" borderId="42" xfId="1" applyNumberFormat="1" applyFont="1" applyBorder="1" applyProtection="1">
      <protection locked="0"/>
    </xf>
    <xf numFmtId="165" fontId="0" fillId="0" borderId="43" xfId="1" applyNumberFormat="1" applyFont="1" applyBorder="1" applyProtection="1">
      <protection locked="0"/>
    </xf>
    <xf numFmtId="165" fontId="0" fillId="0" borderId="26" xfId="1" applyNumberFormat="1" applyFont="1" applyBorder="1" applyProtection="1">
      <protection locked="0"/>
    </xf>
    <xf numFmtId="0" fontId="0" fillId="0" borderId="108" xfId="0" applyBorder="1"/>
    <xf numFmtId="165" fontId="0" fillId="0" borderId="71" xfId="1" applyNumberFormat="1" applyFont="1" applyBorder="1" applyProtection="1">
      <protection locked="0"/>
    </xf>
    <xf numFmtId="165" fontId="0" fillId="0" borderId="49" xfId="1" applyNumberFormat="1" applyFont="1" applyBorder="1"/>
    <xf numFmtId="165" fontId="0" fillId="0" borderId="50" xfId="1" applyNumberFormat="1" applyFont="1" applyBorder="1" applyProtection="1">
      <protection locked="0"/>
    </xf>
    <xf numFmtId="165" fontId="0" fillId="0" borderId="48" xfId="1" applyNumberFormat="1" applyFont="1" applyBorder="1" applyProtection="1">
      <protection locked="0"/>
    </xf>
    <xf numFmtId="165" fontId="0" fillId="0" borderId="106" xfId="1" applyNumberFormat="1" applyFont="1" applyBorder="1" applyProtection="1">
      <protection locked="0"/>
    </xf>
    <xf numFmtId="165" fontId="0" fillId="4" borderId="20" xfId="1" applyNumberFormat="1" applyFont="1" applyFill="1" applyBorder="1" applyProtection="1">
      <protection locked="0"/>
    </xf>
    <xf numFmtId="165" fontId="0" fillId="4" borderId="23" xfId="1" applyNumberFormat="1" applyFont="1" applyFill="1" applyBorder="1"/>
    <xf numFmtId="165" fontId="0" fillId="4" borderId="42" xfId="1" applyNumberFormat="1" applyFont="1" applyFill="1" applyBorder="1" applyProtection="1">
      <protection locked="0"/>
    </xf>
    <xf numFmtId="0" fontId="0" fillId="0" borderId="29" xfId="0" applyBorder="1"/>
    <xf numFmtId="165" fontId="0" fillId="0" borderId="30" xfId="1" applyNumberFormat="1" applyFont="1" applyBorder="1" applyProtection="1">
      <protection locked="0"/>
    </xf>
    <xf numFmtId="165" fontId="0" fillId="0" borderId="28" xfId="1" applyNumberFormat="1" applyFont="1" applyBorder="1"/>
    <xf numFmtId="165" fontId="0" fillId="0" borderId="46" xfId="1" applyNumberFormat="1" applyFont="1" applyBorder="1" applyProtection="1">
      <protection locked="0"/>
    </xf>
    <xf numFmtId="165" fontId="0" fillId="0" borderId="110" xfId="1" applyNumberFormat="1" applyFont="1" applyBorder="1" applyProtection="1">
      <protection locked="0"/>
    </xf>
    <xf numFmtId="0" fontId="0" fillId="0" borderId="40" xfId="0" applyBorder="1"/>
    <xf numFmtId="165" fontId="0" fillId="0" borderId="68" xfId="1" applyNumberFormat="1" applyFont="1" applyBorder="1" applyProtection="1">
      <protection locked="0"/>
    </xf>
    <xf numFmtId="0" fontId="0" fillId="0" borderId="42" xfId="0" applyBorder="1"/>
    <xf numFmtId="0" fontId="0" fillId="0" borderId="46" xfId="0" applyBorder="1"/>
    <xf numFmtId="165" fontId="0" fillId="0" borderId="45" xfId="1" applyNumberFormat="1" applyFont="1" applyBorder="1" applyProtection="1">
      <protection locked="0"/>
    </xf>
    <xf numFmtId="165" fontId="0" fillId="0" borderId="69" xfId="1" applyNumberFormat="1" applyFont="1" applyBorder="1" applyProtection="1">
      <protection locked="0"/>
    </xf>
    <xf numFmtId="165" fontId="0" fillId="8" borderId="20" xfId="1" applyNumberFormat="1" applyFont="1" applyFill="1" applyBorder="1" applyProtection="1">
      <protection locked="0"/>
    </xf>
    <xf numFmtId="165" fontId="0" fillId="8" borderId="23" xfId="1" applyNumberFormat="1" applyFont="1" applyFill="1" applyBorder="1"/>
    <xf numFmtId="165" fontId="0" fillId="8" borderId="42" xfId="1" applyNumberFormat="1" applyFont="1" applyFill="1" applyBorder="1" applyProtection="1">
      <protection locked="0"/>
    </xf>
    <xf numFmtId="165" fontId="0" fillId="7" borderId="20" xfId="1" applyNumberFormat="1" applyFont="1" applyFill="1" applyBorder="1" applyProtection="1">
      <protection locked="0"/>
    </xf>
    <xf numFmtId="165" fontId="0" fillId="7" borderId="23" xfId="1" applyNumberFormat="1" applyFont="1" applyFill="1" applyBorder="1"/>
    <xf numFmtId="165" fontId="0" fillId="7" borderId="42" xfId="1" applyNumberFormat="1" applyFont="1" applyFill="1" applyBorder="1" applyProtection="1">
      <protection locked="0"/>
    </xf>
    <xf numFmtId="165" fontId="0" fillId="0" borderId="47" xfId="1" applyNumberFormat="1" applyFont="1" applyBorder="1" applyProtection="1">
      <protection locked="0"/>
    </xf>
    <xf numFmtId="165" fontId="0" fillId="0" borderId="55" xfId="1" applyNumberFormat="1" applyFont="1" applyBorder="1" applyProtection="1">
      <protection locked="0"/>
    </xf>
    <xf numFmtId="165" fontId="0" fillId="0" borderId="56" xfId="1" applyNumberFormat="1" applyFont="1" applyBorder="1"/>
    <xf numFmtId="165" fontId="0" fillId="0" borderId="57" xfId="1" applyNumberFormat="1" applyFont="1" applyBorder="1" applyProtection="1">
      <protection locked="0"/>
    </xf>
    <xf numFmtId="165" fontId="0" fillId="0" borderId="70" xfId="1" applyNumberFormat="1" applyFont="1" applyBorder="1" applyProtection="1">
      <protection locked="0"/>
    </xf>
    <xf numFmtId="165" fontId="0" fillId="7" borderId="43" xfId="1" applyNumberFormat="1" applyFont="1" applyFill="1" applyBorder="1" applyProtection="1">
      <protection locked="0"/>
    </xf>
    <xf numFmtId="165" fontId="0" fillId="0" borderId="109" xfId="1" applyNumberFormat="1" applyFont="1" applyBorder="1" applyProtection="1">
      <protection locked="0"/>
    </xf>
    <xf numFmtId="165" fontId="0" fillId="6" borderId="20" xfId="1" applyNumberFormat="1" applyFont="1" applyFill="1" applyBorder="1" applyProtection="1">
      <protection locked="0"/>
    </xf>
    <xf numFmtId="165" fontId="0" fillId="6" borderId="23" xfId="1" applyNumberFormat="1" applyFont="1" applyFill="1" applyBorder="1"/>
    <xf numFmtId="165" fontId="0" fillId="6" borderId="42" xfId="1" applyNumberFormat="1" applyFont="1" applyFill="1" applyBorder="1" applyProtection="1">
      <protection locked="0"/>
    </xf>
    <xf numFmtId="165" fontId="0" fillId="0" borderId="107" xfId="1" applyNumberFormat="1" applyFont="1" applyBorder="1" applyProtection="1">
      <protection locked="0"/>
    </xf>
    <xf numFmtId="0" fontId="0" fillId="0" borderId="77" xfId="0" applyBorder="1"/>
    <xf numFmtId="0" fontId="0" fillId="8" borderId="12" xfId="0" applyFill="1" applyBorder="1"/>
    <xf numFmtId="165" fontId="0" fillId="0" borderId="22" xfId="0" applyNumberFormat="1" applyBorder="1"/>
    <xf numFmtId="165" fontId="0" fillId="0" borderId="23" xfId="0" applyNumberFormat="1" applyBorder="1"/>
    <xf numFmtId="165" fontId="0" fillId="0" borderId="42" xfId="0" applyNumberFormat="1" applyBorder="1"/>
    <xf numFmtId="165" fontId="0" fillId="0" borderId="105" xfId="0" applyNumberFormat="1" applyBorder="1"/>
    <xf numFmtId="165" fontId="0" fillId="0" borderId="104" xfId="0" applyNumberFormat="1" applyBorder="1"/>
    <xf numFmtId="0" fontId="0" fillId="0" borderId="103" xfId="0" applyBorder="1"/>
    <xf numFmtId="165" fontId="0" fillId="0" borderId="65" xfId="0" applyNumberFormat="1" applyBorder="1"/>
    <xf numFmtId="0" fontId="0" fillId="0" borderId="12" xfId="0" applyBorder="1"/>
    <xf numFmtId="165" fontId="0" fillId="0" borderId="0" xfId="0" applyNumberFormat="1"/>
    <xf numFmtId="165" fontId="0" fillId="0" borderId="79" xfId="0" applyNumberFormat="1" applyBorder="1"/>
    <xf numFmtId="165" fontId="0" fillId="0" borderId="78" xfId="0" applyNumberFormat="1" applyBorder="1"/>
    <xf numFmtId="0" fontId="0" fillId="0" borderId="103" xfId="0" applyBorder="1" applyAlignment="1">
      <alignment horizontal="center"/>
    </xf>
    <xf numFmtId="0" fontId="0" fillId="0" borderId="80" xfId="0" applyBorder="1"/>
    <xf numFmtId="0" fontId="0" fillId="0" borderId="22" xfId="0" applyBorder="1"/>
    <xf numFmtId="9" fontId="6" fillId="0" borderId="23" xfId="2" applyFont="1" applyBorder="1" applyAlignment="1">
      <alignment horizontal="center"/>
    </xf>
    <xf numFmtId="9" fontId="6" fillId="0" borderId="42" xfId="2" applyFont="1" applyBorder="1" applyAlignment="1">
      <alignment horizontal="center"/>
    </xf>
    <xf numFmtId="0" fontId="0" fillId="0" borderId="102" xfId="0" applyBorder="1"/>
    <xf numFmtId="0" fontId="0" fillId="0" borderId="49" xfId="0" applyBorder="1"/>
    <xf numFmtId="0" fontId="0" fillId="0" borderId="50" xfId="0" applyBorder="1"/>
    <xf numFmtId="0" fontId="0" fillId="0" borderId="101" xfId="0" applyBorder="1"/>
    <xf numFmtId="0" fontId="0" fillId="0" borderId="23" xfId="0" applyBorder="1"/>
    <xf numFmtId="42" fontId="8" fillId="0" borderId="42" xfId="1" quotePrefix="1" applyNumberFormat="1" applyFont="1" applyBorder="1" applyAlignment="1">
      <alignment horizontal="right"/>
    </xf>
    <xf numFmtId="42" fontId="0" fillId="0" borderId="22" xfId="0" applyNumberFormat="1" applyBorder="1"/>
    <xf numFmtId="0" fontId="0" fillId="0" borderId="42" xfId="0" applyBorder="1" applyAlignment="1">
      <alignment horizontal="left"/>
    </xf>
    <xf numFmtId="0" fontId="0" fillId="0" borderId="81" xfId="0" applyBorder="1"/>
    <xf numFmtId="42" fontId="8" fillId="0" borderId="42" xfId="0" quotePrefix="1" applyNumberFormat="1" applyFont="1" applyBorder="1" applyAlignment="1">
      <alignment horizontal="right"/>
    </xf>
    <xf numFmtId="165" fontId="0" fillId="0" borderId="22" xfId="1" applyNumberFormat="1" applyFont="1" applyBorder="1" applyAlignment="1">
      <alignment vertical="center" wrapText="1"/>
    </xf>
    <xf numFmtId="0" fontId="0" fillId="0" borderId="42" xfId="0" applyBorder="1" applyAlignment="1">
      <alignment vertical="center" wrapText="1"/>
    </xf>
    <xf numFmtId="0" fontId="0" fillId="0" borderId="84" xfId="0" applyBorder="1"/>
    <xf numFmtId="0" fontId="0" fillId="0" borderId="83" xfId="0" applyBorder="1"/>
    <xf numFmtId="0" fontId="10" fillId="2" borderId="27" xfId="0" applyFont="1" applyFill="1" applyBorder="1"/>
    <xf numFmtId="0" fontId="10" fillId="2" borderId="28" xfId="0" applyFont="1" applyFill="1" applyBorder="1"/>
    <xf numFmtId="42" fontId="9" fillId="2" borderId="46" xfId="1" quotePrefix="1" applyNumberFormat="1" applyFont="1" applyFill="1" applyBorder="1" applyAlignment="1">
      <alignment horizontal="right"/>
    </xf>
    <xf numFmtId="165" fontId="11" fillId="5" borderId="27" xfId="1" applyNumberFormat="1" applyFont="1" applyFill="1" applyBorder="1" applyAlignment="1">
      <alignment vertical="top" wrapText="1"/>
    </xf>
    <xf numFmtId="0" fontId="11" fillId="5" borderId="46" xfId="0" applyFont="1" applyFill="1" applyBorder="1" applyAlignment="1">
      <alignment vertical="top" wrapText="1"/>
    </xf>
    <xf numFmtId="165" fontId="0" fillId="0" borderId="26" xfId="0" applyNumberFormat="1" applyBorder="1" applyAlignment="1">
      <alignment vertical="center"/>
    </xf>
    <xf numFmtId="9" fontId="0" fillId="0" borderId="26" xfId="2" applyFont="1" applyBorder="1" applyAlignment="1">
      <alignment vertical="center"/>
    </xf>
    <xf numFmtId="165" fontId="0" fillId="0" borderId="121" xfId="1" applyNumberFormat="1" applyFont="1" applyBorder="1" applyAlignment="1" applyProtection="1">
      <protection locked="0"/>
    </xf>
    <xf numFmtId="165" fontId="0" fillId="0" borderId="28" xfId="1" applyNumberFormat="1" applyFont="1" applyBorder="1" applyAlignment="1"/>
    <xf numFmtId="165" fontId="0" fillId="0" borderId="29" xfId="1" applyNumberFormat="1" applyFont="1" applyBorder="1" applyAlignment="1" applyProtection="1">
      <protection locked="0"/>
    </xf>
    <xf numFmtId="165" fontId="0" fillId="0" borderId="30" xfId="1" applyNumberFormat="1" applyFont="1" applyBorder="1" applyAlignment="1" applyProtection="1">
      <protection locked="0"/>
    </xf>
    <xf numFmtId="165" fontId="0" fillId="0" borderId="122" xfId="1" applyNumberFormat="1" applyFont="1" applyBorder="1" applyAlignment="1"/>
    <xf numFmtId="165" fontId="0" fillId="0" borderId="46" xfId="1" applyNumberFormat="1" applyFont="1" applyBorder="1" applyAlignment="1" applyProtection="1">
      <protection locked="0"/>
    </xf>
    <xf numFmtId="165" fontId="0" fillId="0" borderId="45" xfId="1" applyNumberFormat="1" applyFont="1" applyBorder="1" applyAlignment="1" applyProtection="1">
      <protection locked="0"/>
    </xf>
    <xf numFmtId="165" fontId="0" fillId="0" borderId="123" xfId="1" applyNumberFormat="1" applyFont="1" applyBorder="1" applyAlignment="1" applyProtection="1">
      <protection locked="0"/>
    </xf>
    <xf numFmtId="165" fontId="0" fillId="0" borderId="47" xfId="0" applyNumberFormat="1" applyBorder="1" applyAlignment="1">
      <alignment vertical="center"/>
    </xf>
    <xf numFmtId="0" fontId="0" fillId="0" borderId="19" xfId="0" applyBorder="1" applyAlignment="1">
      <alignment vertical="center"/>
    </xf>
    <xf numFmtId="0" fontId="0" fillId="0" borderId="29" xfId="0" applyBorder="1" applyAlignment="1">
      <alignment vertical="center"/>
    </xf>
    <xf numFmtId="165" fontId="0" fillId="0" borderId="106" xfId="0" applyNumberFormat="1" applyBorder="1" applyAlignment="1">
      <alignment vertical="center"/>
    </xf>
    <xf numFmtId="165" fontId="0" fillId="0" borderId="115" xfId="0" applyNumberFormat="1" applyBorder="1" applyAlignment="1">
      <alignment vertical="center"/>
    </xf>
    <xf numFmtId="0" fontId="0" fillId="0" borderId="66" xfId="0" applyBorder="1" applyAlignment="1">
      <alignment vertical="center"/>
    </xf>
    <xf numFmtId="165" fontId="0" fillId="4" borderId="45" xfId="1" applyNumberFormat="1" applyFont="1" applyFill="1" applyBorder="1" applyProtection="1">
      <protection locked="0"/>
    </xf>
    <xf numFmtId="165" fontId="0" fillId="4" borderId="28" xfId="1" applyNumberFormat="1" applyFont="1" applyFill="1" applyBorder="1"/>
    <xf numFmtId="165" fontId="0" fillId="4" borderId="46" xfId="1" applyNumberFormat="1" applyFont="1" applyFill="1" applyBorder="1" applyProtection="1">
      <protection locked="0"/>
    </xf>
    <xf numFmtId="0" fontId="0" fillId="0" borderId="66" xfId="0" applyBorder="1"/>
    <xf numFmtId="0" fontId="0" fillId="0" borderId="124" xfId="0" applyBorder="1"/>
    <xf numFmtId="165" fontId="0" fillId="0" borderId="126" xfId="1" applyNumberFormat="1" applyFont="1" applyBorder="1" applyProtection="1">
      <protection locked="0"/>
    </xf>
    <xf numFmtId="165" fontId="0" fillId="7" borderId="45" xfId="1" applyNumberFormat="1" applyFont="1" applyFill="1" applyBorder="1" applyProtection="1">
      <protection locked="0"/>
    </xf>
    <xf numFmtId="165" fontId="0" fillId="7" borderId="28" xfId="1" applyNumberFormat="1" applyFont="1" applyFill="1" applyBorder="1"/>
    <xf numFmtId="165" fontId="0" fillId="7" borderId="46" xfId="1" applyNumberFormat="1" applyFont="1" applyFill="1" applyBorder="1" applyProtection="1">
      <protection locked="0"/>
    </xf>
    <xf numFmtId="0" fontId="0" fillId="4" borderId="33" xfId="0" applyFill="1" applyBorder="1"/>
    <xf numFmtId="165" fontId="0" fillId="0" borderId="99" xfId="0" applyNumberFormat="1" applyBorder="1"/>
    <xf numFmtId="165" fontId="0" fillId="0" borderId="56" xfId="0" applyNumberFormat="1" applyBorder="1"/>
    <xf numFmtId="165" fontId="0" fillId="0" borderId="57" xfId="0" applyNumberFormat="1" applyBorder="1"/>
    <xf numFmtId="165" fontId="0" fillId="0" borderId="127" xfId="0" applyNumberFormat="1" applyBorder="1"/>
    <xf numFmtId="165" fontId="0" fillId="0" borderId="128" xfId="0" applyNumberFormat="1" applyBorder="1"/>
    <xf numFmtId="0" fontId="0" fillId="0" borderId="129" xfId="0" applyBorder="1"/>
    <xf numFmtId="165" fontId="0" fillId="0" borderId="106" xfId="1" applyNumberFormat="1" applyFont="1" applyFill="1" applyBorder="1" applyProtection="1">
      <protection locked="0"/>
    </xf>
    <xf numFmtId="165" fontId="0" fillId="0" borderId="134" xfId="1" applyNumberFormat="1" applyFont="1" applyFill="1" applyBorder="1" applyProtection="1">
      <protection locked="0"/>
    </xf>
    <xf numFmtId="0" fontId="0" fillId="0" borderId="79" xfId="0" applyBorder="1" applyAlignment="1">
      <alignment horizontal="center"/>
    </xf>
    <xf numFmtId="0" fontId="0" fillId="0" borderId="77" xfId="0" applyBorder="1" applyAlignment="1">
      <alignment horizontal="left"/>
    </xf>
    <xf numFmtId="42" fontId="0" fillId="0" borderId="78" xfId="0" applyNumberFormat="1" applyBorder="1"/>
    <xf numFmtId="0" fontId="0" fillId="0" borderId="79" xfId="0" applyBorder="1" applyAlignment="1">
      <alignment vertical="center" wrapText="1"/>
    </xf>
    <xf numFmtId="0" fontId="0" fillId="0" borderId="85" xfId="0" applyBorder="1"/>
    <xf numFmtId="165" fontId="0" fillId="0" borderId="12" xfId="1" applyNumberFormat="1" applyFont="1" applyFill="1" applyBorder="1"/>
    <xf numFmtId="165" fontId="0" fillId="0" borderId="141" xfId="1" applyNumberFormat="1" applyFont="1" applyFill="1" applyBorder="1"/>
    <xf numFmtId="0" fontId="3" fillId="0" borderId="37" xfId="0" applyFont="1" applyBorder="1" applyAlignment="1">
      <alignment horizontal="center"/>
    </xf>
    <xf numFmtId="165" fontId="0" fillId="0" borderId="37" xfId="0" applyNumberFormat="1" applyBorder="1" applyAlignment="1">
      <alignment vertical="center"/>
    </xf>
    <xf numFmtId="0" fontId="3" fillId="0" borderId="37" xfId="0" applyFont="1" applyBorder="1" applyAlignment="1">
      <alignment horizontal="center" vertical="center"/>
    </xf>
    <xf numFmtId="9" fontId="0" fillId="0" borderId="37" xfId="2" applyFont="1" applyBorder="1" applyAlignment="1">
      <alignment vertical="center"/>
    </xf>
    <xf numFmtId="165" fontId="0" fillId="0" borderId="142" xfId="1" applyNumberFormat="1" applyFont="1" applyFill="1" applyBorder="1"/>
    <xf numFmtId="165" fontId="0" fillId="0" borderId="91" xfId="0" applyNumberFormat="1" applyBorder="1" applyAlignment="1">
      <alignment vertical="center"/>
    </xf>
    <xf numFmtId="0" fontId="0" fillId="0" borderId="60" xfId="0" applyBorder="1"/>
    <xf numFmtId="165" fontId="0" fillId="0" borderId="143" xfId="0" applyNumberFormat="1" applyBorder="1" applyAlignment="1">
      <alignment vertical="center"/>
    </xf>
    <xf numFmtId="0" fontId="0" fillId="0" borderId="2" xfId="0" applyBorder="1" applyAlignment="1">
      <alignment wrapText="1"/>
    </xf>
    <xf numFmtId="165" fontId="0" fillId="0" borderId="12" xfId="0" applyNumberFormat="1" applyBorder="1"/>
    <xf numFmtId="0" fontId="0" fillId="0" borderId="12" xfId="0" applyBorder="1" applyAlignment="1">
      <alignment horizontal="center"/>
    </xf>
    <xf numFmtId="9" fontId="6" fillId="0" borderId="12" xfId="2" applyFont="1" applyBorder="1" applyAlignment="1">
      <alignment horizontal="center"/>
    </xf>
    <xf numFmtId="0" fontId="0" fillId="0" borderId="12" xfId="0" applyBorder="1" applyAlignment="1">
      <alignment horizontal="left"/>
    </xf>
    <xf numFmtId="0" fontId="0" fillId="0" borderId="12" xfId="0" applyBorder="1" applyAlignment="1">
      <alignment vertical="center" wrapText="1"/>
    </xf>
    <xf numFmtId="0" fontId="11" fillId="5" borderId="12" xfId="0" applyFont="1" applyFill="1" applyBorder="1" applyAlignment="1">
      <alignment vertical="top" wrapText="1"/>
    </xf>
    <xf numFmtId="0" fontId="0" fillId="0" borderId="14" xfId="0" applyBorder="1"/>
    <xf numFmtId="0" fontId="0" fillId="0" borderId="147" xfId="0" applyBorder="1"/>
    <xf numFmtId="0" fontId="0" fillId="0" borderId="88" xfId="0" applyBorder="1"/>
    <xf numFmtId="0" fontId="0" fillId="0" borderId="63" xfId="0" applyBorder="1"/>
    <xf numFmtId="0" fontId="0" fillId="0" borderId="63" xfId="0" applyBorder="1" applyProtection="1">
      <protection locked="0"/>
    </xf>
    <xf numFmtId="0" fontId="0" fillId="0" borderId="19" xfId="0" applyBorder="1" applyProtection="1">
      <protection locked="0"/>
    </xf>
    <xf numFmtId="0" fontId="0" fillId="0" borderId="124" xfId="0" applyBorder="1" applyProtection="1">
      <protection locked="0"/>
    </xf>
    <xf numFmtId="165" fontId="0" fillId="0" borderId="36" xfId="1" applyNumberFormat="1" applyFont="1" applyFill="1" applyBorder="1" applyProtection="1">
      <protection locked="0"/>
    </xf>
    <xf numFmtId="165" fontId="0" fillId="0" borderId="149" xfId="1" applyNumberFormat="1" applyFont="1" applyFill="1" applyBorder="1" applyProtection="1">
      <protection locked="0"/>
    </xf>
    <xf numFmtId="165" fontId="0" fillId="0" borderId="89" xfId="1" applyNumberFormat="1" applyFont="1" applyFill="1" applyBorder="1" applyProtection="1">
      <protection locked="0"/>
    </xf>
    <xf numFmtId="165" fontId="0" fillId="0" borderId="36" xfId="0" applyNumberFormat="1" applyBorder="1"/>
    <xf numFmtId="0" fontId="0" fillId="0" borderId="36" xfId="0" applyBorder="1"/>
    <xf numFmtId="165" fontId="0" fillId="0" borderId="13" xfId="1" applyNumberFormat="1" applyFont="1" applyFill="1" applyBorder="1" applyProtection="1">
      <protection locked="0"/>
    </xf>
    <xf numFmtId="165" fontId="0" fillId="0" borderId="37" xfId="1" applyNumberFormat="1" applyFont="1" applyFill="1" applyBorder="1" applyProtection="1">
      <protection locked="0"/>
    </xf>
    <xf numFmtId="165" fontId="0" fillId="0" borderId="139" xfId="1" applyNumberFormat="1" applyFont="1" applyFill="1" applyBorder="1" applyProtection="1">
      <protection locked="0"/>
    </xf>
    <xf numFmtId="165" fontId="0" fillId="0" borderId="91" xfId="1" applyNumberFormat="1" applyFont="1" applyFill="1" applyBorder="1" applyProtection="1">
      <protection locked="0"/>
    </xf>
    <xf numFmtId="165" fontId="0" fillId="0" borderId="140" xfId="1" applyNumberFormat="1" applyFont="1" applyFill="1" applyBorder="1" applyProtection="1">
      <protection locked="0"/>
    </xf>
    <xf numFmtId="165" fontId="0" fillId="0" borderId="143" xfId="1" applyNumberFormat="1" applyFont="1" applyFill="1" applyBorder="1" applyProtection="1">
      <protection locked="0"/>
    </xf>
    <xf numFmtId="165" fontId="0" fillId="0" borderId="13" xfId="0" applyNumberFormat="1" applyBorder="1"/>
    <xf numFmtId="165" fontId="0" fillId="0" borderId="37" xfId="0" applyNumberFormat="1" applyBorder="1"/>
    <xf numFmtId="0" fontId="0" fillId="0" borderId="13" xfId="0" applyBorder="1"/>
    <xf numFmtId="9" fontId="6" fillId="0" borderId="37" xfId="2" applyFont="1" applyBorder="1" applyAlignment="1">
      <alignment horizontal="center"/>
    </xf>
    <xf numFmtId="0" fontId="0" fillId="0" borderId="37" xfId="0" applyBorder="1"/>
    <xf numFmtId="42" fontId="8" fillId="0" borderId="37" xfId="1" quotePrefix="1" applyNumberFormat="1" applyFont="1" applyBorder="1" applyAlignment="1">
      <alignment horizontal="right"/>
    </xf>
    <xf numFmtId="42" fontId="8" fillId="0" borderId="37" xfId="0" quotePrefix="1" applyNumberFormat="1" applyFont="1" applyBorder="1" applyAlignment="1">
      <alignment horizontal="right"/>
    </xf>
    <xf numFmtId="0" fontId="10" fillId="2" borderId="139" xfId="0" applyFont="1" applyFill="1" applyBorder="1"/>
    <xf numFmtId="0" fontId="10" fillId="2" borderId="142" xfId="0" applyFont="1" applyFill="1" applyBorder="1"/>
    <xf numFmtId="42" fontId="9" fillId="2" borderId="91" xfId="1" quotePrefix="1" applyNumberFormat="1" applyFont="1" applyFill="1" applyBorder="1" applyAlignment="1">
      <alignment horizontal="right"/>
    </xf>
    <xf numFmtId="0" fontId="10" fillId="2" borderId="32" xfId="0" applyFont="1" applyFill="1" applyBorder="1"/>
    <xf numFmtId="0" fontId="10" fillId="2" borderId="33" xfId="0" applyFont="1" applyFill="1" applyBorder="1"/>
    <xf numFmtId="0" fontId="0" fillId="0" borderId="139" xfId="0" applyBorder="1"/>
    <xf numFmtId="0" fontId="0" fillId="0" borderId="142" xfId="0" applyBorder="1"/>
    <xf numFmtId="165" fontId="0" fillId="0" borderId="14" xfId="1" applyNumberFormat="1" applyFont="1" applyFill="1" applyBorder="1" applyProtection="1">
      <protection locked="0"/>
    </xf>
    <xf numFmtId="165" fontId="0" fillId="0" borderId="147" xfId="1" applyNumberFormat="1" applyFont="1" applyFill="1" applyBorder="1" applyProtection="1">
      <protection locked="0"/>
    </xf>
    <xf numFmtId="165" fontId="0" fillId="0" borderId="88" xfId="1" applyNumberFormat="1" applyFont="1" applyFill="1" applyBorder="1" applyProtection="1">
      <protection locked="0"/>
    </xf>
    <xf numFmtId="165" fontId="0" fillId="0" borderId="63" xfId="1" applyNumberFormat="1" applyFont="1" applyFill="1" applyBorder="1" applyProtection="1">
      <protection locked="0"/>
    </xf>
    <xf numFmtId="165" fontId="0" fillId="0" borderId="19" xfId="1" applyNumberFormat="1" applyFont="1" applyFill="1" applyBorder="1" applyProtection="1">
      <protection locked="0"/>
    </xf>
    <xf numFmtId="165" fontId="0" fillId="0" borderId="66" xfId="1" applyNumberFormat="1" applyFont="1" applyFill="1" applyBorder="1" applyProtection="1">
      <protection locked="0"/>
    </xf>
    <xf numFmtId="165" fontId="0" fillId="0" borderId="124" xfId="1" applyNumberFormat="1" applyFont="1" applyFill="1" applyBorder="1" applyProtection="1">
      <protection locked="0"/>
    </xf>
    <xf numFmtId="165" fontId="0" fillId="0" borderId="14" xfId="0" applyNumberFormat="1" applyBorder="1"/>
    <xf numFmtId="9" fontId="6" fillId="0" borderId="14" xfId="2" applyFont="1" applyBorder="1" applyAlignment="1">
      <alignment horizontal="center"/>
    </xf>
    <xf numFmtId="42" fontId="8" fillId="0" borderId="14" xfId="1" quotePrefix="1" applyNumberFormat="1" applyFont="1" applyBorder="1" applyAlignment="1">
      <alignment horizontal="right"/>
    </xf>
    <xf numFmtId="42" fontId="8" fillId="0" borderId="14" xfId="0" quotePrefix="1" applyNumberFormat="1" applyFont="1" applyBorder="1" applyAlignment="1">
      <alignment horizontal="right"/>
    </xf>
    <xf numFmtId="42" fontId="8" fillId="0" borderId="147" xfId="1" quotePrefix="1" applyNumberFormat="1" applyFont="1" applyBorder="1" applyAlignment="1">
      <alignment horizontal="right"/>
    </xf>
    <xf numFmtId="42" fontId="9" fillId="2" borderId="86" xfId="1" quotePrefix="1" applyNumberFormat="1" applyFont="1" applyFill="1" applyBorder="1" applyAlignment="1">
      <alignment horizontal="right"/>
    </xf>
    <xf numFmtId="0" fontId="3" fillId="0" borderId="148" xfId="0" applyFont="1" applyBorder="1" applyAlignment="1">
      <alignment horizontal="center"/>
    </xf>
    <xf numFmtId="42" fontId="0" fillId="0" borderId="36" xfId="0" applyNumberFormat="1" applyBorder="1"/>
    <xf numFmtId="44" fontId="0" fillId="0" borderId="36" xfId="0" applyNumberFormat="1" applyBorder="1"/>
    <xf numFmtId="165" fontId="0" fillId="0" borderId="36" xfId="1" applyNumberFormat="1" applyFont="1" applyBorder="1" applyAlignment="1">
      <alignment vertical="center" wrapText="1"/>
    </xf>
    <xf numFmtId="165" fontId="11" fillId="5" borderId="36" xfId="1" applyNumberFormat="1" applyFont="1" applyFill="1" applyBorder="1" applyAlignment="1">
      <alignment vertical="top" wrapText="1"/>
    </xf>
    <xf numFmtId="42" fontId="8" fillId="0" borderId="42" xfId="1" applyNumberFormat="1" applyFont="1" applyBorder="1" applyAlignment="1">
      <alignment horizontal="right"/>
    </xf>
    <xf numFmtId="165" fontId="0" fillId="9" borderId="20" xfId="1" applyNumberFormat="1" applyFont="1" applyFill="1" applyBorder="1" applyProtection="1">
      <protection locked="0"/>
    </xf>
    <xf numFmtId="165" fontId="0" fillId="9" borderId="23" xfId="1" applyNumberFormat="1" applyFont="1" applyFill="1" applyBorder="1"/>
    <xf numFmtId="165" fontId="0" fillId="9" borderId="42" xfId="1" applyNumberFormat="1" applyFont="1" applyFill="1" applyBorder="1" applyProtection="1">
      <protection locked="0"/>
    </xf>
    <xf numFmtId="42" fontId="8" fillId="0" borderId="37" xfId="1" applyNumberFormat="1" applyFont="1" applyBorder="1" applyAlignment="1">
      <alignment horizontal="right"/>
    </xf>
    <xf numFmtId="165" fontId="0" fillId="10" borderId="23" xfId="1" applyNumberFormat="1" applyFont="1" applyFill="1" applyBorder="1"/>
    <xf numFmtId="165" fontId="0" fillId="10" borderId="42" xfId="1" applyNumberFormat="1" applyFont="1" applyFill="1" applyBorder="1" applyProtection="1">
      <protection locked="0"/>
    </xf>
    <xf numFmtId="165" fontId="0" fillId="11" borderId="20" xfId="1" applyNumberFormat="1" applyFont="1" applyFill="1" applyBorder="1" applyProtection="1">
      <protection locked="0"/>
    </xf>
    <xf numFmtId="165" fontId="0" fillId="11" borderId="23" xfId="1" applyNumberFormat="1" applyFont="1" applyFill="1" applyBorder="1"/>
    <xf numFmtId="165" fontId="0" fillId="11" borderId="42" xfId="1" applyNumberFormat="1" applyFont="1" applyFill="1" applyBorder="1" applyProtection="1">
      <protection locked="0"/>
    </xf>
    <xf numFmtId="165" fontId="0" fillId="0" borderId="159" xfId="0" applyNumberFormat="1" applyBorder="1"/>
    <xf numFmtId="0" fontId="0" fillId="0" borderId="159" xfId="0" applyBorder="1"/>
    <xf numFmtId="9" fontId="6" fillId="0" borderId="159" xfId="2" applyFont="1" applyBorder="1" applyAlignment="1">
      <alignment horizontal="center"/>
    </xf>
    <xf numFmtId="9" fontId="6" fillId="0" borderId="19" xfId="2" applyFont="1" applyBorder="1" applyAlignment="1">
      <alignment horizontal="center"/>
    </xf>
    <xf numFmtId="165" fontId="0" fillId="0" borderId="103" xfId="0" applyNumberFormat="1" applyBorder="1"/>
    <xf numFmtId="0" fontId="0" fillId="0" borderId="75" xfId="0" applyBorder="1"/>
    <xf numFmtId="0" fontId="0" fillId="0" borderId="41" xfId="0" applyBorder="1"/>
    <xf numFmtId="165" fontId="0" fillId="12" borderId="20" xfId="1" applyNumberFormat="1" applyFont="1" applyFill="1" applyBorder="1" applyProtection="1">
      <protection locked="0"/>
    </xf>
    <xf numFmtId="165" fontId="0" fillId="12" borderId="23" xfId="1" applyNumberFormat="1" applyFont="1" applyFill="1" applyBorder="1"/>
    <xf numFmtId="165" fontId="0" fillId="12" borderId="42" xfId="1" applyNumberFormat="1" applyFont="1" applyFill="1" applyBorder="1" applyProtection="1">
      <protection locked="0"/>
    </xf>
    <xf numFmtId="165" fontId="0" fillId="0" borderId="19" xfId="1" applyNumberFormat="1" applyFont="1" applyBorder="1" applyProtection="1">
      <protection locked="0"/>
    </xf>
    <xf numFmtId="165" fontId="0" fillId="7" borderId="49" xfId="1" applyNumberFormat="1" applyFont="1" applyFill="1" applyBorder="1"/>
    <xf numFmtId="42" fontId="8" fillId="0" borderId="0" xfId="1" quotePrefix="1" applyNumberFormat="1" applyFont="1" applyBorder="1" applyAlignment="1">
      <alignment horizontal="right"/>
    </xf>
    <xf numFmtId="165" fontId="0" fillId="10" borderId="43" xfId="1" applyNumberFormat="1" applyFont="1" applyFill="1" applyBorder="1" applyProtection="1">
      <protection locked="0"/>
    </xf>
    <xf numFmtId="0" fontId="0" fillId="10" borderId="78" xfId="0" applyFill="1" applyBorder="1"/>
    <xf numFmtId="0" fontId="0" fillId="10" borderId="0" xfId="0" applyFill="1"/>
    <xf numFmtId="42" fontId="8" fillId="10" borderId="79" xfId="1" quotePrefix="1" applyNumberFormat="1" applyFont="1" applyFill="1" applyBorder="1" applyAlignment="1">
      <alignment horizontal="right"/>
    </xf>
    <xf numFmtId="42" fontId="8" fillId="10" borderId="0" xfId="1" quotePrefix="1" applyNumberFormat="1" applyFont="1" applyFill="1" applyBorder="1" applyAlignment="1">
      <alignment horizontal="right"/>
    </xf>
    <xf numFmtId="42" fontId="8" fillId="0" borderId="159" xfId="1" quotePrefix="1" applyNumberFormat="1" applyFont="1" applyBorder="1" applyAlignment="1">
      <alignment horizontal="right"/>
    </xf>
    <xf numFmtId="42" fontId="8" fillId="10" borderId="159" xfId="1" quotePrefix="1" applyNumberFormat="1" applyFont="1" applyFill="1" applyBorder="1" applyAlignment="1">
      <alignment horizontal="right"/>
    </xf>
    <xf numFmtId="42" fontId="0" fillId="0" borderId="2" xfId="0" applyNumberFormat="1" applyBorder="1"/>
    <xf numFmtId="165" fontId="0" fillId="10" borderId="13" xfId="1" applyNumberFormat="1" applyFont="1" applyFill="1" applyBorder="1" applyProtection="1">
      <protection locked="0"/>
    </xf>
    <xf numFmtId="165" fontId="0" fillId="10" borderId="12" xfId="1" applyNumberFormat="1" applyFont="1" applyFill="1" applyBorder="1"/>
    <xf numFmtId="165" fontId="0" fillId="10" borderId="37" xfId="1" applyNumberFormat="1" applyFont="1" applyFill="1" applyBorder="1" applyProtection="1">
      <protection locked="0"/>
    </xf>
    <xf numFmtId="0" fontId="0" fillId="10" borderId="13" xfId="0" applyFill="1" applyBorder="1"/>
    <xf numFmtId="0" fontId="0" fillId="10" borderId="12" xfId="0" applyFill="1" applyBorder="1"/>
    <xf numFmtId="42" fontId="8" fillId="10" borderId="37" xfId="1" quotePrefix="1" applyNumberFormat="1" applyFont="1" applyFill="1" applyBorder="1" applyAlignment="1">
      <alignment horizontal="right"/>
    </xf>
    <xf numFmtId="42" fontId="8" fillId="10" borderId="14" xfId="1" quotePrefix="1" applyNumberFormat="1" applyFont="1" applyFill="1" applyBorder="1" applyAlignment="1">
      <alignment horizontal="right"/>
    </xf>
    <xf numFmtId="165" fontId="0" fillId="10" borderId="14" xfId="1" applyNumberFormat="1" applyFont="1" applyFill="1" applyBorder="1" applyProtection="1">
      <protection locked="0"/>
    </xf>
    <xf numFmtId="165" fontId="0" fillId="0" borderId="165" xfId="1" applyNumberFormat="1" applyFont="1" applyBorder="1" applyProtection="1">
      <protection locked="0"/>
    </xf>
    <xf numFmtId="165" fontId="0" fillId="0" borderId="166" xfId="1" applyNumberFormat="1" applyFont="1" applyBorder="1" applyProtection="1">
      <protection locked="0"/>
    </xf>
    <xf numFmtId="165" fontId="0" fillId="0" borderId="167" xfId="1" applyNumberFormat="1" applyFont="1" applyBorder="1" applyProtection="1">
      <protection locked="0"/>
    </xf>
    <xf numFmtId="165" fontId="0" fillId="7" borderId="168" xfId="1" applyNumberFormat="1" applyFont="1" applyFill="1" applyBorder="1" applyProtection="1">
      <protection locked="0"/>
    </xf>
    <xf numFmtId="165" fontId="0" fillId="7" borderId="167" xfId="1" applyNumberFormat="1" applyFont="1" applyFill="1" applyBorder="1" applyProtection="1">
      <protection locked="0"/>
    </xf>
    <xf numFmtId="165" fontId="0" fillId="0" borderId="171" xfId="1" applyNumberFormat="1" applyFont="1" applyBorder="1" applyProtection="1">
      <protection locked="0"/>
    </xf>
    <xf numFmtId="165" fontId="0" fillId="0" borderId="165" xfId="1" applyNumberFormat="1" applyFont="1" applyFill="1" applyBorder="1" applyProtection="1">
      <protection locked="0"/>
    </xf>
    <xf numFmtId="165" fontId="0" fillId="0" borderId="172" xfId="1" applyNumberFormat="1" applyFont="1" applyBorder="1" applyProtection="1">
      <protection locked="0"/>
    </xf>
    <xf numFmtId="165" fontId="0" fillId="0" borderId="173" xfId="1" applyNumberFormat="1" applyFont="1" applyBorder="1"/>
    <xf numFmtId="165" fontId="0" fillId="0" borderId="174" xfId="1" applyNumberFormat="1" applyFont="1" applyBorder="1" applyProtection="1">
      <protection locked="0"/>
    </xf>
    <xf numFmtId="165" fontId="0" fillId="0" borderId="63" xfId="1" applyNumberFormat="1" applyFont="1" applyBorder="1" applyProtection="1">
      <protection locked="0"/>
    </xf>
    <xf numFmtId="165" fontId="0" fillId="0" borderId="66" xfId="1" applyNumberFormat="1" applyFont="1" applyBorder="1" applyProtection="1">
      <protection locked="0"/>
    </xf>
    <xf numFmtId="42" fontId="8" fillId="0" borderId="159" xfId="1" quotePrefix="1" applyNumberFormat="1" applyFont="1" applyFill="1" applyBorder="1" applyAlignment="1">
      <alignment horizontal="right"/>
    </xf>
    <xf numFmtId="42" fontId="8" fillId="0" borderId="37" xfId="1" quotePrefix="1" applyNumberFormat="1" applyFont="1" applyFill="1" applyBorder="1" applyAlignment="1">
      <alignment horizontal="right"/>
    </xf>
    <xf numFmtId="44" fontId="0" fillId="0" borderId="0" xfId="0" applyNumberFormat="1"/>
    <xf numFmtId="165" fontId="0" fillId="0" borderId="168" xfId="1" applyNumberFormat="1" applyFont="1" applyFill="1" applyBorder="1" applyProtection="1">
      <protection locked="0"/>
    </xf>
    <xf numFmtId="165" fontId="0" fillId="0" borderId="167" xfId="1" applyNumberFormat="1" applyFont="1" applyFill="1" applyBorder="1" applyProtection="1">
      <protection locked="0"/>
    </xf>
    <xf numFmtId="165" fontId="0" fillId="0" borderId="169" xfId="1" applyNumberFormat="1" applyFont="1" applyFill="1" applyBorder="1" applyProtection="1">
      <protection locked="0"/>
    </xf>
    <xf numFmtId="165" fontId="0" fillId="0" borderId="170" xfId="1" applyNumberFormat="1" applyFont="1" applyFill="1" applyBorder="1" applyProtection="1">
      <protection locked="0"/>
    </xf>
    <xf numFmtId="165" fontId="1" fillId="0" borderId="43" xfId="1" applyNumberFormat="1" applyFont="1" applyFill="1" applyBorder="1" applyProtection="1">
      <protection locked="0"/>
    </xf>
    <xf numFmtId="165" fontId="1" fillId="0" borderId="23" xfId="1" applyNumberFormat="1" applyFont="1" applyFill="1" applyBorder="1"/>
    <xf numFmtId="165" fontId="1" fillId="0" borderId="42" xfId="1" applyNumberFormat="1" applyFont="1" applyFill="1" applyBorder="1" applyProtection="1">
      <protection locked="0"/>
    </xf>
    <xf numFmtId="165" fontId="0" fillId="13" borderId="20" xfId="1" applyNumberFormat="1" applyFont="1" applyFill="1" applyBorder="1" applyProtection="1">
      <protection locked="0"/>
    </xf>
    <xf numFmtId="165" fontId="0" fillId="13" borderId="23" xfId="1" applyNumberFormat="1" applyFont="1" applyFill="1" applyBorder="1"/>
    <xf numFmtId="165" fontId="0" fillId="13" borderId="42" xfId="1" applyNumberFormat="1" applyFont="1" applyFill="1" applyBorder="1" applyProtection="1">
      <protection locked="0"/>
    </xf>
    <xf numFmtId="0" fontId="0" fillId="14" borderId="12" xfId="0" applyFill="1" applyBorder="1"/>
    <xf numFmtId="165" fontId="0" fillId="13" borderId="13" xfId="1" applyNumberFormat="1" applyFont="1" applyFill="1" applyBorder="1" applyProtection="1">
      <protection locked="0"/>
    </xf>
    <xf numFmtId="165" fontId="0" fillId="13" borderId="12" xfId="1" applyNumberFormat="1" applyFont="1" applyFill="1" applyBorder="1"/>
    <xf numFmtId="165" fontId="0" fillId="13" borderId="37" xfId="1" applyNumberFormat="1" applyFont="1" applyFill="1" applyBorder="1" applyProtection="1">
      <protection locked="0"/>
    </xf>
    <xf numFmtId="9" fontId="0" fillId="0" borderId="0" xfId="0" applyNumberFormat="1"/>
    <xf numFmtId="165" fontId="0" fillId="15" borderId="20" xfId="1" applyNumberFormat="1" applyFont="1" applyFill="1" applyBorder="1" applyProtection="1">
      <protection locked="0"/>
    </xf>
    <xf numFmtId="165" fontId="0" fillId="15" borderId="23" xfId="1" applyNumberFormat="1" applyFont="1" applyFill="1" applyBorder="1"/>
    <xf numFmtId="165" fontId="0" fillId="15" borderId="42" xfId="1" applyNumberFormat="1" applyFont="1" applyFill="1" applyBorder="1" applyProtection="1">
      <protection locked="0"/>
    </xf>
    <xf numFmtId="0" fontId="0" fillId="15" borderId="12" xfId="0" applyFill="1" applyBorder="1"/>
    <xf numFmtId="165" fontId="0" fillId="16" borderId="20" xfId="1" applyNumberFormat="1" applyFont="1" applyFill="1" applyBorder="1" applyProtection="1">
      <protection locked="0"/>
    </xf>
    <xf numFmtId="165" fontId="0" fillId="16" borderId="23" xfId="1" applyNumberFormat="1" applyFont="1" applyFill="1" applyBorder="1"/>
    <xf numFmtId="165" fontId="0" fillId="16" borderId="42" xfId="1" applyNumberFormat="1" applyFont="1" applyFill="1" applyBorder="1" applyProtection="1">
      <protection locked="0"/>
    </xf>
    <xf numFmtId="165" fontId="0" fillId="17" borderId="20" xfId="1" applyNumberFormat="1" applyFont="1" applyFill="1" applyBorder="1" applyProtection="1">
      <protection locked="0"/>
    </xf>
    <xf numFmtId="165" fontId="0" fillId="17" borderId="23" xfId="1" applyNumberFormat="1" applyFont="1" applyFill="1" applyBorder="1"/>
    <xf numFmtId="165" fontId="0" fillId="17" borderId="42" xfId="1" applyNumberFormat="1" applyFont="1" applyFill="1" applyBorder="1" applyProtection="1">
      <protection locked="0"/>
    </xf>
    <xf numFmtId="165" fontId="0" fillId="14" borderId="169" xfId="1" applyNumberFormat="1" applyFont="1" applyFill="1" applyBorder="1" applyProtection="1">
      <protection locked="0"/>
    </xf>
    <xf numFmtId="165" fontId="0" fillId="14" borderId="49" xfId="1" applyNumberFormat="1" applyFont="1" applyFill="1" applyBorder="1"/>
    <xf numFmtId="165" fontId="0" fillId="14" borderId="170" xfId="1" applyNumberFormat="1" applyFont="1" applyFill="1" applyBorder="1" applyProtection="1">
      <protection locked="0"/>
    </xf>
    <xf numFmtId="165" fontId="0" fillId="7" borderId="18" xfId="1" applyNumberFormat="1" applyFont="1" applyFill="1" applyBorder="1"/>
    <xf numFmtId="165" fontId="0" fillId="7" borderId="40" xfId="1" applyNumberFormat="1" applyFont="1" applyFill="1" applyBorder="1" applyProtection="1">
      <protection locked="0"/>
    </xf>
    <xf numFmtId="0" fontId="0" fillId="7" borderId="12" xfId="0" applyFill="1" applyBorder="1"/>
    <xf numFmtId="42" fontId="8" fillId="0" borderId="159" xfId="1" applyNumberFormat="1" applyFont="1" applyBorder="1" applyAlignment="1">
      <alignment horizontal="right"/>
    </xf>
    <xf numFmtId="42" fontId="8" fillId="0" borderId="14" xfId="1" applyNumberFormat="1" applyFont="1" applyBorder="1" applyAlignment="1">
      <alignment horizontal="right"/>
    </xf>
    <xf numFmtId="1" fontId="0" fillId="0" borderId="0" xfId="0" applyNumberFormat="1"/>
    <xf numFmtId="165" fontId="0" fillId="0" borderId="175" xfId="0" applyNumberFormat="1" applyBorder="1"/>
    <xf numFmtId="165" fontId="0" fillId="0" borderId="176" xfId="0" applyNumberFormat="1" applyBorder="1"/>
    <xf numFmtId="165" fontId="0" fillId="0" borderId="177" xfId="0" applyNumberFormat="1" applyBorder="1"/>
    <xf numFmtId="165" fontId="0" fillId="0" borderId="178" xfId="0" applyNumberFormat="1" applyBorder="1"/>
    <xf numFmtId="165" fontId="0" fillId="0" borderId="179" xfId="0" applyNumberFormat="1" applyBorder="1"/>
    <xf numFmtId="0" fontId="0" fillId="0" borderId="178" xfId="0" applyBorder="1"/>
    <xf numFmtId="9" fontId="6" fillId="0" borderId="179" xfId="2" applyFont="1" applyBorder="1" applyAlignment="1">
      <alignment horizontal="center"/>
    </xf>
    <xf numFmtId="0" fontId="0" fillId="0" borderId="180" xfId="0" applyBorder="1"/>
    <xf numFmtId="0" fontId="0" fillId="0" borderId="181" xfId="0" applyBorder="1"/>
    <xf numFmtId="0" fontId="0" fillId="0" borderId="182" xfId="0" applyBorder="1"/>
    <xf numFmtId="165" fontId="0" fillId="0" borderId="183" xfId="0" applyNumberFormat="1" applyBorder="1"/>
    <xf numFmtId="9" fontId="6" fillId="0" borderId="183" xfId="2" applyFont="1" applyBorder="1" applyAlignment="1">
      <alignment horizontal="center"/>
    </xf>
    <xf numFmtId="0" fontId="0" fillId="0" borderId="184" xfId="0" applyBorder="1"/>
    <xf numFmtId="165" fontId="0" fillId="0" borderId="185" xfId="0" applyNumberFormat="1" applyBorder="1"/>
    <xf numFmtId="0" fontId="0" fillId="0" borderId="186" xfId="0" applyBorder="1"/>
    <xf numFmtId="17" fontId="9" fillId="2" borderId="118" xfId="0" quotePrefix="1" applyNumberFormat="1" applyFont="1" applyFill="1" applyBorder="1" applyAlignment="1">
      <alignment horizontal="center" vertical="center" wrapText="1"/>
    </xf>
    <xf numFmtId="17" fontId="8" fillId="0" borderId="0" xfId="0" quotePrefix="1" applyNumberFormat="1" applyFont="1" applyAlignment="1">
      <alignment horizontal="right" vertical="center" wrapText="1"/>
    </xf>
    <xf numFmtId="17" fontId="8" fillId="0" borderId="4" xfId="0" quotePrefix="1" applyNumberFormat="1" applyFont="1" applyBorder="1" applyAlignment="1">
      <alignment horizontal="right" vertical="center" wrapText="1"/>
    </xf>
    <xf numFmtId="17" fontId="8" fillId="0" borderId="2" xfId="0" quotePrefix="1" applyNumberFormat="1" applyFont="1" applyBorder="1" applyAlignment="1">
      <alignment horizontal="right" vertical="center" wrapText="1"/>
    </xf>
    <xf numFmtId="17" fontId="8" fillId="0" borderId="83" xfId="0" quotePrefix="1" applyNumberFormat="1" applyFont="1" applyBorder="1" applyAlignment="1">
      <alignment horizontal="right" vertical="center" wrapText="1"/>
    </xf>
    <xf numFmtId="0" fontId="3" fillId="0" borderId="1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17" fontId="7" fillId="3" borderId="3" xfId="0" quotePrefix="1" applyNumberFormat="1" applyFont="1" applyFill="1" applyBorder="1" applyAlignment="1">
      <alignment horizontal="center" wrapText="1"/>
    </xf>
    <xf numFmtId="0" fontId="3" fillId="0" borderId="61" xfId="0" applyFont="1" applyBorder="1" applyAlignment="1">
      <alignment horizontal="center" vertical="center" wrapText="1"/>
    </xf>
    <xf numFmtId="0" fontId="0" fillId="0" borderId="17" xfId="0" applyBorder="1" applyAlignment="1" applyProtection="1">
      <alignment horizontal="left" vertical="center" wrapText="1"/>
      <protection locked="0"/>
    </xf>
    <xf numFmtId="49" fontId="0" fillId="0" borderId="18" xfId="0" applyNumberFormat="1" applyBorder="1" applyAlignment="1" applyProtection="1">
      <alignment horizontal="center" vertical="center"/>
      <protection locked="0"/>
    </xf>
    <xf numFmtId="1" fontId="0" fillId="0" borderId="18" xfId="0" applyNumberFormat="1" applyBorder="1" applyAlignment="1" applyProtection="1">
      <alignment horizontal="center" vertical="center" wrapText="1"/>
      <protection locked="0"/>
    </xf>
    <xf numFmtId="0" fontId="0" fillId="0" borderId="3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5" fillId="0" borderId="53" xfId="0" applyFont="1" applyBorder="1" applyAlignment="1">
      <alignment horizontal="center" vertical="center" wrapText="1"/>
    </xf>
    <xf numFmtId="0" fontId="5"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0" xfId="0" applyFont="1" applyBorder="1" applyAlignment="1">
      <alignment horizontal="center" vertical="center"/>
    </xf>
    <xf numFmtId="0" fontId="0" fillId="0" borderId="18" xfId="0" applyBorder="1" applyAlignment="1" applyProtection="1">
      <alignment horizontal="center" vertical="center"/>
      <protection locked="0"/>
    </xf>
    <xf numFmtId="1" fontId="0" fillId="0" borderId="63" xfId="0" applyNumberFormat="1" applyBorder="1" applyAlignment="1" applyProtection="1">
      <alignment horizontal="center" vertical="center" wrapText="1"/>
      <protection locked="0"/>
    </xf>
    <xf numFmtId="0" fontId="0" fillId="0" borderId="18" xfId="0" applyBorder="1" applyAlignment="1" applyProtection="1">
      <alignment horizontal="left" vertical="top" wrapText="1"/>
      <protection locked="0"/>
    </xf>
    <xf numFmtId="0" fontId="0" fillId="0" borderId="18" xfId="0" applyBorder="1" applyAlignment="1" applyProtection="1">
      <alignment horizontal="center" vertical="center" wrapText="1"/>
      <protection locked="0"/>
    </xf>
    <xf numFmtId="0" fontId="3" fillId="0" borderId="92" xfId="0" applyFont="1" applyBorder="1" applyAlignment="1">
      <alignment horizontal="center" vertical="center"/>
    </xf>
    <xf numFmtId="0" fontId="3" fillId="0" borderId="117" xfId="0" applyFont="1" applyBorder="1" applyAlignment="1">
      <alignment horizontal="center" vertical="center"/>
    </xf>
    <xf numFmtId="0" fontId="3" fillId="0" borderId="31" xfId="0" applyFont="1" applyBorder="1" applyAlignment="1">
      <alignment horizontal="center" vertical="center"/>
    </xf>
    <xf numFmtId="0" fontId="4" fillId="0" borderId="2" xfId="0" applyFont="1" applyBorder="1" applyAlignment="1">
      <alignment horizontal="center" vertical="center"/>
    </xf>
    <xf numFmtId="164" fontId="15" fillId="0" borderId="0" xfId="0" applyNumberFormat="1" applyFont="1" applyAlignment="1" applyProtection="1">
      <alignment horizontal="center" vertical="center"/>
      <protection locked="0"/>
    </xf>
    <xf numFmtId="0" fontId="3" fillId="0" borderId="5" xfId="0" applyFont="1" applyBorder="1" applyAlignment="1">
      <alignment horizontal="center" vertical="center"/>
    </xf>
    <xf numFmtId="0" fontId="3"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2" xfId="0" applyFont="1" applyBorder="1" applyAlignment="1">
      <alignment horizontal="center" vertical="center" wrapText="1"/>
    </xf>
    <xf numFmtId="0" fontId="3" fillId="0" borderId="35" xfId="0" applyFont="1" applyBorder="1" applyAlignment="1">
      <alignment horizontal="center" vertical="center" wrapText="1"/>
    </xf>
    <xf numFmtId="165" fontId="0" fillId="0" borderId="98" xfId="0" applyNumberFormat="1" applyBorder="1" applyAlignment="1">
      <alignment horizontal="center" vertical="center"/>
    </xf>
    <xf numFmtId="9" fontId="0" fillId="0" borderId="98" xfId="2" applyFont="1" applyBorder="1" applyAlignment="1">
      <alignment horizontal="center" vertical="center"/>
    </xf>
    <xf numFmtId="0" fontId="3" fillId="0" borderId="62" xfId="0" applyFont="1" applyBorder="1" applyAlignment="1">
      <alignment horizontal="center" vertical="center"/>
    </xf>
    <xf numFmtId="0" fontId="3" fillId="0" borderId="33" xfId="0" applyFont="1" applyBorder="1" applyAlignment="1">
      <alignment horizontal="center" vertical="center"/>
    </xf>
    <xf numFmtId="165" fontId="0" fillId="0" borderId="26" xfId="0" applyNumberFormat="1" applyBorder="1" applyAlignment="1">
      <alignment horizontal="center" vertical="center"/>
    </xf>
    <xf numFmtId="9" fontId="0" fillId="0" borderId="26" xfId="2" applyFont="1" applyBorder="1" applyAlignment="1">
      <alignment horizontal="center" vertical="center"/>
    </xf>
    <xf numFmtId="0" fontId="0" fillId="0" borderId="39"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5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0" xfId="0" applyFont="1"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49" fontId="0" fillId="0" borderId="18" xfId="0" applyNumberFormat="1" applyBorder="1" applyAlignment="1" applyProtection="1">
      <alignment horizontal="center" vertical="center" wrapText="1"/>
      <protection locked="0"/>
    </xf>
    <xf numFmtId="0" fontId="3" fillId="0" borderId="113" xfId="0" applyFont="1" applyBorder="1" applyAlignment="1">
      <alignment horizontal="center" vertical="center"/>
    </xf>
    <xf numFmtId="0" fontId="5" fillId="0" borderId="112"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146" xfId="0" applyFont="1" applyBorder="1" applyAlignment="1">
      <alignment horizontal="center" vertical="center" wrapText="1"/>
    </xf>
    <xf numFmtId="0" fontId="5" fillId="0" borderId="160" xfId="0" applyFont="1" applyBorder="1" applyAlignment="1">
      <alignment horizontal="center" vertical="center" wrapText="1"/>
    </xf>
    <xf numFmtId="0" fontId="5" fillId="0" borderId="163" xfId="0" applyFont="1" applyBorder="1" applyAlignment="1">
      <alignment horizontal="center" vertical="center" wrapText="1"/>
    </xf>
    <xf numFmtId="0" fontId="3" fillId="0" borderId="161" xfId="0" applyFont="1" applyBorder="1" applyAlignment="1">
      <alignment horizontal="center" vertical="center" wrapText="1"/>
    </xf>
    <xf numFmtId="0" fontId="5" fillId="0" borderId="162" xfId="0" applyFont="1" applyBorder="1" applyAlignment="1">
      <alignment horizontal="center" vertical="center" wrapText="1"/>
    </xf>
    <xf numFmtId="0" fontId="5" fillId="0" borderId="164" xfId="0" applyFont="1" applyBorder="1" applyAlignment="1">
      <alignment horizontal="center" vertical="center" wrapText="1"/>
    </xf>
    <xf numFmtId="0" fontId="5" fillId="0" borderId="148" xfId="0" applyFont="1" applyBorder="1" applyAlignment="1">
      <alignment horizontal="center" vertical="center" wrapText="1"/>
    </xf>
    <xf numFmtId="0" fontId="0" fillId="0" borderId="74" xfId="0" applyBorder="1" applyAlignment="1" applyProtection="1">
      <alignment horizontal="left" vertical="center" wrapText="1"/>
      <protection locked="0"/>
    </xf>
    <xf numFmtId="0" fontId="0" fillId="0" borderId="39" xfId="0" applyBorder="1" applyAlignment="1" applyProtection="1">
      <alignment horizontal="center" vertical="center"/>
      <protection locked="0"/>
    </xf>
    <xf numFmtId="1" fontId="0" fillId="0" borderId="39" xfId="0" applyNumberFormat="1"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2" fillId="3" borderId="100" xfId="0" applyFont="1" applyFill="1" applyBorder="1" applyAlignment="1">
      <alignment horizontal="center"/>
    </xf>
    <xf numFmtId="17" fontId="9" fillId="2" borderId="5" xfId="0" quotePrefix="1" applyNumberFormat="1" applyFont="1" applyFill="1" applyBorder="1" applyAlignment="1">
      <alignment horizontal="center" wrapText="1"/>
    </xf>
    <xf numFmtId="0" fontId="10" fillId="2" borderId="5" xfId="0" applyFont="1" applyFill="1" applyBorder="1" applyAlignment="1">
      <alignment horizontal="center"/>
    </xf>
    <xf numFmtId="0" fontId="10" fillId="2" borderId="99" xfId="0" applyFont="1" applyFill="1" applyBorder="1" applyAlignment="1">
      <alignment horizontal="center"/>
    </xf>
    <xf numFmtId="166" fontId="11" fillId="5" borderId="99" xfId="2" applyNumberFormat="1" applyFont="1" applyFill="1" applyBorder="1" applyAlignment="1">
      <alignment horizontal="center" vertical="center" wrapText="1"/>
    </xf>
    <xf numFmtId="17" fontId="8" fillId="0" borderId="79" xfId="0" quotePrefix="1" applyNumberFormat="1" applyFont="1" applyBorder="1" applyAlignment="1">
      <alignment horizontal="right" vertical="center" wrapText="1"/>
    </xf>
    <xf numFmtId="17" fontId="7" fillId="3" borderId="5" xfId="0" quotePrefix="1" applyNumberFormat="1" applyFont="1" applyFill="1" applyBorder="1" applyAlignment="1">
      <alignment horizontal="center" wrapText="1"/>
    </xf>
    <xf numFmtId="0" fontId="2" fillId="3" borderId="82"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77" xfId="0" applyBorder="1" applyAlignment="1">
      <alignment horizontal="center"/>
    </xf>
    <xf numFmtId="0" fontId="0" fillId="0" borderId="12" xfId="0" applyBorder="1" applyAlignment="1" applyProtection="1">
      <alignment horizontal="left" vertical="center" wrapText="1"/>
      <protection locked="0"/>
    </xf>
    <xf numFmtId="0" fontId="0" fillId="0" borderId="142" xfId="0" applyBorder="1" applyAlignment="1" applyProtection="1">
      <alignment horizontal="left" vertical="center" wrapText="1"/>
      <protection locked="0"/>
    </xf>
    <xf numFmtId="0" fontId="3" fillId="0" borderId="13" xfId="0" applyFont="1" applyBorder="1" applyAlignment="1">
      <alignment horizontal="center" vertical="center"/>
    </xf>
    <xf numFmtId="0" fontId="0" fillId="0" borderId="22"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3" fillId="0" borderId="12" xfId="0" applyFont="1" applyBorder="1" applyAlignment="1">
      <alignment horizontal="center" vertical="center"/>
    </xf>
    <xf numFmtId="0" fontId="0" fillId="0" borderId="141"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39" xfId="0" applyBorder="1" applyAlignment="1" applyProtection="1">
      <alignment horizontal="left" vertical="center" wrapText="1"/>
      <protection locked="0"/>
    </xf>
    <xf numFmtId="0" fontId="0" fillId="0" borderId="12"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2" fontId="0" fillId="0" borderId="12" xfId="0" applyNumberFormat="1" applyBorder="1" applyAlignment="1" applyProtection="1">
      <alignment horizontal="center" vertical="center" wrapText="1"/>
      <protection locked="0"/>
    </xf>
    <xf numFmtId="2" fontId="0" fillId="0" borderId="142" xfId="0" applyNumberFormat="1" applyBorder="1" applyAlignment="1" applyProtection="1">
      <alignment horizontal="center" vertical="center" wrapText="1"/>
      <protection locked="0"/>
    </xf>
    <xf numFmtId="0" fontId="0" fillId="0" borderId="12" xfId="0" applyBorder="1" applyAlignment="1" applyProtection="1">
      <alignment horizontal="left" vertical="top" wrapText="1"/>
      <protection locked="0"/>
    </xf>
    <xf numFmtId="0" fontId="0" fillId="0" borderId="142" xfId="0" applyBorder="1" applyAlignment="1" applyProtection="1">
      <alignment horizontal="left" vertical="top" wrapText="1"/>
      <protection locked="0"/>
    </xf>
    <xf numFmtId="0" fontId="5"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37" xfId="0" applyFont="1" applyBorder="1" applyAlignment="1">
      <alignment horizontal="center" vertical="center" wrapText="1"/>
    </xf>
    <xf numFmtId="0" fontId="10" fillId="2" borderId="13" xfId="0" applyFont="1" applyFill="1" applyBorder="1" applyAlignment="1">
      <alignment horizontal="center"/>
    </xf>
    <xf numFmtId="0" fontId="10" fillId="2" borderId="12" xfId="0" applyFont="1" applyFill="1" applyBorder="1" applyAlignment="1">
      <alignment horizontal="center"/>
    </xf>
    <xf numFmtId="0" fontId="10" fillId="2" borderId="37" xfId="0" applyFont="1" applyFill="1" applyBorder="1" applyAlignment="1">
      <alignment horizontal="center"/>
    </xf>
    <xf numFmtId="0" fontId="10" fillId="2" borderId="14" xfId="0" applyFont="1" applyFill="1" applyBorder="1" applyAlignment="1">
      <alignment horizontal="center"/>
    </xf>
    <xf numFmtId="166" fontId="11" fillId="5" borderId="36" xfId="2" applyNumberFormat="1" applyFont="1" applyFill="1" applyBorder="1" applyAlignment="1">
      <alignment horizontal="center" vertical="center" wrapText="1"/>
    </xf>
    <xf numFmtId="166" fontId="11" fillId="5" borderId="12" xfId="2" applyNumberFormat="1" applyFont="1" applyFill="1" applyBorder="1" applyAlignment="1">
      <alignment horizontal="center" vertical="center" wrapText="1"/>
    </xf>
    <xf numFmtId="17" fontId="7" fillId="3" borderId="13" xfId="0" quotePrefix="1" applyNumberFormat="1" applyFont="1" applyFill="1" applyBorder="1" applyAlignment="1">
      <alignment horizontal="center" wrapText="1"/>
    </xf>
    <xf numFmtId="17" fontId="7" fillId="3" borderId="12" xfId="0" quotePrefix="1" applyNumberFormat="1" applyFont="1" applyFill="1" applyBorder="1" applyAlignment="1">
      <alignment horizontal="center" wrapText="1"/>
    </xf>
    <xf numFmtId="17" fontId="7" fillId="3" borderId="14" xfId="0" quotePrefix="1" applyNumberFormat="1" applyFont="1" applyFill="1" applyBorder="1" applyAlignment="1">
      <alignment horizontal="center" wrapText="1"/>
    </xf>
    <xf numFmtId="17" fontId="7" fillId="3" borderId="37" xfId="0" quotePrefix="1" applyNumberFormat="1" applyFont="1" applyFill="1" applyBorder="1" applyAlignment="1">
      <alignment horizontal="center" wrapText="1"/>
    </xf>
    <xf numFmtId="0" fontId="2" fillId="3" borderId="36" xfId="0" applyFont="1" applyFill="1" applyBorder="1" applyAlignment="1">
      <alignment horizontal="center"/>
    </xf>
    <xf numFmtId="0" fontId="2" fillId="3" borderId="12" xfId="0" applyFont="1" applyFill="1" applyBorder="1" applyAlignment="1">
      <alignment horizontal="center"/>
    </xf>
    <xf numFmtId="17" fontId="9" fillId="2" borderId="6" xfId="0" quotePrefix="1" applyNumberFormat="1" applyFont="1" applyFill="1" applyBorder="1" applyAlignment="1">
      <alignment horizontal="center" wrapText="1"/>
    </xf>
    <xf numFmtId="0" fontId="3" fillId="0" borderId="38" xfId="0" applyFont="1" applyBorder="1" applyAlignment="1">
      <alignment horizontal="center" vertical="center" wrapText="1"/>
    </xf>
    <xf numFmtId="165" fontId="0" fillId="0" borderId="135" xfId="0" applyNumberFormat="1" applyBorder="1" applyAlignment="1">
      <alignment horizontal="center" vertical="center"/>
    </xf>
    <xf numFmtId="165" fontId="0" fillId="0" borderId="137" xfId="0" applyNumberFormat="1" applyBorder="1" applyAlignment="1">
      <alignment horizontal="center" vertical="center"/>
    </xf>
    <xf numFmtId="166" fontId="0" fillId="0" borderId="135" xfId="2" applyNumberFormat="1" applyFont="1" applyFill="1" applyBorder="1" applyAlignment="1">
      <alignment horizontal="center" vertical="center"/>
    </xf>
    <xf numFmtId="166" fontId="0" fillId="0" borderId="138" xfId="2" applyNumberFormat="1" applyFont="1" applyFill="1" applyBorder="1" applyAlignment="1">
      <alignment horizontal="center" vertical="center"/>
    </xf>
    <xf numFmtId="17" fontId="8" fillId="0" borderId="1" xfId="0" quotePrefix="1" applyNumberFormat="1" applyFont="1" applyBorder="1" applyAlignment="1">
      <alignment horizontal="right" vertical="center" wrapText="1"/>
    </xf>
    <xf numFmtId="17" fontId="8" fillId="10" borderId="78" xfId="0" quotePrefix="1" applyNumberFormat="1" applyFont="1" applyFill="1" applyBorder="1" applyAlignment="1">
      <alignment horizontal="right" vertical="center" wrapText="1"/>
    </xf>
    <xf numFmtId="17" fontId="8" fillId="10" borderId="0" xfId="0" quotePrefix="1" applyNumberFormat="1" applyFont="1" applyFill="1" applyAlignment="1">
      <alignment horizontal="right" vertical="center" wrapText="1"/>
    </xf>
    <xf numFmtId="17" fontId="8" fillId="10" borderId="79" xfId="0" quotePrefix="1" applyNumberFormat="1" applyFont="1" applyFill="1" applyBorder="1" applyAlignment="1">
      <alignment horizontal="right" vertical="center" wrapText="1"/>
    </xf>
    <xf numFmtId="17" fontId="8" fillId="0" borderId="78" xfId="0" quotePrefix="1" applyNumberFormat="1" applyFont="1" applyBorder="1" applyAlignment="1">
      <alignment horizontal="right" vertical="center" wrapText="1"/>
    </xf>
    <xf numFmtId="17" fontId="8" fillId="0" borderId="84" xfId="0" quotePrefix="1" applyNumberFormat="1" applyFont="1" applyBorder="1" applyAlignment="1">
      <alignment horizontal="right" vertical="center" wrapText="1"/>
    </xf>
    <xf numFmtId="17" fontId="9" fillId="2" borderId="144" xfId="0" quotePrefix="1" applyNumberFormat="1" applyFont="1" applyFill="1" applyBorder="1" applyAlignment="1">
      <alignment horizontal="center" vertical="center" wrapText="1"/>
    </xf>
    <xf numFmtId="17" fontId="9" fillId="2" borderId="145" xfId="0" quotePrefix="1" applyNumberFormat="1" applyFont="1" applyFill="1" applyBorder="1" applyAlignment="1">
      <alignment horizontal="center" vertical="center" wrapText="1"/>
    </xf>
    <xf numFmtId="17" fontId="8" fillId="0" borderId="80" xfId="0" quotePrefix="1" applyNumberFormat="1" applyFont="1" applyBorder="1" applyAlignment="1">
      <alignment horizontal="right" vertical="center" wrapText="1"/>
    </xf>
    <xf numFmtId="17" fontId="8" fillId="0" borderId="81" xfId="0" quotePrefix="1" applyNumberFormat="1" applyFont="1" applyBorder="1" applyAlignment="1">
      <alignment horizontal="right" vertical="center" wrapText="1"/>
    </xf>
    <xf numFmtId="17" fontId="7" fillId="3" borderId="6" xfId="0" quotePrefix="1" applyNumberFormat="1" applyFont="1" applyFill="1" applyBorder="1" applyAlignment="1">
      <alignment horizontal="center" wrapText="1"/>
    </xf>
    <xf numFmtId="0" fontId="2" fillId="3" borderId="13" xfId="0" applyFont="1" applyFill="1" applyBorder="1" applyAlignment="1">
      <alignment horizontal="center"/>
    </xf>
    <xf numFmtId="0" fontId="2" fillId="3" borderId="37" xfId="0" applyFont="1" applyFill="1" applyBorder="1" applyAlignment="1">
      <alignment horizontal="center"/>
    </xf>
    <xf numFmtId="0" fontId="5" fillId="0" borderId="86" xfId="0" applyFont="1" applyBorder="1" applyAlignment="1">
      <alignment horizontal="center" vertical="center" wrapText="1"/>
    </xf>
    <xf numFmtId="0" fontId="5" fillId="0" borderId="6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86" xfId="0" applyFont="1" applyBorder="1" applyAlignment="1">
      <alignment horizontal="center" vertical="center"/>
    </xf>
    <xf numFmtId="166" fontId="0" fillId="0" borderId="35" xfId="2" applyNumberFormat="1" applyFont="1" applyFill="1" applyBorder="1" applyAlignment="1">
      <alignment horizontal="center" vertical="center"/>
    </xf>
    <xf numFmtId="0" fontId="5" fillId="0" borderId="77" xfId="0" applyFont="1" applyBorder="1" applyAlignment="1">
      <alignment horizontal="center" vertical="center" wrapText="1"/>
    </xf>
    <xf numFmtId="0" fontId="5" fillId="0" borderId="73" xfId="0" applyFont="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2" fontId="0" fillId="0" borderId="39" xfId="0" applyNumberFormat="1" applyBorder="1" applyAlignment="1" applyProtection="1">
      <alignment horizontal="center" vertical="center"/>
      <protection locked="0"/>
    </xf>
    <xf numFmtId="2" fontId="0" fillId="0" borderId="41" xfId="0" applyNumberFormat="1" applyBorder="1" applyAlignment="1" applyProtection="1">
      <alignment horizontal="center" vertical="center"/>
      <protection locked="0"/>
    </xf>
    <xf numFmtId="2" fontId="0" fillId="0" borderId="44" xfId="0" applyNumberFormat="1" applyBorder="1" applyAlignment="1" applyProtection="1">
      <alignment horizontal="center" vertical="center"/>
      <protection locked="0"/>
    </xf>
    <xf numFmtId="0" fontId="0" fillId="0" borderId="41" xfId="0" applyBorder="1" applyAlignment="1" applyProtection="1">
      <alignment horizontal="left" vertical="top" wrapText="1"/>
      <protection locked="0"/>
    </xf>
    <xf numFmtId="0" fontId="3" fillId="0" borderId="146" xfId="0" applyFont="1" applyBorder="1" applyAlignment="1">
      <alignment horizontal="center" vertical="center"/>
    </xf>
    <xf numFmtId="0" fontId="5" fillId="0" borderId="54" xfId="0" applyFont="1" applyBorder="1" applyAlignment="1">
      <alignment horizontal="center" vertical="center" wrapText="1"/>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2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2" fontId="0" fillId="0" borderId="39" xfId="0" applyNumberFormat="1" applyBorder="1" applyAlignment="1" applyProtection="1">
      <alignment horizontal="center" vertical="center" wrapText="1"/>
      <protection locked="0"/>
    </xf>
    <xf numFmtId="2" fontId="0" fillId="0" borderId="41" xfId="0" applyNumberFormat="1" applyBorder="1" applyAlignment="1" applyProtection="1">
      <alignment horizontal="center" vertical="center" wrapText="1"/>
      <protection locked="0"/>
    </xf>
    <xf numFmtId="2" fontId="0" fillId="0" borderId="44" xfId="0" applyNumberFormat="1" applyBorder="1" applyAlignment="1" applyProtection="1">
      <alignment horizontal="center" vertical="center" wrapText="1"/>
      <protection locked="0"/>
    </xf>
    <xf numFmtId="0" fontId="0" fillId="0" borderId="2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166" fontId="0" fillId="0" borderId="136" xfId="2" applyNumberFormat="1" applyFont="1" applyFill="1" applyBorder="1" applyAlignment="1">
      <alignment horizontal="center" vertical="center"/>
    </xf>
    <xf numFmtId="0" fontId="3" fillId="0" borderId="111" xfId="0" applyFont="1" applyBorder="1" applyAlignment="1">
      <alignment horizontal="center" vertical="center" wrapText="1"/>
    </xf>
    <xf numFmtId="2" fontId="0" fillId="0" borderId="18" xfId="0" applyNumberFormat="1" applyBorder="1" applyAlignment="1" applyProtection="1">
      <alignment horizontal="center" vertical="center"/>
      <protection locked="0"/>
    </xf>
    <xf numFmtId="2" fontId="0" fillId="0" borderId="23" xfId="0" applyNumberFormat="1" applyBorder="1" applyAlignment="1" applyProtection="1">
      <alignment horizontal="center" vertical="center"/>
      <protection locked="0"/>
    </xf>
    <xf numFmtId="2" fontId="0" fillId="0" borderId="28" xfId="0" applyNumberFormat="1" applyBorder="1" applyAlignment="1" applyProtection="1">
      <alignment horizontal="center" vertical="center"/>
      <protection locked="0"/>
    </xf>
    <xf numFmtId="0" fontId="3" fillId="0" borderId="125" xfId="0" applyFont="1" applyBorder="1" applyAlignment="1">
      <alignment horizontal="center" vertical="center" wrapText="1"/>
    </xf>
    <xf numFmtId="0" fontId="3" fillId="0" borderId="90" xfId="0" applyFont="1" applyBorder="1" applyAlignment="1">
      <alignment horizontal="center" vertical="center"/>
    </xf>
    <xf numFmtId="2" fontId="0" fillId="0" borderId="12" xfId="0" applyNumberFormat="1" applyBorder="1" applyAlignment="1" applyProtection="1">
      <alignment horizontal="center" vertical="center"/>
      <protection locked="0"/>
    </xf>
    <xf numFmtId="2" fontId="0" fillId="0" borderId="142" xfId="0" applyNumberFormat="1" applyBorder="1" applyAlignment="1" applyProtection="1">
      <alignment horizontal="center" vertical="center"/>
      <protection locked="0"/>
    </xf>
    <xf numFmtId="0" fontId="0" fillId="0" borderId="140" xfId="0" applyBorder="1" applyAlignment="1" applyProtection="1">
      <alignment horizontal="left" vertical="center" wrapText="1"/>
      <protection locked="0"/>
    </xf>
    <xf numFmtId="0" fontId="0" fillId="0" borderId="141" xfId="0" applyBorder="1" applyAlignment="1" applyProtection="1">
      <alignment horizontal="center" vertical="center"/>
      <protection locked="0"/>
    </xf>
    <xf numFmtId="2" fontId="0" fillId="0" borderId="141" xfId="0" applyNumberFormat="1" applyBorder="1" applyAlignment="1" applyProtection="1">
      <alignment horizontal="center" vertical="center"/>
      <protection locked="0"/>
    </xf>
    <xf numFmtId="0" fontId="0" fillId="0" borderId="141" xfId="0" applyBorder="1" applyAlignment="1" applyProtection="1">
      <alignment horizontal="left" vertical="top" wrapText="1"/>
      <protection locked="0"/>
    </xf>
    <xf numFmtId="2" fontId="0" fillId="0" borderId="141" xfId="0" applyNumberFormat="1" applyBorder="1" applyAlignment="1" applyProtection="1">
      <alignment horizontal="center" vertical="center" wrapText="1"/>
      <protection locked="0"/>
    </xf>
    <xf numFmtId="165" fontId="0" fillId="0" borderId="37" xfId="0" applyNumberFormat="1" applyBorder="1" applyAlignment="1">
      <alignment horizontal="center" vertical="center"/>
    </xf>
    <xf numFmtId="166" fontId="0" fillId="0" borderId="37" xfId="2" applyNumberFormat="1" applyFont="1" applyFill="1" applyBorder="1" applyAlignment="1">
      <alignment horizontal="center" vertical="center"/>
    </xf>
    <xf numFmtId="9" fontId="0" fillId="0" borderId="37" xfId="2" applyFont="1" applyFill="1" applyBorder="1" applyAlignment="1">
      <alignment horizontal="center" vertical="center"/>
    </xf>
    <xf numFmtId="9" fontId="0" fillId="0" borderId="143" xfId="2" applyFont="1" applyFill="1" applyBorder="1" applyAlignment="1">
      <alignment horizontal="center" vertical="center"/>
    </xf>
    <xf numFmtId="166" fontId="0" fillId="0" borderId="143" xfId="2" applyNumberFormat="1" applyFont="1" applyFill="1" applyBorder="1" applyAlignment="1">
      <alignment horizontal="center" vertical="center"/>
    </xf>
    <xf numFmtId="0" fontId="0" fillId="0" borderId="37" xfId="0" applyBorder="1" applyAlignment="1">
      <alignment horizontal="center" vertical="center"/>
    </xf>
    <xf numFmtId="0" fontId="5" fillId="0" borderId="51"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42" xfId="0"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4" fillId="0" borderId="0" xfId="0" applyFont="1" applyAlignment="1">
      <alignment horizontal="center" vertical="center"/>
    </xf>
    <xf numFmtId="0" fontId="15" fillId="0" borderId="0" xfId="0" applyFont="1" applyAlignment="1">
      <alignment horizontal="center" vertical="center"/>
    </xf>
    <xf numFmtId="0" fontId="3" fillId="0" borderId="58" xfId="0" applyFont="1" applyBorder="1" applyAlignment="1">
      <alignment horizontal="center"/>
    </xf>
    <xf numFmtId="0" fontId="3" fillId="0" borderId="59" xfId="0" applyFont="1" applyBorder="1" applyAlignment="1">
      <alignment horizontal="center"/>
    </xf>
    <xf numFmtId="0" fontId="3" fillId="0" borderId="146" xfId="0" applyFont="1" applyBorder="1" applyAlignment="1">
      <alignment horizontal="center"/>
    </xf>
    <xf numFmtId="0" fontId="3" fillId="0" borderId="6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24" xfId="0" applyBorder="1" applyAlignment="1" applyProtection="1">
      <alignment horizontal="left" vertical="center" wrapText="1"/>
      <protection locked="0"/>
    </xf>
    <xf numFmtId="0" fontId="3" fillId="0" borderId="146" xfId="0" applyFont="1" applyBorder="1" applyAlignment="1">
      <alignment horizontal="center" vertical="center" wrapText="1"/>
    </xf>
    <xf numFmtId="0" fontId="3" fillId="0" borderId="86" xfId="0" applyFont="1" applyBorder="1" applyAlignment="1">
      <alignment horizontal="center" vertical="center" wrapText="1"/>
    </xf>
    <xf numFmtId="17" fontId="9" fillId="2" borderId="119" xfId="0" quotePrefix="1" applyNumberFormat="1" applyFont="1" applyFill="1" applyBorder="1" applyAlignment="1">
      <alignment horizontal="center" vertical="center" wrapText="1"/>
    </xf>
    <xf numFmtId="17" fontId="9" fillId="2" borderId="120" xfId="0" quotePrefix="1" applyNumberFormat="1" applyFont="1" applyFill="1" applyBorder="1" applyAlignment="1">
      <alignment horizontal="center" vertical="center" wrapText="1"/>
    </xf>
    <xf numFmtId="17" fontId="8" fillId="0" borderId="77" xfId="0" quotePrefix="1" applyNumberFormat="1" applyFont="1" applyBorder="1" applyAlignment="1">
      <alignment horizontal="right" vertical="center" wrapText="1"/>
    </xf>
    <xf numFmtId="17" fontId="8" fillId="0" borderId="6" xfId="0" quotePrefix="1" applyNumberFormat="1" applyFont="1" applyBorder="1" applyAlignment="1">
      <alignment horizontal="right" vertical="center" wrapText="1"/>
    </xf>
    <xf numFmtId="17" fontId="8" fillId="0" borderId="7" xfId="0" quotePrefix="1" applyNumberFormat="1" applyFont="1" applyBorder="1" applyAlignment="1">
      <alignment horizontal="right" vertical="center" wrapText="1"/>
    </xf>
    <xf numFmtId="17" fontId="8" fillId="0" borderId="85" xfId="0" quotePrefix="1" applyNumberFormat="1" applyFont="1" applyBorder="1" applyAlignment="1">
      <alignment horizontal="right" vertical="center" wrapText="1"/>
    </xf>
    <xf numFmtId="17" fontId="9" fillId="2" borderId="7" xfId="0" quotePrefix="1" applyNumberFormat="1" applyFont="1" applyFill="1" applyBorder="1" applyAlignment="1">
      <alignment horizontal="center" wrapText="1"/>
    </xf>
    <xf numFmtId="0" fontId="3" fillId="0" borderId="52" xfId="0" applyFont="1" applyBorder="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2" borderId="87" xfId="0" applyFont="1" applyFill="1" applyBorder="1" applyAlignment="1">
      <alignment horizontal="center"/>
    </xf>
    <xf numFmtId="166" fontId="11" fillId="5" borderId="5" xfId="2" applyNumberFormat="1" applyFont="1" applyFill="1" applyBorder="1" applyAlignment="1">
      <alignment horizontal="center" vertical="center" wrapText="1"/>
    </xf>
    <xf numFmtId="166" fontId="11" fillId="5" borderId="7" xfId="2" applyNumberFormat="1" applyFont="1" applyFill="1" applyBorder="1" applyAlignment="1">
      <alignment horizontal="center" vertical="center" wrapText="1"/>
    </xf>
    <xf numFmtId="0" fontId="10" fillId="2" borderId="6" xfId="0" applyFont="1" applyFill="1" applyBorder="1" applyAlignment="1">
      <alignment horizontal="center"/>
    </xf>
    <xf numFmtId="0" fontId="10" fillId="2" borderId="7" xfId="0" applyFont="1" applyFill="1" applyBorder="1" applyAlignment="1">
      <alignment horizontal="center"/>
    </xf>
    <xf numFmtId="17" fontId="7" fillId="3" borderId="1" xfId="0" quotePrefix="1" applyNumberFormat="1" applyFont="1" applyFill="1" applyBorder="1" applyAlignment="1">
      <alignment horizontal="center" wrapText="1"/>
    </xf>
    <xf numFmtId="17" fontId="7" fillId="3" borderId="2" xfId="0" quotePrefix="1" applyNumberFormat="1" applyFont="1" applyFill="1" applyBorder="1" applyAlignment="1">
      <alignment horizontal="center" wrapText="1"/>
    </xf>
    <xf numFmtId="17" fontId="7" fillId="3" borderId="77" xfId="0" quotePrefix="1" applyNumberFormat="1" applyFont="1" applyFill="1" applyBorder="1" applyAlignment="1">
      <alignment horizontal="center" wrapText="1"/>
    </xf>
    <xf numFmtId="0" fontId="2" fillId="3" borderId="5" xfId="0" applyFont="1" applyFill="1" applyBorder="1" applyAlignment="1">
      <alignment horizontal="center"/>
    </xf>
    <xf numFmtId="0" fontId="2" fillId="3" borderId="7" xfId="0" applyFont="1" applyFill="1" applyBorder="1" applyAlignment="1">
      <alignment horizontal="center"/>
    </xf>
    <xf numFmtId="17" fontId="7" fillId="3" borderId="7" xfId="0" quotePrefix="1" applyNumberFormat="1" applyFont="1" applyFill="1" applyBorder="1" applyAlignment="1">
      <alignment horizontal="center" wrapText="1"/>
    </xf>
    <xf numFmtId="17" fontId="8" fillId="10" borderId="6" xfId="0" quotePrefix="1" applyNumberFormat="1" applyFont="1" applyFill="1" applyBorder="1" applyAlignment="1">
      <alignment horizontal="right" vertical="center" wrapText="1"/>
    </xf>
    <xf numFmtId="17" fontId="8" fillId="10" borderId="7" xfId="0" quotePrefix="1" applyNumberFormat="1" applyFont="1" applyFill="1" applyBorder="1" applyAlignment="1">
      <alignment horizontal="right" vertical="center" wrapText="1"/>
    </xf>
    <xf numFmtId="0" fontId="0" fillId="0" borderId="150"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0" fillId="0" borderId="154" xfId="0" applyBorder="1" applyAlignment="1" applyProtection="1">
      <alignment horizontal="center" vertical="center"/>
      <protection locked="0"/>
    </xf>
    <xf numFmtId="0" fontId="0" fillId="0" borderId="155" xfId="0" applyBorder="1" applyAlignment="1" applyProtection="1">
      <alignment horizontal="center" vertical="center"/>
      <protection locked="0"/>
    </xf>
    <xf numFmtId="0" fontId="0" fillId="0" borderId="156" xfId="0" applyBorder="1" applyAlignment="1" applyProtection="1">
      <alignment horizontal="center" vertical="center"/>
      <protection locked="0"/>
    </xf>
    <xf numFmtId="2" fontId="0" fillId="0" borderId="154" xfId="0" applyNumberFormat="1" applyBorder="1" applyAlignment="1" applyProtection="1">
      <alignment horizontal="center" vertical="center"/>
      <protection locked="0"/>
    </xf>
    <xf numFmtId="2" fontId="0" fillId="0" borderId="155" xfId="0" applyNumberFormat="1" applyBorder="1" applyAlignment="1" applyProtection="1">
      <alignment horizontal="center" vertical="center"/>
      <protection locked="0"/>
    </xf>
    <xf numFmtId="2" fontId="0" fillId="0" borderId="156" xfId="0" applyNumberFormat="1" applyBorder="1" applyAlignment="1" applyProtection="1">
      <alignment horizontal="center" vertical="center"/>
      <protection locked="0"/>
    </xf>
    <xf numFmtId="0" fontId="0" fillId="0" borderId="65" xfId="0" applyBorder="1" applyAlignment="1" applyProtection="1">
      <alignment horizontal="left" vertical="top" wrapText="1"/>
      <protection locked="0"/>
    </xf>
    <xf numFmtId="0" fontId="0" fillId="0" borderId="67" xfId="0" applyBorder="1" applyAlignment="1" applyProtection="1">
      <alignment horizontal="left" vertical="top" wrapText="1"/>
      <protection locked="0"/>
    </xf>
    <xf numFmtId="0" fontId="0" fillId="0" borderId="153" xfId="0" applyBorder="1" applyAlignment="1" applyProtection="1">
      <alignment horizontal="left" vertical="center" wrapText="1"/>
      <protection locked="0"/>
    </xf>
    <xf numFmtId="0" fontId="0" fillId="0" borderId="157" xfId="0" applyBorder="1" applyAlignment="1" applyProtection="1">
      <alignment horizontal="center" vertical="center"/>
      <protection locked="0"/>
    </xf>
    <xf numFmtId="2" fontId="0" fillId="0" borderId="157" xfId="0" applyNumberFormat="1" applyBorder="1" applyAlignment="1" applyProtection="1">
      <alignment horizontal="center" vertical="center"/>
      <protection locked="0"/>
    </xf>
    <xf numFmtId="0" fontId="0" fillId="0" borderId="133" xfId="0" applyBorder="1" applyAlignment="1" applyProtection="1">
      <alignment horizontal="left" vertical="top" wrapText="1"/>
      <protection locked="0"/>
    </xf>
    <xf numFmtId="0" fontId="0" fillId="0" borderId="49" xfId="0" applyBorder="1" applyAlignment="1" applyProtection="1">
      <alignment horizontal="left" vertical="center" wrapText="1"/>
      <protection locked="0"/>
    </xf>
    <xf numFmtId="0" fontId="5" fillId="0" borderId="38" xfId="0" applyFont="1" applyBorder="1" applyAlignment="1" applyProtection="1">
      <alignment horizontal="center" vertical="center" wrapText="1"/>
      <protection locked="0"/>
    </xf>
    <xf numFmtId="0" fontId="3" fillId="0" borderId="148" xfId="0" applyFont="1" applyBorder="1" applyAlignment="1">
      <alignment horizontal="center" vertical="center"/>
    </xf>
    <xf numFmtId="0" fontId="3" fillId="0" borderId="32" xfId="0" applyFont="1" applyBorder="1" applyAlignment="1">
      <alignment horizontal="center" vertical="center"/>
    </xf>
    <xf numFmtId="2" fontId="0" fillId="0" borderId="154" xfId="0" applyNumberFormat="1" applyBorder="1" applyAlignment="1" applyProtection="1">
      <alignment horizontal="center" vertical="center" wrapText="1"/>
      <protection locked="0"/>
    </xf>
    <xf numFmtId="2" fontId="0" fillId="0" borderId="155" xfId="0" applyNumberFormat="1" applyBorder="1" applyAlignment="1" applyProtection="1">
      <alignment horizontal="center" vertical="center" wrapText="1"/>
      <protection locked="0"/>
    </xf>
    <xf numFmtId="2" fontId="0" fillId="0" borderId="156" xfId="0" applyNumberFormat="1" applyBorder="1" applyAlignment="1" applyProtection="1">
      <alignment horizontal="center" vertical="center" wrapText="1"/>
      <protection locked="0"/>
    </xf>
    <xf numFmtId="0" fontId="5" fillId="0" borderId="114"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2" fontId="0" fillId="0" borderId="125" xfId="0" applyNumberFormat="1" applyBorder="1" applyAlignment="1" applyProtection="1">
      <alignment horizontal="center" vertical="center" wrapText="1"/>
      <protection locked="0"/>
    </xf>
    <xf numFmtId="2" fontId="0" fillId="0" borderId="158" xfId="0" applyNumberFormat="1" applyBorder="1" applyAlignment="1" applyProtection="1">
      <alignment horizontal="center" vertical="center" wrapText="1"/>
      <protection locked="0"/>
    </xf>
    <xf numFmtId="0" fontId="3" fillId="0" borderId="93" xfId="0" applyFont="1" applyBorder="1" applyAlignment="1">
      <alignment horizontal="center"/>
    </xf>
    <xf numFmtId="0" fontId="3" fillId="0" borderId="94" xfId="0" applyFont="1" applyBorder="1" applyAlignment="1">
      <alignment horizontal="center"/>
    </xf>
    <xf numFmtId="0" fontId="3" fillId="0" borderId="95"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3" fillId="0" borderId="132"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EFD7FC"/>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Nick Vail" id="{077027C8-B888-4015-82CF-375FA578CCCC}" userId="S-1-5-21-2969412969-2716055412-374507258-122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90" dT="2019-04-22T19:33:40.45" personId="{077027C8-B888-4015-82CF-375FA578CCCC}" id="{3BB73459-8F3B-488A-B6D3-01BCF7C32756}">
    <text>Moved $148,386 from STBG to HSIP</text>
  </threadedComment>
  <threadedComment ref="M166" dT="2019-04-22T19:00:01.20" personId="{077027C8-B888-4015-82CF-375FA578CCCC}" id="{8ACC642B-00D1-49C4-920E-BD181A442311}">
    <text>Moved $148,386 in STBG funds to HSIP</text>
  </threadedComment>
  <threadedComment ref="M322" dT="2019-04-22T19:33:40.45" personId="{077027C8-B888-4015-82CF-375FA578CCCC}" id="{A948652F-1FD9-487D-97D3-3AB10F856223}">
    <text>Moved $148,386 from STBG to HSIP</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5E4A8-756D-4182-9C94-F98BEC9E87F1}">
  <sheetPr>
    <tabColor theme="6" tint="0.59999389629810485"/>
    <pageSetUpPr fitToPage="1"/>
  </sheetPr>
  <dimension ref="A1:AI439"/>
  <sheetViews>
    <sheetView tabSelected="1" view="pageBreakPreview" zoomScale="90" zoomScaleNormal="80" zoomScaleSheetLayoutView="90" workbookViewId="0">
      <pane xSplit="6" ySplit="4" topLeftCell="V417" activePane="bottomRight" state="frozen"/>
      <selection pane="bottomRight" activeCell="AC440" sqref="AC440"/>
      <selection pane="bottomLeft" activeCell="BC299" sqref="BC299"/>
      <selection pane="topRight" activeCell="BC299" sqref="BC299"/>
    </sheetView>
  </sheetViews>
  <sheetFormatPr defaultColWidth="9.140625" defaultRowHeight="14.45"/>
  <cols>
    <col min="1" max="1" width="27.42578125" customWidth="1"/>
    <col min="2" max="2" width="12.140625" bestFit="1" customWidth="1"/>
    <col min="3" max="3" width="13.85546875" bestFit="1" customWidth="1"/>
    <col min="4" max="4" width="30.42578125" customWidth="1"/>
    <col min="5" max="5" width="13.5703125" style="1" bestFit="1" customWidth="1"/>
    <col min="6" max="6" width="21.5703125" bestFit="1" customWidth="1"/>
    <col min="7" max="7" width="19.140625" hidden="1" customWidth="1"/>
    <col min="8" max="8" width="12.28515625" hidden="1" customWidth="1"/>
    <col min="9" max="9" width="18.28515625" hidden="1" customWidth="1"/>
    <col min="10" max="10" width="19.140625" hidden="1" customWidth="1"/>
    <col min="11" max="11" width="12.28515625" hidden="1" customWidth="1"/>
    <col min="12" max="12" width="18.85546875" hidden="1" customWidth="1"/>
    <col min="13" max="13" width="19.7109375" hidden="1" customWidth="1"/>
    <col min="14" max="14" width="12.28515625" hidden="1" customWidth="1"/>
    <col min="15" max="15" width="18.85546875" hidden="1" customWidth="1"/>
    <col min="16" max="16" width="19.7109375" hidden="1" customWidth="1"/>
    <col min="17" max="17" width="18.5703125" hidden="1" customWidth="1"/>
    <col min="18" max="18" width="19.85546875" hidden="1" customWidth="1"/>
    <col min="19" max="19" width="19.7109375" hidden="1" customWidth="1"/>
    <col min="20" max="20" width="18.5703125" hidden="1" customWidth="1"/>
    <col min="21" max="21" width="18.85546875" hidden="1" customWidth="1"/>
    <col min="22" max="22" width="19.140625" bestFit="1" customWidth="1"/>
    <col min="23" max="23" width="18" bestFit="1" customWidth="1"/>
    <col min="24" max="24" width="18.85546875" customWidth="1"/>
    <col min="25" max="25" width="19.140625" bestFit="1" customWidth="1"/>
    <col min="26" max="26" width="18" bestFit="1" customWidth="1"/>
    <col min="27" max="27" width="18.85546875" customWidth="1"/>
    <col min="28" max="28" width="19.140625" bestFit="1" customWidth="1"/>
    <col min="29" max="29" width="18" bestFit="1" customWidth="1"/>
    <col min="30" max="30" width="18.85546875" customWidth="1"/>
    <col min="31" max="31" width="19.140625" bestFit="1" customWidth="1"/>
    <col min="32" max="32" width="18" bestFit="1" customWidth="1"/>
    <col min="33" max="33" width="18.85546875" customWidth="1"/>
    <col min="34" max="34" width="22.5703125" bestFit="1" customWidth="1"/>
    <col min="35" max="35" width="15.42578125" bestFit="1" customWidth="1"/>
  </cols>
  <sheetData>
    <row r="1" spans="1:35" ht="12.75" customHeight="1" thickBot="1">
      <c r="A1" s="376" t="s">
        <v>0</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row>
    <row r="2" spans="1:35" ht="12.75" customHeight="1">
      <c r="A2" s="376"/>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row>
    <row r="3" spans="1:35" ht="28.9" customHeight="1" thickBot="1">
      <c r="A3" s="377" t="s">
        <v>1</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row>
    <row r="4" spans="1:35" ht="15" thickBot="1">
      <c r="A4" s="378" t="s">
        <v>2</v>
      </c>
      <c r="B4" s="378"/>
      <c r="C4" s="378"/>
      <c r="D4" s="378"/>
      <c r="E4" s="378"/>
      <c r="F4" s="378"/>
      <c r="G4" s="373" t="s">
        <v>3</v>
      </c>
      <c r="H4" s="373"/>
      <c r="I4" s="373"/>
      <c r="J4" s="374" t="s">
        <v>4</v>
      </c>
      <c r="K4" s="374"/>
      <c r="L4" s="374"/>
      <c r="M4" s="374" t="s">
        <v>5</v>
      </c>
      <c r="N4" s="374"/>
      <c r="O4" s="374"/>
      <c r="P4" s="374" t="s">
        <v>6</v>
      </c>
      <c r="Q4" s="374"/>
      <c r="R4" s="374"/>
      <c r="S4" s="374" t="s">
        <v>7</v>
      </c>
      <c r="T4" s="374"/>
      <c r="U4" s="374"/>
      <c r="V4" s="374" t="s">
        <v>8</v>
      </c>
      <c r="W4" s="374"/>
      <c r="X4" s="374"/>
      <c r="Y4" s="374" t="s">
        <v>9</v>
      </c>
      <c r="Z4" s="374"/>
      <c r="AA4" s="374"/>
      <c r="AB4" s="374" t="s">
        <v>10</v>
      </c>
      <c r="AC4" s="374"/>
      <c r="AD4" s="374"/>
      <c r="AE4" s="374" t="s">
        <v>11</v>
      </c>
      <c r="AF4" s="374"/>
      <c r="AG4" s="374"/>
      <c r="AH4" s="54" t="s">
        <v>12</v>
      </c>
      <c r="AI4" s="58"/>
    </row>
    <row r="5" spans="1:35" ht="30" hidden="1" customHeight="1">
      <c r="A5" s="366" t="s">
        <v>13</v>
      </c>
      <c r="B5" s="367" t="s">
        <v>14</v>
      </c>
      <c r="C5" s="367" t="s">
        <v>15</v>
      </c>
      <c r="D5" s="367" t="s">
        <v>16</v>
      </c>
      <c r="E5" s="354" t="s">
        <v>17</v>
      </c>
      <c r="F5" s="375" t="s">
        <v>18</v>
      </c>
      <c r="G5" s="381" t="s">
        <v>19</v>
      </c>
      <c r="H5" s="379" t="s">
        <v>20</v>
      </c>
      <c r="I5" s="380" t="s">
        <v>21</v>
      </c>
      <c r="J5" s="381" t="s">
        <v>19</v>
      </c>
      <c r="K5" s="379" t="s">
        <v>20</v>
      </c>
      <c r="L5" s="380" t="s">
        <v>21</v>
      </c>
      <c r="M5" s="381" t="s">
        <v>19</v>
      </c>
      <c r="N5" s="379" t="s">
        <v>20</v>
      </c>
      <c r="O5" s="380" t="s">
        <v>21</v>
      </c>
      <c r="P5" s="381" t="s">
        <v>19</v>
      </c>
      <c r="Q5" s="379" t="s">
        <v>20</v>
      </c>
      <c r="R5" s="380" t="s">
        <v>21</v>
      </c>
      <c r="S5" s="381" t="s">
        <v>19</v>
      </c>
      <c r="T5" s="379" t="s">
        <v>20</v>
      </c>
      <c r="U5" s="380" t="s">
        <v>21</v>
      </c>
      <c r="V5" s="381" t="s">
        <v>19</v>
      </c>
      <c r="W5" s="379" t="s">
        <v>20</v>
      </c>
      <c r="X5" s="380" t="s">
        <v>21</v>
      </c>
      <c r="Y5" s="381" t="s">
        <v>19</v>
      </c>
      <c r="Z5" s="379" t="s">
        <v>20</v>
      </c>
      <c r="AA5" s="380" t="s">
        <v>21</v>
      </c>
      <c r="AB5" s="381" t="s">
        <v>19</v>
      </c>
      <c r="AC5" s="379" t="s">
        <v>20</v>
      </c>
      <c r="AD5" s="380" t="s">
        <v>21</v>
      </c>
      <c r="AE5" s="381" t="s">
        <v>19</v>
      </c>
      <c r="AF5" s="379" t="s">
        <v>20</v>
      </c>
      <c r="AG5" s="380" t="s">
        <v>21</v>
      </c>
      <c r="AH5" s="381" t="s">
        <v>19</v>
      </c>
      <c r="AI5" s="382" t="s">
        <v>22</v>
      </c>
    </row>
    <row r="6" spans="1:35" ht="30" hidden="1" customHeight="1">
      <c r="A6" s="366"/>
      <c r="B6" s="367"/>
      <c r="C6" s="367"/>
      <c r="D6" s="367"/>
      <c r="E6" s="354"/>
      <c r="F6" s="375"/>
      <c r="G6" s="381"/>
      <c r="H6" s="379"/>
      <c r="I6" s="380"/>
      <c r="J6" s="381"/>
      <c r="K6" s="379"/>
      <c r="L6" s="380"/>
      <c r="M6" s="381"/>
      <c r="N6" s="379"/>
      <c r="O6" s="380"/>
      <c r="P6" s="381"/>
      <c r="Q6" s="379"/>
      <c r="R6" s="380"/>
      <c r="S6" s="381"/>
      <c r="T6" s="379"/>
      <c r="U6" s="380"/>
      <c r="V6" s="381"/>
      <c r="W6" s="379"/>
      <c r="X6" s="380"/>
      <c r="Y6" s="381"/>
      <c r="Z6" s="379"/>
      <c r="AA6" s="380"/>
      <c r="AB6" s="381"/>
      <c r="AC6" s="379"/>
      <c r="AD6" s="380"/>
      <c r="AE6" s="381"/>
      <c r="AF6" s="379"/>
      <c r="AG6" s="380"/>
      <c r="AH6" s="381"/>
      <c r="AI6" s="382"/>
    </row>
    <row r="7" spans="1:35" ht="30" hidden="1" customHeight="1">
      <c r="A7" s="359" t="s">
        <v>23</v>
      </c>
      <c r="B7" s="360">
        <v>965</v>
      </c>
      <c r="C7" s="360" t="s">
        <v>24</v>
      </c>
      <c r="D7" s="362" t="s">
        <v>25</v>
      </c>
      <c r="E7" s="363" t="s">
        <v>26</v>
      </c>
      <c r="F7" s="2" t="s">
        <v>27</v>
      </c>
      <c r="G7" s="59"/>
      <c r="H7" s="60">
        <f t="shared" ref="H7:H18" si="0">G7-I7</f>
        <v>0</v>
      </c>
      <c r="I7" s="61"/>
      <c r="J7" s="59"/>
      <c r="K7" s="60">
        <f t="shared" ref="K7:K18" si="1">J7-L7</f>
        <v>0</v>
      </c>
      <c r="L7" s="61"/>
      <c r="M7" s="59"/>
      <c r="N7" s="60">
        <f t="shared" ref="N7:N18" si="2">M7-O7</f>
        <v>0</v>
      </c>
      <c r="O7" s="61"/>
      <c r="P7" s="59"/>
      <c r="Q7" s="60">
        <f t="shared" ref="Q7:Q18" si="3">P7-R7</f>
        <v>0</v>
      </c>
      <c r="R7" s="61"/>
      <c r="S7" s="59"/>
      <c r="T7" s="60">
        <f t="shared" ref="T7:T18" si="4">S7-U7</f>
        <v>0</v>
      </c>
      <c r="U7" s="61"/>
      <c r="V7" s="59"/>
      <c r="W7" s="60">
        <f t="shared" ref="W7:W18" si="5">V7-X7</f>
        <v>0</v>
      </c>
      <c r="X7" s="61"/>
      <c r="Y7" s="59"/>
      <c r="Z7" s="60">
        <f t="shared" ref="Z7:Z18" si="6">Y7-AA7</f>
        <v>0</v>
      </c>
      <c r="AA7" s="61"/>
      <c r="AB7" s="59"/>
      <c r="AC7" s="60">
        <f t="shared" ref="AC7:AC18" si="7">AB7-AD7</f>
        <v>0</v>
      </c>
      <c r="AD7" s="61"/>
      <c r="AE7" s="59"/>
      <c r="AF7" s="60">
        <f t="shared" ref="AF7:AF18" si="8">AE7-AG7</f>
        <v>0</v>
      </c>
      <c r="AG7" s="61"/>
      <c r="AH7" s="59"/>
      <c r="AI7" s="51" t="s">
        <v>28</v>
      </c>
    </row>
    <row r="8" spans="1:35" ht="30" hidden="1" customHeight="1">
      <c r="A8" s="359"/>
      <c r="B8" s="360"/>
      <c r="C8" s="360"/>
      <c r="D8" s="362"/>
      <c r="E8" s="363"/>
      <c r="F8" s="2" t="s">
        <v>29</v>
      </c>
      <c r="G8" s="59"/>
      <c r="H8" s="62">
        <f t="shared" si="0"/>
        <v>0</v>
      </c>
      <c r="I8" s="63"/>
      <c r="J8" s="59"/>
      <c r="K8" s="62">
        <f t="shared" si="1"/>
        <v>0</v>
      </c>
      <c r="L8" s="63"/>
      <c r="M8" s="59"/>
      <c r="N8" s="62">
        <f t="shared" si="2"/>
        <v>0</v>
      </c>
      <c r="O8" s="63"/>
      <c r="P8" s="59"/>
      <c r="Q8" s="62">
        <f t="shared" si="3"/>
        <v>0</v>
      </c>
      <c r="R8" s="63"/>
      <c r="S8" s="59"/>
      <c r="T8" s="62">
        <f t="shared" si="4"/>
        <v>0</v>
      </c>
      <c r="U8" s="63"/>
      <c r="V8" s="59"/>
      <c r="W8" s="62">
        <f t="shared" si="5"/>
        <v>0</v>
      </c>
      <c r="X8" s="63"/>
      <c r="Y8" s="59"/>
      <c r="Z8" s="62">
        <f t="shared" si="6"/>
        <v>0</v>
      </c>
      <c r="AA8" s="63"/>
      <c r="AB8" s="59"/>
      <c r="AC8" s="62">
        <f t="shared" si="7"/>
        <v>0</v>
      </c>
      <c r="AD8" s="63"/>
      <c r="AE8" s="59"/>
      <c r="AF8" s="62">
        <f t="shared" si="8"/>
        <v>0</v>
      </c>
      <c r="AG8" s="63"/>
      <c r="AH8" s="59"/>
      <c r="AI8" s="383" t="e">
        <f>SUM(G7:G18,J7:J18,M7:M18,P7:P18,S7:S18,AH7:AH18)+SUM(#REF!,#REF!,#REF!,#REF!,#REF!,#REF!,#REF!,#REF!,#REF!,#REF!,#REF!,#REF!,#REF!,#REF!,#REF!,#REF!,#REF!,#REF!,#REF!,#REF!)</f>
        <v>#REF!</v>
      </c>
    </row>
    <row r="9" spans="1:35" ht="30" hidden="1" customHeight="1">
      <c r="A9" s="359"/>
      <c r="B9" s="360"/>
      <c r="C9" s="360"/>
      <c r="D9" s="362"/>
      <c r="E9" s="363"/>
      <c r="F9" s="2" t="s">
        <v>30</v>
      </c>
      <c r="G9" s="59"/>
      <c r="H9" s="62">
        <f t="shared" si="0"/>
        <v>0</v>
      </c>
      <c r="I9" s="63"/>
      <c r="J9" s="59"/>
      <c r="K9" s="62">
        <f t="shared" si="1"/>
        <v>0</v>
      </c>
      <c r="L9" s="63"/>
      <c r="M9" s="59"/>
      <c r="N9" s="62">
        <f t="shared" si="2"/>
        <v>0</v>
      </c>
      <c r="O9" s="63"/>
      <c r="P9" s="59"/>
      <c r="Q9" s="62">
        <f t="shared" si="3"/>
        <v>0</v>
      </c>
      <c r="R9" s="63"/>
      <c r="S9" s="59"/>
      <c r="T9" s="62">
        <f t="shared" si="4"/>
        <v>0</v>
      </c>
      <c r="U9" s="63"/>
      <c r="V9" s="59"/>
      <c r="W9" s="62">
        <f t="shared" si="5"/>
        <v>0</v>
      </c>
      <c r="X9" s="63"/>
      <c r="Y9" s="59"/>
      <c r="Z9" s="62">
        <f t="shared" si="6"/>
        <v>0</v>
      </c>
      <c r="AA9" s="63"/>
      <c r="AB9" s="59"/>
      <c r="AC9" s="62">
        <f t="shared" si="7"/>
        <v>0</v>
      </c>
      <c r="AD9" s="63"/>
      <c r="AE9" s="59"/>
      <c r="AF9" s="62">
        <f t="shared" si="8"/>
        <v>0</v>
      </c>
      <c r="AG9" s="63"/>
      <c r="AH9" s="59"/>
      <c r="AI9" s="383"/>
    </row>
    <row r="10" spans="1:35" ht="30" hidden="1" customHeight="1">
      <c r="A10" s="359"/>
      <c r="B10" s="360"/>
      <c r="C10" s="360"/>
      <c r="D10" s="362"/>
      <c r="E10" s="363"/>
      <c r="F10" s="2" t="s">
        <v>31</v>
      </c>
      <c r="G10" s="59"/>
      <c r="H10" s="62">
        <f t="shared" si="0"/>
        <v>0</v>
      </c>
      <c r="I10" s="63"/>
      <c r="J10" s="59"/>
      <c r="K10" s="62">
        <f t="shared" si="1"/>
        <v>0</v>
      </c>
      <c r="L10" s="63"/>
      <c r="M10" s="59"/>
      <c r="N10" s="62">
        <f t="shared" si="2"/>
        <v>0</v>
      </c>
      <c r="O10" s="63"/>
      <c r="P10" s="59"/>
      <c r="Q10" s="62">
        <f t="shared" si="3"/>
        <v>0</v>
      </c>
      <c r="R10" s="63"/>
      <c r="S10" s="59"/>
      <c r="T10" s="62">
        <f t="shared" si="4"/>
        <v>0</v>
      </c>
      <c r="U10" s="63"/>
      <c r="V10" s="59"/>
      <c r="W10" s="62">
        <f t="shared" si="5"/>
        <v>0</v>
      </c>
      <c r="X10" s="63"/>
      <c r="Y10" s="59"/>
      <c r="Z10" s="62">
        <f t="shared" si="6"/>
        <v>0</v>
      </c>
      <c r="AA10" s="63"/>
      <c r="AB10" s="59"/>
      <c r="AC10" s="62">
        <f t="shared" si="7"/>
        <v>0</v>
      </c>
      <c r="AD10" s="63"/>
      <c r="AE10" s="59"/>
      <c r="AF10" s="62">
        <f t="shared" si="8"/>
        <v>0</v>
      </c>
      <c r="AG10" s="63"/>
      <c r="AH10" s="59"/>
      <c r="AI10" s="52" t="s">
        <v>32</v>
      </c>
    </row>
    <row r="11" spans="1:35" ht="30" hidden="1" customHeight="1">
      <c r="A11" s="359"/>
      <c r="B11" s="360"/>
      <c r="C11" s="360"/>
      <c r="D11" s="362"/>
      <c r="E11" s="363"/>
      <c r="F11" s="2" t="s">
        <v>33</v>
      </c>
      <c r="G11" s="59"/>
      <c r="H11" s="62">
        <f t="shared" si="0"/>
        <v>0</v>
      </c>
      <c r="I11" s="63"/>
      <c r="J11" s="59"/>
      <c r="K11" s="62">
        <f t="shared" si="1"/>
        <v>0</v>
      </c>
      <c r="L11" s="63"/>
      <c r="M11" s="59"/>
      <c r="N11" s="62">
        <f t="shared" si="2"/>
        <v>0</v>
      </c>
      <c r="O11" s="63"/>
      <c r="P11" s="59"/>
      <c r="Q11" s="62">
        <f t="shared" si="3"/>
        <v>0</v>
      </c>
      <c r="R11" s="63"/>
      <c r="S11" s="59"/>
      <c r="T11" s="62">
        <f t="shared" si="4"/>
        <v>0</v>
      </c>
      <c r="U11" s="63"/>
      <c r="V11" s="59"/>
      <c r="W11" s="62">
        <f t="shared" si="5"/>
        <v>0</v>
      </c>
      <c r="X11" s="63"/>
      <c r="Y11" s="59"/>
      <c r="Z11" s="62">
        <f t="shared" si="6"/>
        <v>0</v>
      </c>
      <c r="AA11" s="63"/>
      <c r="AB11" s="59"/>
      <c r="AC11" s="62">
        <f t="shared" si="7"/>
        <v>0</v>
      </c>
      <c r="AD11" s="63"/>
      <c r="AE11" s="59"/>
      <c r="AF11" s="62">
        <f t="shared" si="8"/>
        <v>0</v>
      </c>
      <c r="AG11" s="63"/>
      <c r="AH11" s="59"/>
      <c r="AI11" s="383">
        <f>SUM(H7:H18,K7:K18,N7:N18,Q7:Q18,T7:T18)</f>
        <v>0</v>
      </c>
    </row>
    <row r="12" spans="1:35" ht="30" hidden="1" customHeight="1">
      <c r="A12" s="359"/>
      <c r="B12" s="360"/>
      <c r="C12" s="360"/>
      <c r="D12" s="362"/>
      <c r="E12" s="363"/>
      <c r="F12" s="2" t="s">
        <v>34</v>
      </c>
      <c r="G12" s="59"/>
      <c r="H12" s="62">
        <f t="shared" si="0"/>
        <v>0</v>
      </c>
      <c r="I12" s="63"/>
      <c r="J12" s="59"/>
      <c r="K12" s="62">
        <f t="shared" si="1"/>
        <v>0</v>
      </c>
      <c r="L12" s="63"/>
      <c r="M12" s="59"/>
      <c r="N12" s="62">
        <f t="shared" si="2"/>
        <v>0</v>
      </c>
      <c r="O12" s="63"/>
      <c r="P12" s="59"/>
      <c r="Q12" s="62">
        <f t="shared" si="3"/>
        <v>0</v>
      </c>
      <c r="R12" s="63"/>
      <c r="S12" s="59"/>
      <c r="T12" s="62">
        <f t="shared" si="4"/>
        <v>0</v>
      </c>
      <c r="U12" s="63"/>
      <c r="V12" s="59"/>
      <c r="W12" s="62">
        <f t="shared" si="5"/>
        <v>0</v>
      </c>
      <c r="X12" s="63"/>
      <c r="Y12" s="59"/>
      <c r="Z12" s="62">
        <f t="shared" si="6"/>
        <v>0</v>
      </c>
      <c r="AA12" s="63"/>
      <c r="AB12" s="59"/>
      <c r="AC12" s="62">
        <f t="shared" si="7"/>
        <v>0</v>
      </c>
      <c r="AD12" s="63"/>
      <c r="AE12" s="59"/>
      <c r="AF12" s="62">
        <f t="shared" si="8"/>
        <v>0</v>
      </c>
      <c r="AG12" s="63"/>
      <c r="AH12" s="59"/>
      <c r="AI12" s="383"/>
    </row>
    <row r="13" spans="1:35" ht="30" hidden="1" customHeight="1">
      <c r="A13" s="359"/>
      <c r="B13" s="360"/>
      <c r="C13" s="360"/>
      <c r="D13" s="362"/>
      <c r="E13" s="363"/>
      <c r="F13" s="2" t="s">
        <v>35</v>
      </c>
      <c r="G13" s="59"/>
      <c r="H13" s="62">
        <f t="shared" si="0"/>
        <v>0</v>
      </c>
      <c r="I13" s="63"/>
      <c r="J13" s="59"/>
      <c r="K13" s="62">
        <f t="shared" si="1"/>
        <v>0</v>
      </c>
      <c r="L13" s="63"/>
      <c r="M13" s="59"/>
      <c r="N13" s="62">
        <f t="shared" si="2"/>
        <v>0</v>
      </c>
      <c r="O13" s="63"/>
      <c r="P13" s="59"/>
      <c r="Q13" s="62">
        <f t="shared" si="3"/>
        <v>0</v>
      </c>
      <c r="R13" s="63"/>
      <c r="S13" s="59"/>
      <c r="T13" s="62">
        <f t="shared" si="4"/>
        <v>0</v>
      </c>
      <c r="U13" s="63"/>
      <c r="V13" s="59"/>
      <c r="W13" s="62">
        <f t="shared" si="5"/>
        <v>0</v>
      </c>
      <c r="X13" s="63"/>
      <c r="Y13" s="59"/>
      <c r="Z13" s="62">
        <f t="shared" si="6"/>
        <v>0</v>
      </c>
      <c r="AA13" s="63"/>
      <c r="AB13" s="59"/>
      <c r="AC13" s="62">
        <f t="shared" si="7"/>
        <v>0</v>
      </c>
      <c r="AD13" s="63"/>
      <c r="AE13" s="59"/>
      <c r="AF13" s="62">
        <f t="shared" si="8"/>
        <v>0</v>
      </c>
      <c r="AG13" s="63"/>
      <c r="AH13" s="59"/>
      <c r="AI13" s="52" t="s">
        <v>36</v>
      </c>
    </row>
    <row r="14" spans="1:35" ht="30" hidden="1" customHeight="1">
      <c r="A14" s="359"/>
      <c r="B14" s="360"/>
      <c r="C14" s="360"/>
      <c r="D14" s="362"/>
      <c r="E14" s="363"/>
      <c r="F14" s="2" t="s">
        <v>37</v>
      </c>
      <c r="G14" s="59"/>
      <c r="H14" s="62">
        <f t="shared" si="0"/>
        <v>0</v>
      </c>
      <c r="I14" s="63"/>
      <c r="J14" s="59"/>
      <c r="K14" s="62">
        <f t="shared" si="1"/>
        <v>0</v>
      </c>
      <c r="L14" s="63"/>
      <c r="M14" s="59"/>
      <c r="N14" s="62">
        <f t="shared" si="2"/>
        <v>0</v>
      </c>
      <c r="O14" s="63"/>
      <c r="P14" s="59"/>
      <c r="Q14" s="62">
        <f t="shared" si="3"/>
        <v>0</v>
      </c>
      <c r="R14" s="63"/>
      <c r="S14" s="59"/>
      <c r="T14" s="62">
        <f t="shared" si="4"/>
        <v>0</v>
      </c>
      <c r="U14" s="63"/>
      <c r="V14" s="59"/>
      <c r="W14" s="62">
        <f t="shared" si="5"/>
        <v>0</v>
      </c>
      <c r="X14" s="63"/>
      <c r="Y14" s="59"/>
      <c r="Z14" s="62">
        <f t="shared" si="6"/>
        <v>0</v>
      </c>
      <c r="AA14" s="63"/>
      <c r="AB14" s="59"/>
      <c r="AC14" s="62">
        <f t="shared" si="7"/>
        <v>0</v>
      </c>
      <c r="AD14" s="63"/>
      <c r="AE14" s="59"/>
      <c r="AF14" s="62">
        <f t="shared" si="8"/>
        <v>0</v>
      </c>
      <c r="AG14" s="63"/>
      <c r="AH14" s="59"/>
      <c r="AI14" s="383" t="e">
        <f>SUM(I7:I18,L7:L18,O7:O18,R7:R18,U7:U18)+SUM(#REF!,#REF!,#REF!,#REF!,#REF!,#REF!,#REF!,#REF!,#REF!,#REF!,#REF!,#REF!,#REF!,#REF!,#REF!,#REF!,#REF!,#REF!)</f>
        <v>#REF!</v>
      </c>
    </row>
    <row r="15" spans="1:35" ht="30" hidden="1" customHeight="1">
      <c r="A15" s="359"/>
      <c r="B15" s="360"/>
      <c r="C15" s="360"/>
      <c r="D15" s="362"/>
      <c r="E15" s="363"/>
      <c r="F15" s="2" t="s">
        <v>38</v>
      </c>
      <c r="G15" s="59"/>
      <c r="H15" s="62">
        <f t="shared" si="0"/>
        <v>0</v>
      </c>
      <c r="I15" s="63"/>
      <c r="J15" s="59"/>
      <c r="K15" s="62">
        <f t="shared" si="1"/>
        <v>0</v>
      </c>
      <c r="L15" s="63"/>
      <c r="M15" s="59"/>
      <c r="N15" s="62">
        <f t="shared" si="2"/>
        <v>0</v>
      </c>
      <c r="O15" s="63"/>
      <c r="P15" s="59"/>
      <c r="Q15" s="62">
        <f t="shared" si="3"/>
        <v>0</v>
      </c>
      <c r="R15" s="63"/>
      <c r="S15" s="59"/>
      <c r="T15" s="62">
        <f t="shared" si="4"/>
        <v>0</v>
      </c>
      <c r="U15" s="63"/>
      <c r="V15" s="59"/>
      <c r="W15" s="62">
        <f t="shared" si="5"/>
        <v>0</v>
      </c>
      <c r="X15" s="63"/>
      <c r="Y15" s="59"/>
      <c r="Z15" s="62">
        <f t="shared" si="6"/>
        <v>0</v>
      </c>
      <c r="AA15" s="63"/>
      <c r="AB15" s="59"/>
      <c r="AC15" s="62">
        <f t="shared" si="7"/>
        <v>0</v>
      </c>
      <c r="AD15" s="63"/>
      <c r="AE15" s="59"/>
      <c r="AF15" s="62">
        <f t="shared" si="8"/>
        <v>0</v>
      </c>
      <c r="AG15" s="63"/>
      <c r="AH15" s="59"/>
      <c r="AI15" s="383"/>
    </row>
    <row r="16" spans="1:35" ht="30" hidden="1" customHeight="1">
      <c r="A16" s="359"/>
      <c r="B16" s="360"/>
      <c r="C16" s="360"/>
      <c r="D16" s="362"/>
      <c r="E16" s="363"/>
      <c r="F16" s="2" t="s">
        <v>39</v>
      </c>
      <c r="G16" s="59"/>
      <c r="H16" s="62">
        <f t="shared" si="0"/>
        <v>0</v>
      </c>
      <c r="I16" s="63"/>
      <c r="J16" s="59"/>
      <c r="K16" s="62">
        <f t="shared" si="1"/>
        <v>0</v>
      </c>
      <c r="L16" s="63"/>
      <c r="M16" s="59"/>
      <c r="N16" s="62">
        <f t="shared" si="2"/>
        <v>0</v>
      </c>
      <c r="O16" s="63"/>
      <c r="P16" s="59"/>
      <c r="Q16" s="62">
        <f t="shared" si="3"/>
        <v>0</v>
      </c>
      <c r="R16" s="63"/>
      <c r="S16" s="59"/>
      <c r="T16" s="62">
        <f t="shared" si="4"/>
        <v>0</v>
      </c>
      <c r="U16" s="63"/>
      <c r="V16" s="59"/>
      <c r="W16" s="62">
        <f t="shared" si="5"/>
        <v>0</v>
      </c>
      <c r="X16" s="63"/>
      <c r="Y16" s="59"/>
      <c r="Z16" s="62">
        <f t="shared" si="6"/>
        <v>0</v>
      </c>
      <c r="AA16" s="63"/>
      <c r="AB16" s="59"/>
      <c r="AC16" s="62">
        <f t="shared" si="7"/>
        <v>0</v>
      </c>
      <c r="AD16" s="63"/>
      <c r="AE16" s="59"/>
      <c r="AF16" s="62">
        <f t="shared" si="8"/>
        <v>0</v>
      </c>
      <c r="AG16" s="63"/>
      <c r="AH16" s="59"/>
      <c r="AI16" s="52" t="s">
        <v>40</v>
      </c>
    </row>
    <row r="17" spans="1:35" ht="30" hidden="1" customHeight="1">
      <c r="A17" s="359"/>
      <c r="B17" s="360"/>
      <c r="C17" s="360"/>
      <c r="D17" s="362"/>
      <c r="E17" s="363"/>
      <c r="F17" s="2" t="s">
        <v>41</v>
      </c>
      <c r="G17" s="64"/>
      <c r="H17" s="62">
        <f t="shared" si="0"/>
        <v>0</v>
      </c>
      <c r="I17" s="63"/>
      <c r="J17" s="59"/>
      <c r="K17" s="62">
        <f t="shared" si="1"/>
        <v>0</v>
      </c>
      <c r="L17" s="63"/>
      <c r="M17" s="59"/>
      <c r="N17" s="62">
        <f t="shared" si="2"/>
        <v>0</v>
      </c>
      <c r="O17" s="63"/>
      <c r="P17" s="59"/>
      <c r="Q17" s="62">
        <f t="shared" si="3"/>
        <v>0</v>
      </c>
      <c r="R17" s="63"/>
      <c r="S17" s="59"/>
      <c r="T17" s="62">
        <f t="shared" si="4"/>
        <v>0</v>
      </c>
      <c r="U17" s="63"/>
      <c r="V17" s="59"/>
      <c r="W17" s="62">
        <f t="shared" si="5"/>
        <v>0</v>
      </c>
      <c r="X17" s="63"/>
      <c r="Y17" s="59"/>
      <c r="Z17" s="62">
        <f t="shared" si="6"/>
        <v>0</v>
      </c>
      <c r="AA17" s="63"/>
      <c r="AB17" s="59"/>
      <c r="AC17" s="62">
        <f t="shared" si="7"/>
        <v>0</v>
      </c>
      <c r="AD17" s="63"/>
      <c r="AE17" s="59"/>
      <c r="AF17" s="62">
        <f t="shared" si="8"/>
        <v>0</v>
      </c>
      <c r="AG17" s="63"/>
      <c r="AH17" s="65"/>
      <c r="AI17" s="384" t="e">
        <f>AI14/AI8</f>
        <v>#REF!</v>
      </c>
    </row>
    <row r="18" spans="1:35" ht="30" hidden="1" customHeight="1" thickBot="1">
      <c r="A18" s="359"/>
      <c r="B18" s="360"/>
      <c r="C18" s="360"/>
      <c r="D18" s="362"/>
      <c r="E18" s="363"/>
      <c r="F18" s="66" t="s">
        <v>42</v>
      </c>
      <c r="G18" s="67"/>
      <c r="H18" s="68">
        <f t="shared" si="0"/>
        <v>0</v>
      </c>
      <c r="I18" s="69"/>
      <c r="J18" s="70"/>
      <c r="K18" s="68">
        <f t="shared" si="1"/>
        <v>0</v>
      </c>
      <c r="L18" s="69"/>
      <c r="M18" s="70"/>
      <c r="N18" s="68">
        <f t="shared" si="2"/>
        <v>0</v>
      </c>
      <c r="O18" s="69"/>
      <c r="P18" s="70"/>
      <c r="Q18" s="68">
        <f t="shared" si="3"/>
        <v>0</v>
      </c>
      <c r="R18" s="69"/>
      <c r="S18" s="70"/>
      <c r="T18" s="68">
        <f t="shared" si="4"/>
        <v>0</v>
      </c>
      <c r="U18" s="69"/>
      <c r="V18" s="70"/>
      <c r="W18" s="68">
        <f t="shared" si="5"/>
        <v>0</v>
      </c>
      <c r="X18" s="69"/>
      <c r="Y18" s="70"/>
      <c r="Z18" s="68">
        <f t="shared" si="6"/>
        <v>0</v>
      </c>
      <c r="AA18" s="69"/>
      <c r="AB18" s="70"/>
      <c r="AC18" s="68">
        <f t="shared" si="7"/>
        <v>0</v>
      </c>
      <c r="AD18" s="69"/>
      <c r="AE18" s="70"/>
      <c r="AF18" s="68">
        <f t="shared" si="8"/>
        <v>0</v>
      </c>
      <c r="AG18" s="69"/>
      <c r="AH18" s="71"/>
      <c r="AI18" s="384"/>
    </row>
    <row r="19" spans="1:35" ht="15" customHeight="1" thickBot="1">
      <c r="A19" s="366" t="s">
        <v>13</v>
      </c>
      <c r="B19" s="367" t="s">
        <v>14</v>
      </c>
      <c r="C19" s="354" t="s">
        <v>15</v>
      </c>
      <c r="D19" s="367" t="s">
        <v>16</v>
      </c>
      <c r="E19" s="354" t="s">
        <v>17</v>
      </c>
      <c r="F19" s="368" t="s">
        <v>18</v>
      </c>
      <c r="G19" s="356" t="s">
        <v>19</v>
      </c>
      <c r="H19" s="354" t="s">
        <v>20</v>
      </c>
      <c r="I19" s="355" t="s">
        <v>21</v>
      </c>
      <c r="J19" s="356" t="s">
        <v>19</v>
      </c>
      <c r="K19" s="354" t="s">
        <v>20</v>
      </c>
      <c r="L19" s="355" t="s">
        <v>21</v>
      </c>
      <c r="M19" s="356" t="s">
        <v>19</v>
      </c>
      <c r="N19" s="354" t="s">
        <v>20</v>
      </c>
      <c r="O19" s="355" t="s">
        <v>21</v>
      </c>
      <c r="P19" s="356" t="s">
        <v>19</v>
      </c>
      <c r="Q19" s="354" t="s">
        <v>20</v>
      </c>
      <c r="R19" s="355" t="s">
        <v>21</v>
      </c>
      <c r="S19" s="356" t="s">
        <v>19</v>
      </c>
      <c r="T19" s="354" t="s">
        <v>20</v>
      </c>
      <c r="U19" s="355" t="s">
        <v>21</v>
      </c>
      <c r="V19" s="356" t="s">
        <v>19</v>
      </c>
      <c r="W19" s="354" t="s">
        <v>20</v>
      </c>
      <c r="X19" s="355" t="s">
        <v>21</v>
      </c>
      <c r="Y19" s="356" t="s">
        <v>19</v>
      </c>
      <c r="Z19" s="354" t="s">
        <v>20</v>
      </c>
      <c r="AA19" s="355" t="s">
        <v>21</v>
      </c>
      <c r="AB19" s="356" t="s">
        <v>19</v>
      </c>
      <c r="AC19" s="354" t="s">
        <v>20</v>
      </c>
      <c r="AD19" s="355" t="s">
        <v>21</v>
      </c>
      <c r="AE19" s="356" t="s">
        <v>19</v>
      </c>
      <c r="AF19" s="354" t="s">
        <v>20</v>
      </c>
      <c r="AG19" s="355" t="s">
        <v>21</v>
      </c>
      <c r="AH19" s="356" t="s">
        <v>19</v>
      </c>
      <c r="AI19" s="358" t="s">
        <v>22</v>
      </c>
    </row>
    <row r="20" spans="1:35" ht="15" customHeight="1">
      <c r="A20" s="366"/>
      <c r="B20" s="367"/>
      <c r="C20" s="354"/>
      <c r="D20" s="367"/>
      <c r="E20" s="354"/>
      <c r="F20" s="368"/>
      <c r="G20" s="356"/>
      <c r="H20" s="354"/>
      <c r="I20" s="355"/>
      <c r="J20" s="356"/>
      <c r="K20" s="354"/>
      <c r="L20" s="355"/>
      <c r="M20" s="356"/>
      <c r="N20" s="354"/>
      <c r="O20" s="355"/>
      <c r="P20" s="356"/>
      <c r="Q20" s="354"/>
      <c r="R20" s="355"/>
      <c r="S20" s="356"/>
      <c r="T20" s="354"/>
      <c r="U20" s="355"/>
      <c r="V20" s="356"/>
      <c r="W20" s="354"/>
      <c r="X20" s="355"/>
      <c r="Y20" s="356"/>
      <c r="Z20" s="354"/>
      <c r="AA20" s="355"/>
      <c r="AB20" s="356"/>
      <c r="AC20" s="354"/>
      <c r="AD20" s="355"/>
      <c r="AE20" s="356"/>
      <c r="AF20" s="354"/>
      <c r="AG20" s="355"/>
      <c r="AH20" s="356"/>
      <c r="AI20" s="358"/>
    </row>
    <row r="21" spans="1:35" ht="15" customHeight="1">
      <c r="A21" s="359" t="s">
        <v>43</v>
      </c>
      <c r="B21" s="369">
        <v>370</v>
      </c>
      <c r="C21" s="370">
        <v>2101673</v>
      </c>
      <c r="D21" s="371" t="s">
        <v>44</v>
      </c>
      <c r="E21" s="372" t="s">
        <v>45</v>
      </c>
      <c r="F21" s="151" t="s">
        <v>27</v>
      </c>
      <c r="G21" s="59"/>
      <c r="H21" s="60">
        <f t="shared" ref="H21:H29" si="9">G21-I21</f>
        <v>0</v>
      </c>
      <c r="I21" s="61"/>
      <c r="J21" s="59"/>
      <c r="K21" s="60">
        <f t="shared" ref="K21:K29" si="10">J21-L21</f>
        <v>0</v>
      </c>
      <c r="L21" s="61"/>
      <c r="M21" s="59"/>
      <c r="N21" s="60">
        <f t="shared" ref="N21:N29" si="11">M21-O21</f>
        <v>0</v>
      </c>
      <c r="O21" s="61"/>
      <c r="P21" s="59"/>
      <c r="Q21" s="60">
        <f t="shared" ref="Q21:Q29" si="12">P21-R21</f>
        <v>0</v>
      </c>
      <c r="R21" s="61"/>
      <c r="S21" s="59"/>
      <c r="T21" s="60">
        <f t="shared" ref="T21:T29" si="13">S21-U21</f>
        <v>0</v>
      </c>
      <c r="U21" s="61"/>
      <c r="V21" s="59"/>
      <c r="W21" s="60">
        <f t="shared" ref="W21:W29" si="14">V21-X21</f>
        <v>0</v>
      </c>
      <c r="X21" s="61"/>
      <c r="Y21" s="59"/>
      <c r="Z21" s="60">
        <f t="shared" ref="Z21:Z29" si="15">Y21-AA21</f>
        <v>0</v>
      </c>
      <c r="AA21" s="61"/>
      <c r="AB21" s="59"/>
      <c r="AC21" s="60">
        <f t="shared" ref="AC21:AC29" si="16">AB21-AD21</f>
        <v>0</v>
      </c>
      <c r="AD21" s="61"/>
      <c r="AE21" s="59"/>
      <c r="AF21" s="60">
        <f t="shared" ref="AF21:AF29" si="17">AE21-AG21</f>
        <v>0</v>
      </c>
      <c r="AG21" s="61"/>
      <c r="AH21" s="59"/>
      <c r="AI21" s="4" t="s">
        <v>28</v>
      </c>
    </row>
    <row r="22" spans="1:35">
      <c r="A22" s="359"/>
      <c r="B22" s="369"/>
      <c r="C22" s="370"/>
      <c r="D22" s="371"/>
      <c r="E22" s="372"/>
      <c r="F22" s="151" t="s">
        <v>29</v>
      </c>
      <c r="G22" s="59"/>
      <c r="H22" s="62">
        <f t="shared" si="9"/>
        <v>0</v>
      </c>
      <c r="I22" s="63"/>
      <c r="J22" s="59"/>
      <c r="K22" s="62">
        <f t="shared" si="10"/>
        <v>0</v>
      </c>
      <c r="L22" s="63"/>
      <c r="M22" s="59"/>
      <c r="N22" s="62">
        <f t="shared" si="11"/>
        <v>0</v>
      </c>
      <c r="O22" s="63"/>
      <c r="P22" s="59"/>
      <c r="Q22" s="62">
        <f t="shared" si="12"/>
        <v>0</v>
      </c>
      <c r="R22" s="63"/>
      <c r="S22" s="59"/>
      <c r="T22" s="62">
        <f t="shared" si="13"/>
        <v>0</v>
      </c>
      <c r="U22" s="63"/>
      <c r="V22" s="59"/>
      <c r="W22" s="62">
        <f t="shared" si="14"/>
        <v>0</v>
      </c>
      <c r="X22" s="63"/>
      <c r="Y22" s="59"/>
      <c r="Z22" s="62">
        <f t="shared" si="15"/>
        <v>0</v>
      </c>
      <c r="AA22" s="63"/>
      <c r="AB22" s="59"/>
      <c r="AC22" s="62">
        <f t="shared" si="16"/>
        <v>0</v>
      </c>
      <c r="AD22" s="63"/>
      <c r="AE22" s="59"/>
      <c r="AF22" s="62">
        <f t="shared" si="17"/>
        <v>0</v>
      </c>
      <c r="AG22" s="63"/>
      <c r="AH22" s="59"/>
      <c r="AI22" s="140">
        <f>SUM(G21:G29,J21:J29,M21:M29,P21:P29,S21:S29,V21:V29,Y21:Y29,AB21:AB29,AE21:AE29)</f>
        <v>1800000</v>
      </c>
    </row>
    <row r="23" spans="1:35">
      <c r="A23" s="359"/>
      <c r="B23" s="369"/>
      <c r="C23" s="370"/>
      <c r="D23" s="371"/>
      <c r="E23" s="372"/>
      <c r="F23" s="151" t="s">
        <v>30</v>
      </c>
      <c r="G23" s="59"/>
      <c r="H23" s="62">
        <f t="shared" si="9"/>
        <v>0</v>
      </c>
      <c r="I23" s="63"/>
      <c r="J23" s="59"/>
      <c r="K23" s="62">
        <f t="shared" si="10"/>
        <v>0</v>
      </c>
      <c r="L23" s="63"/>
      <c r="M23" s="59"/>
      <c r="N23" s="62">
        <f t="shared" si="11"/>
        <v>0</v>
      </c>
      <c r="O23" s="63"/>
      <c r="P23" s="59"/>
      <c r="Q23" s="62">
        <f t="shared" si="12"/>
        <v>0</v>
      </c>
      <c r="R23" s="63"/>
      <c r="S23" s="59"/>
      <c r="T23" s="62">
        <f t="shared" si="13"/>
        <v>0</v>
      </c>
      <c r="U23" s="63"/>
      <c r="V23" s="59"/>
      <c r="W23" s="62">
        <f t="shared" si="14"/>
        <v>0</v>
      </c>
      <c r="X23" s="63"/>
      <c r="Y23" s="59"/>
      <c r="Z23" s="62">
        <f t="shared" si="15"/>
        <v>0</v>
      </c>
      <c r="AA23" s="63"/>
      <c r="AB23" s="59"/>
      <c r="AC23" s="62">
        <f t="shared" si="16"/>
        <v>0</v>
      </c>
      <c r="AD23" s="63"/>
      <c r="AE23" s="59"/>
      <c r="AF23" s="62">
        <f t="shared" si="17"/>
        <v>0</v>
      </c>
      <c r="AG23" s="63"/>
      <c r="AH23" s="59"/>
      <c r="AI23" s="7" t="s">
        <v>32</v>
      </c>
    </row>
    <row r="24" spans="1:35">
      <c r="A24" s="359"/>
      <c r="B24" s="369"/>
      <c r="C24" s="370"/>
      <c r="D24" s="371"/>
      <c r="E24" s="372"/>
      <c r="F24" s="151" t="s">
        <v>31</v>
      </c>
      <c r="G24" s="59"/>
      <c r="H24" s="62">
        <f t="shared" si="9"/>
        <v>0</v>
      </c>
      <c r="I24" s="63"/>
      <c r="J24" s="59"/>
      <c r="K24" s="62">
        <f t="shared" si="10"/>
        <v>0</v>
      </c>
      <c r="L24" s="63"/>
      <c r="M24" s="59"/>
      <c r="N24" s="62">
        <f t="shared" si="11"/>
        <v>0</v>
      </c>
      <c r="O24" s="63"/>
      <c r="P24" s="59"/>
      <c r="Q24" s="62">
        <f t="shared" si="12"/>
        <v>0</v>
      </c>
      <c r="R24" s="63"/>
      <c r="S24" s="59"/>
      <c r="T24" s="62">
        <f t="shared" si="13"/>
        <v>0</v>
      </c>
      <c r="U24" s="63"/>
      <c r="V24" s="59"/>
      <c r="W24" s="62">
        <f t="shared" si="14"/>
        <v>0</v>
      </c>
      <c r="X24" s="63"/>
      <c r="Y24" s="59"/>
      <c r="Z24" s="62">
        <f t="shared" si="15"/>
        <v>0</v>
      </c>
      <c r="AA24" s="63"/>
      <c r="AB24" s="59"/>
      <c r="AC24" s="62">
        <f t="shared" si="16"/>
        <v>0</v>
      </c>
      <c r="AD24" s="63"/>
      <c r="AE24" s="59"/>
      <c r="AF24" s="62">
        <f t="shared" si="17"/>
        <v>0</v>
      </c>
      <c r="AG24" s="63"/>
      <c r="AH24" s="59"/>
      <c r="AI24" s="140">
        <f>SUM(H21:H29,K21:K29,N21:N29,Q21:Q29,T21:T29,W21:W29,Z21:Z29,AC21:AC29,Z21:Z29,AF21:AF29)</f>
        <v>800000</v>
      </c>
    </row>
    <row r="25" spans="1:35">
      <c r="A25" s="359"/>
      <c r="B25" s="369"/>
      <c r="C25" s="370"/>
      <c r="D25" s="371"/>
      <c r="E25" s="372"/>
      <c r="F25" s="151" t="s">
        <v>33</v>
      </c>
      <c r="G25" s="59"/>
      <c r="H25" s="62">
        <f t="shared" si="9"/>
        <v>0</v>
      </c>
      <c r="I25" s="63"/>
      <c r="J25" s="59"/>
      <c r="K25" s="62">
        <f t="shared" si="10"/>
        <v>0</v>
      </c>
      <c r="L25" s="63"/>
      <c r="M25" s="59"/>
      <c r="N25" s="62">
        <f t="shared" si="11"/>
        <v>0</v>
      </c>
      <c r="O25" s="63"/>
      <c r="P25" s="59"/>
      <c r="Q25" s="62">
        <f t="shared" si="12"/>
        <v>0</v>
      </c>
      <c r="R25" s="63"/>
      <c r="S25" s="59"/>
      <c r="T25" s="62">
        <f t="shared" si="13"/>
        <v>0</v>
      </c>
      <c r="U25" s="63"/>
      <c r="V25" s="59"/>
      <c r="W25" s="62">
        <f t="shared" si="14"/>
        <v>0</v>
      </c>
      <c r="X25" s="63"/>
      <c r="Y25" s="59"/>
      <c r="Z25" s="62">
        <f t="shared" si="15"/>
        <v>0</v>
      </c>
      <c r="AA25" s="63"/>
      <c r="AB25" s="59"/>
      <c r="AC25" s="62">
        <f t="shared" si="16"/>
        <v>0</v>
      </c>
      <c r="AD25" s="63"/>
      <c r="AE25" s="59"/>
      <c r="AF25" s="62">
        <f t="shared" si="17"/>
        <v>0</v>
      </c>
      <c r="AG25" s="63"/>
      <c r="AH25" s="59"/>
      <c r="AI25" s="7" t="s">
        <v>36</v>
      </c>
    </row>
    <row r="26" spans="1:35">
      <c r="A26" s="359"/>
      <c r="B26" s="369"/>
      <c r="C26" s="370"/>
      <c r="D26" s="371"/>
      <c r="E26" s="372"/>
      <c r="F26" s="151" t="s">
        <v>34</v>
      </c>
      <c r="G26" s="59"/>
      <c r="H26" s="62">
        <f t="shared" si="9"/>
        <v>0</v>
      </c>
      <c r="I26" s="63"/>
      <c r="J26" s="59"/>
      <c r="K26" s="62">
        <f t="shared" si="10"/>
        <v>0</v>
      </c>
      <c r="L26" s="63"/>
      <c r="M26" s="59"/>
      <c r="N26" s="62">
        <f t="shared" si="11"/>
        <v>0</v>
      </c>
      <c r="O26" s="63"/>
      <c r="P26" s="59"/>
      <c r="Q26" s="62">
        <f t="shared" si="12"/>
        <v>0</v>
      </c>
      <c r="R26" s="63"/>
      <c r="S26" s="59"/>
      <c r="T26" s="62">
        <f t="shared" si="13"/>
        <v>0</v>
      </c>
      <c r="U26" s="63"/>
      <c r="V26" s="59"/>
      <c r="W26" s="62">
        <f t="shared" si="14"/>
        <v>0</v>
      </c>
      <c r="X26" s="63"/>
      <c r="Y26" s="59"/>
      <c r="Z26" s="62">
        <f t="shared" si="15"/>
        <v>0</v>
      </c>
      <c r="AA26" s="63"/>
      <c r="AB26" s="59"/>
      <c r="AC26" s="62">
        <f t="shared" si="16"/>
        <v>0</v>
      </c>
      <c r="AD26" s="63"/>
      <c r="AE26" s="59"/>
      <c r="AF26" s="62">
        <f t="shared" si="17"/>
        <v>0</v>
      </c>
      <c r="AG26" s="63"/>
      <c r="AH26" s="59"/>
      <c r="AI26" s="140">
        <f>SUM(I21:I29,L21:L29,O21:O29,R21:R29,U21:U29,X21:X29,AA21:AA29,AD21:AD29,AG21:AG29)</f>
        <v>1200000</v>
      </c>
    </row>
    <row r="27" spans="1:35">
      <c r="A27" s="359"/>
      <c r="B27" s="369"/>
      <c r="C27" s="370"/>
      <c r="D27" s="371"/>
      <c r="E27" s="372"/>
      <c r="F27" s="151" t="s">
        <v>35</v>
      </c>
      <c r="G27" s="72">
        <v>200000</v>
      </c>
      <c r="H27" s="73">
        <f t="shared" si="9"/>
        <v>0</v>
      </c>
      <c r="I27" s="74">
        <v>200000</v>
      </c>
      <c r="J27" s="72">
        <v>200000</v>
      </c>
      <c r="K27" s="73">
        <f t="shared" si="10"/>
        <v>0</v>
      </c>
      <c r="L27" s="74">
        <v>200000</v>
      </c>
      <c r="M27" s="72">
        <v>200000</v>
      </c>
      <c r="N27" s="73">
        <f t="shared" si="11"/>
        <v>0</v>
      </c>
      <c r="O27" s="74">
        <v>200000</v>
      </c>
      <c r="P27" s="72">
        <v>200000</v>
      </c>
      <c r="Q27" s="73">
        <f t="shared" si="12"/>
        <v>0</v>
      </c>
      <c r="R27" s="74">
        <v>200000</v>
      </c>
      <c r="S27" s="72">
        <v>200000</v>
      </c>
      <c r="T27" s="73">
        <f t="shared" si="13"/>
        <v>0</v>
      </c>
      <c r="U27" s="74">
        <v>200000</v>
      </c>
      <c r="V27" s="72">
        <v>200000</v>
      </c>
      <c r="W27" s="73">
        <f t="shared" si="14"/>
        <v>0</v>
      </c>
      <c r="X27" s="74">
        <v>200000</v>
      </c>
      <c r="Y27" s="72">
        <v>200000</v>
      </c>
      <c r="Z27" s="73">
        <f t="shared" si="15"/>
        <v>200000</v>
      </c>
      <c r="AA27" s="74"/>
      <c r="AB27" s="72">
        <v>200000</v>
      </c>
      <c r="AC27" s="73">
        <f t="shared" si="16"/>
        <v>200000</v>
      </c>
      <c r="AD27" s="74"/>
      <c r="AE27" s="72">
        <v>200000</v>
      </c>
      <c r="AF27" s="73">
        <f t="shared" si="17"/>
        <v>200000</v>
      </c>
      <c r="AG27" s="74"/>
      <c r="AH27" s="59"/>
      <c r="AI27" s="7" t="s">
        <v>40</v>
      </c>
    </row>
    <row r="28" spans="1:35">
      <c r="A28" s="359"/>
      <c r="B28" s="369"/>
      <c r="C28" s="370"/>
      <c r="D28" s="371"/>
      <c r="E28" s="372"/>
      <c r="F28" s="151" t="s">
        <v>37</v>
      </c>
      <c r="G28" s="59"/>
      <c r="H28" s="62">
        <f t="shared" si="9"/>
        <v>0</v>
      </c>
      <c r="I28" s="63"/>
      <c r="J28" s="59"/>
      <c r="K28" s="62">
        <f t="shared" si="10"/>
        <v>0</v>
      </c>
      <c r="L28" s="63"/>
      <c r="M28" s="59"/>
      <c r="N28" s="62">
        <f t="shared" si="11"/>
        <v>0</v>
      </c>
      <c r="O28" s="63"/>
      <c r="P28" s="59"/>
      <c r="Q28" s="62">
        <f t="shared" si="12"/>
        <v>0</v>
      </c>
      <c r="R28" s="63"/>
      <c r="S28" s="59"/>
      <c r="T28" s="62">
        <f t="shared" si="13"/>
        <v>0</v>
      </c>
      <c r="U28" s="63"/>
      <c r="V28" s="59"/>
      <c r="W28" s="62">
        <f t="shared" si="14"/>
        <v>0</v>
      </c>
      <c r="X28" s="63"/>
      <c r="Y28" s="59"/>
      <c r="Z28" s="62">
        <f t="shared" si="15"/>
        <v>0</v>
      </c>
      <c r="AA28" s="63"/>
      <c r="AB28" s="59"/>
      <c r="AC28" s="62">
        <f t="shared" si="16"/>
        <v>0</v>
      </c>
      <c r="AD28" s="63"/>
      <c r="AE28" s="59"/>
      <c r="AF28" s="62">
        <f t="shared" si="17"/>
        <v>0</v>
      </c>
      <c r="AG28" s="63"/>
      <c r="AH28" s="59"/>
      <c r="AI28" s="141">
        <f>AI26/AI22</f>
        <v>0.66666666666666663</v>
      </c>
    </row>
    <row r="29" spans="1:35" ht="15.6" customHeight="1" thickBot="1">
      <c r="A29" s="359"/>
      <c r="B29" s="369"/>
      <c r="C29" s="370"/>
      <c r="D29" s="371"/>
      <c r="E29" s="372"/>
      <c r="F29" s="152" t="s">
        <v>38</v>
      </c>
      <c r="G29" s="76"/>
      <c r="H29" s="77">
        <f t="shared" si="9"/>
        <v>0</v>
      </c>
      <c r="I29" s="78"/>
      <c r="J29" s="76"/>
      <c r="K29" s="77">
        <f t="shared" si="10"/>
        <v>0</v>
      </c>
      <c r="L29" s="78"/>
      <c r="M29" s="76"/>
      <c r="N29" s="77">
        <f t="shared" si="11"/>
        <v>0</v>
      </c>
      <c r="O29" s="78"/>
      <c r="P29" s="142"/>
      <c r="Q29" s="143">
        <f t="shared" si="12"/>
        <v>0</v>
      </c>
      <c r="R29" s="144"/>
      <c r="S29" s="145"/>
      <c r="T29" s="146">
        <f t="shared" si="13"/>
        <v>0</v>
      </c>
      <c r="U29" s="147"/>
      <c r="V29" s="148"/>
      <c r="W29" s="146">
        <f t="shared" si="14"/>
        <v>0</v>
      </c>
      <c r="X29" s="147"/>
      <c r="Y29" s="148"/>
      <c r="Z29" s="146">
        <f t="shared" si="15"/>
        <v>0</v>
      </c>
      <c r="AA29" s="147"/>
      <c r="AB29" s="148"/>
      <c r="AC29" s="146">
        <f t="shared" si="16"/>
        <v>0</v>
      </c>
      <c r="AD29" s="147"/>
      <c r="AE29" s="148"/>
      <c r="AF29" s="146">
        <f t="shared" si="17"/>
        <v>0</v>
      </c>
      <c r="AG29" s="147"/>
      <c r="AH29" s="149"/>
      <c r="AI29" s="150"/>
    </row>
    <row r="30" spans="1:35" ht="30" hidden="1" customHeight="1">
      <c r="A30" s="385" t="s">
        <v>13</v>
      </c>
      <c r="B30" s="386" t="s">
        <v>14</v>
      </c>
      <c r="C30" s="379" t="s">
        <v>15</v>
      </c>
      <c r="D30" s="386" t="s">
        <v>16</v>
      </c>
      <c r="E30" s="379" t="s">
        <v>17</v>
      </c>
      <c r="F30" s="375" t="s">
        <v>18</v>
      </c>
      <c r="G30" s="381" t="s">
        <v>19</v>
      </c>
      <c r="H30" s="379" t="s">
        <v>20</v>
      </c>
      <c r="I30" s="380" t="s">
        <v>21</v>
      </c>
      <c r="J30" s="381" t="s">
        <v>19</v>
      </c>
      <c r="K30" s="379" t="s">
        <v>20</v>
      </c>
      <c r="L30" s="380" t="s">
        <v>21</v>
      </c>
      <c r="M30" s="381" t="s">
        <v>19</v>
      </c>
      <c r="N30" s="379" t="s">
        <v>20</v>
      </c>
      <c r="O30" s="380" t="s">
        <v>21</v>
      </c>
      <c r="P30" s="381" t="s">
        <v>19</v>
      </c>
      <c r="Q30" s="379" t="s">
        <v>20</v>
      </c>
      <c r="R30" s="380" t="s">
        <v>21</v>
      </c>
      <c r="S30" s="381" t="s">
        <v>19</v>
      </c>
      <c r="T30" s="379" t="s">
        <v>20</v>
      </c>
      <c r="U30" s="380" t="s">
        <v>21</v>
      </c>
      <c r="V30" s="381" t="s">
        <v>19</v>
      </c>
      <c r="W30" s="379" t="s">
        <v>20</v>
      </c>
      <c r="X30" s="380" t="s">
        <v>21</v>
      </c>
      <c r="Y30" s="381" t="s">
        <v>19</v>
      </c>
      <c r="Z30" s="379" t="s">
        <v>20</v>
      </c>
      <c r="AA30" s="380" t="s">
        <v>21</v>
      </c>
      <c r="AB30" s="381" t="s">
        <v>19</v>
      </c>
      <c r="AC30" s="379" t="s">
        <v>20</v>
      </c>
      <c r="AD30" s="380" t="s">
        <v>21</v>
      </c>
      <c r="AE30" s="381" t="s">
        <v>19</v>
      </c>
      <c r="AF30" s="379" t="s">
        <v>20</v>
      </c>
      <c r="AG30" s="380" t="s">
        <v>21</v>
      </c>
      <c r="AH30" s="381" t="s">
        <v>19</v>
      </c>
      <c r="AI30" s="382" t="s">
        <v>22</v>
      </c>
    </row>
    <row r="31" spans="1:35" ht="30" hidden="1" customHeight="1">
      <c r="A31" s="385"/>
      <c r="B31" s="386"/>
      <c r="C31" s="379"/>
      <c r="D31" s="386"/>
      <c r="E31" s="379"/>
      <c r="F31" s="375"/>
      <c r="G31" s="381"/>
      <c r="H31" s="379"/>
      <c r="I31" s="380"/>
      <c r="J31" s="381"/>
      <c r="K31" s="379"/>
      <c r="L31" s="380"/>
      <c r="M31" s="381"/>
      <c r="N31" s="379"/>
      <c r="O31" s="380"/>
      <c r="P31" s="381"/>
      <c r="Q31" s="379"/>
      <c r="R31" s="380"/>
      <c r="S31" s="381"/>
      <c r="T31" s="379"/>
      <c r="U31" s="380"/>
      <c r="V31" s="381"/>
      <c r="W31" s="379"/>
      <c r="X31" s="380"/>
      <c r="Y31" s="381"/>
      <c r="Z31" s="379"/>
      <c r="AA31" s="380"/>
      <c r="AB31" s="381"/>
      <c r="AC31" s="379"/>
      <c r="AD31" s="380"/>
      <c r="AE31" s="381"/>
      <c r="AF31" s="379"/>
      <c r="AG31" s="380"/>
      <c r="AH31" s="381"/>
      <c r="AI31" s="382"/>
    </row>
    <row r="32" spans="1:35" ht="30" hidden="1" customHeight="1">
      <c r="A32" s="359" t="s">
        <v>46</v>
      </c>
      <c r="B32" s="369">
        <v>1432</v>
      </c>
      <c r="C32" s="370">
        <v>710810</v>
      </c>
      <c r="D32" s="371" t="s">
        <v>47</v>
      </c>
      <c r="E32" s="363" t="s">
        <v>48</v>
      </c>
      <c r="F32" s="2" t="s">
        <v>27</v>
      </c>
      <c r="G32" s="59"/>
      <c r="H32" s="60">
        <f t="shared" ref="H32:H43" si="18">G32-I32</f>
        <v>0</v>
      </c>
      <c r="I32" s="61"/>
      <c r="J32" s="59"/>
      <c r="K32" s="60">
        <f t="shared" ref="K32:K43" si="19">J32-L32</f>
        <v>0</v>
      </c>
      <c r="L32" s="61"/>
      <c r="M32" s="59"/>
      <c r="N32" s="60">
        <f t="shared" ref="N32:N43" si="20">M32-O32</f>
        <v>0</v>
      </c>
      <c r="O32" s="61"/>
      <c r="P32" s="59"/>
      <c r="Q32" s="60">
        <f t="shared" ref="Q32:Q43" si="21">P32-R32</f>
        <v>0</v>
      </c>
      <c r="R32" s="61"/>
      <c r="S32" s="59"/>
      <c r="T32" s="60">
        <f t="shared" ref="T32:T43" si="22">S32-U32</f>
        <v>0</v>
      </c>
      <c r="U32" s="61"/>
      <c r="V32" s="59"/>
      <c r="W32" s="60">
        <f t="shared" ref="W32:W43" si="23">V32-X32</f>
        <v>0</v>
      </c>
      <c r="X32" s="61"/>
      <c r="Y32" s="59"/>
      <c r="Z32" s="60">
        <f t="shared" ref="Z32:Z43" si="24">Y32-AA32</f>
        <v>0</v>
      </c>
      <c r="AA32" s="61"/>
      <c r="AB32" s="59"/>
      <c r="AC32" s="60">
        <f t="shared" ref="AC32:AC43" si="25">AB32-AD32</f>
        <v>0</v>
      </c>
      <c r="AD32" s="61"/>
      <c r="AE32" s="59"/>
      <c r="AF32" s="60">
        <f t="shared" ref="AF32:AF43" si="26">AE32-AG32</f>
        <v>0</v>
      </c>
      <c r="AG32" s="61"/>
      <c r="AH32" s="59"/>
      <c r="AI32" s="4" t="s">
        <v>28</v>
      </c>
    </row>
    <row r="33" spans="1:35" hidden="1">
      <c r="A33" s="359"/>
      <c r="B33" s="369"/>
      <c r="C33" s="370"/>
      <c r="D33" s="371"/>
      <c r="E33" s="363"/>
      <c r="F33" s="2" t="s">
        <v>29</v>
      </c>
      <c r="G33" s="59"/>
      <c r="H33" s="62">
        <f t="shared" si="18"/>
        <v>0</v>
      </c>
      <c r="I33" s="63"/>
      <c r="J33" s="59"/>
      <c r="K33" s="62">
        <f t="shared" si="19"/>
        <v>0</v>
      </c>
      <c r="L33" s="63"/>
      <c r="M33" s="59"/>
      <c r="N33" s="62">
        <f t="shared" si="20"/>
        <v>0</v>
      </c>
      <c r="O33" s="63"/>
      <c r="P33" s="59"/>
      <c r="Q33" s="62">
        <f t="shared" si="21"/>
        <v>0</v>
      </c>
      <c r="R33" s="63"/>
      <c r="S33" s="59"/>
      <c r="T33" s="62">
        <f t="shared" si="22"/>
        <v>0</v>
      </c>
      <c r="U33" s="63"/>
      <c r="V33" s="59"/>
      <c r="W33" s="62">
        <f t="shared" si="23"/>
        <v>0</v>
      </c>
      <c r="X33" s="63"/>
      <c r="Y33" s="59"/>
      <c r="Z33" s="62">
        <f t="shared" si="24"/>
        <v>0</v>
      </c>
      <c r="AA33" s="63"/>
      <c r="AB33" s="59"/>
      <c r="AC33" s="62">
        <f t="shared" si="25"/>
        <v>0</v>
      </c>
      <c r="AD33" s="63"/>
      <c r="AE33" s="59"/>
      <c r="AF33" s="62">
        <f t="shared" si="26"/>
        <v>0</v>
      </c>
      <c r="AG33" s="63"/>
      <c r="AH33" s="59"/>
      <c r="AI33" s="387" t="e">
        <f>SUM(G32:G43,J32:J43,M32:M43,P32:P43,S32:S43,AH32:AH43)+SUM(#REF!,#REF!,#REF!,#REF!,#REF!,#REF!,#REF!,#REF!,#REF!,#REF!,#REF!,#REF!,#REF!,#REF!,#REF!,#REF!,#REF!,#REF!,#REF!,#REF!)</f>
        <v>#REF!</v>
      </c>
    </row>
    <row r="34" spans="1:35" hidden="1">
      <c r="A34" s="359"/>
      <c r="B34" s="369"/>
      <c r="C34" s="370"/>
      <c r="D34" s="371"/>
      <c r="E34" s="363"/>
      <c r="F34" s="2" t="s">
        <v>30</v>
      </c>
      <c r="G34" s="59"/>
      <c r="H34" s="62">
        <f t="shared" si="18"/>
        <v>0</v>
      </c>
      <c r="I34" s="63"/>
      <c r="J34" s="59"/>
      <c r="K34" s="62">
        <f t="shared" si="19"/>
        <v>0</v>
      </c>
      <c r="L34" s="63"/>
      <c r="M34" s="59"/>
      <c r="N34" s="62">
        <f t="shared" si="20"/>
        <v>0</v>
      </c>
      <c r="O34" s="63"/>
      <c r="P34" s="59"/>
      <c r="Q34" s="62">
        <f t="shared" si="21"/>
        <v>0</v>
      </c>
      <c r="R34" s="63"/>
      <c r="S34" s="59"/>
      <c r="T34" s="62">
        <f t="shared" si="22"/>
        <v>0</v>
      </c>
      <c r="U34" s="63"/>
      <c r="V34" s="59"/>
      <c r="W34" s="62">
        <f t="shared" si="23"/>
        <v>0</v>
      </c>
      <c r="X34" s="63"/>
      <c r="Y34" s="59"/>
      <c r="Z34" s="62">
        <f t="shared" si="24"/>
        <v>0</v>
      </c>
      <c r="AA34" s="63"/>
      <c r="AB34" s="59"/>
      <c r="AC34" s="62">
        <f t="shared" si="25"/>
        <v>0</v>
      </c>
      <c r="AD34" s="63"/>
      <c r="AE34" s="59"/>
      <c r="AF34" s="62">
        <f t="shared" si="26"/>
        <v>0</v>
      </c>
      <c r="AG34" s="63"/>
      <c r="AH34" s="59"/>
      <c r="AI34" s="387"/>
    </row>
    <row r="35" spans="1:35" hidden="1">
      <c r="A35" s="359"/>
      <c r="B35" s="369"/>
      <c r="C35" s="370"/>
      <c r="D35" s="371"/>
      <c r="E35" s="363"/>
      <c r="F35" s="2" t="s">
        <v>31</v>
      </c>
      <c r="G35" s="59"/>
      <c r="H35" s="62">
        <f t="shared" si="18"/>
        <v>0</v>
      </c>
      <c r="I35" s="63"/>
      <c r="J35" s="59"/>
      <c r="K35" s="62">
        <f t="shared" si="19"/>
        <v>0</v>
      </c>
      <c r="L35" s="63"/>
      <c r="M35" s="59"/>
      <c r="N35" s="62">
        <f t="shared" si="20"/>
        <v>0</v>
      </c>
      <c r="O35" s="63"/>
      <c r="P35" s="59"/>
      <c r="Q35" s="62">
        <f t="shared" si="21"/>
        <v>0</v>
      </c>
      <c r="R35" s="63"/>
      <c r="S35" s="59"/>
      <c r="T35" s="62">
        <f t="shared" si="22"/>
        <v>0</v>
      </c>
      <c r="U35" s="63"/>
      <c r="V35" s="59"/>
      <c r="W35" s="62">
        <f t="shared" si="23"/>
        <v>0</v>
      </c>
      <c r="X35" s="63"/>
      <c r="Y35" s="59"/>
      <c r="Z35" s="62">
        <f t="shared" si="24"/>
        <v>0</v>
      </c>
      <c r="AA35" s="63"/>
      <c r="AB35" s="59"/>
      <c r="AC35" s="62">
        <f t="shared" si="25"/>
        <v>0</v>
      </c>
      <c r="AD35" s="63"/>
      <c r="AE35" s="59"/>
      <c r="AF35" s="62">
        <f t="shared" si="26"/>
        <v>0</v>
      </c>
      <c r="AG35" s="63"/>
      <c r="AH35" s="59"/>
      <c r="AI35" s="7" t="s">
        <v>32</v>
      </c>
    </row>
    <row r="36" spans="1:35" hidden="1">
      <c r="A36" s="359"/>
      <c r="B36" s="369"/>
      <c r="C36" s="370"/>
      <c r="D36" s="371"/>
      <c r="E36" s="363"/>
      <c r="F36" s="2" t="s">
        <v>33</v>
      </c>
      <c r="G36" s="59"/>
      <c r="H36" s="62">
        <f t="shared" si="18"/>
        <v>0</v>
      </c>
      <c r="I36" s="63"/>
      <c r="J36" s="59"/>
      <c r="K36" s="62">
        <f t="shared" si="19"/>
        <v>0</v>
      </c>
      <c r="L36" s="63"/>
      <c r="M36" s="59"/>
      <c r="N36" s="62">
        <f t="shared" si="20"/>
        <v>0</v>
      </c>
      <c r="O36" s="63"/>
      <c r="P36" s="59"/>
      <c r="Q36" s="62">
        <f t="shared" si="21"/>
        <v>0</v>
      </c>
      <c r="R36" s="63"/>
      <c r="S36" s="59"/>
      <c r="T36" s="62">
        <f t="shared" si="22"/>
        <v>0</v>
      </c>
      <c r="U36" s="63"/>
      <c r="V36" s="59"/>
      <c r="W36" s="62">
        <f t="shared" si="23"/>
        <v>0</v>
      </c>
      <c r="X36" s="63"/>
      <c r="Y36" s="59"/>
      <c r="Z36" s="62">
        <f t="shared" si="24"/>
        <v>0</v>
      </c>
      <c r="AA36" s="63"/>
      <c r="AB36" s="59"/>
      <c r="AC36" s="62">
        <f t="shared" si="25"/>
        <v>0</v>
      </c>
      <c r="AD36" s="63"/>
      <c r="AE36" s="59"/>
      <c r="AF36" s="62">
        <f t="shared" si="26"/>
        <v>0</v>
      </c>
      <c r="AG36" s="63"/>
      <c r="AH36" s="59"/>
      <c r="AI36" s="387">
        <f>SUM(H32:H43,K32:K43,N32:N43,Q32:Q43,T32:T43)</f>
        <v>0</v>
      </c>
    </row>
    <row r="37" spans="1:35" hidden="1">
      <c r="A37" s="359"/>
      <c r="B37" s="369"/>
      <c r="C37" s="370"/>
      <c r="D37" s="371"/>
      <c r="E37" s="363"/>
      <c r="F37" s="2" t="s">
        <v>34</v>
      </c>
      <c r="G37" s="59"/>
      <c r="H37" s="62">
        <f t="shared" si="18"/>
        <v>0</v>
      </c>
      <c r="I37" s="63"/>
      <c r="J37" s="59">
        <v>728430</v>
      </c>
      <c r="K37" s="62">
        <f t="shared" si="19"/>
        <v>0</v>
      </c>
      <c r="L37" s="63">
        <f>SUM(156539+571891)</f>
        <v>728430</v>
      </c>
      <c r="M37" s="59"/>
      <c r="N37" s="62">
        <f t="shared" si="20"/>
        <v>0</v>
      </c>
      <c r="O37" s="63"/>
      <c r="P37" s="59"/>
      <c r="Q37" s="62">
        <f t="shared" si="21"/>
        <v>0</v>
      </c>
      <c r="R37" s="63"/>
      <c r="S37" s="59"/>
      <c r="T37" s="62">
        <f t="shared" si="22"/>
        <v>0</v>
      </c>
      <c r="U37" s="63"/>
      <c r="V37" s="59"/>
      <c r="W37" s="62">
        <f t="shared" si="23"/>
        <v>0</v>
      </c>
      <c r="X37" s="63"/>
      <c r="Y37" s="59"/>
      <c r="Z37" s="62">
        <f t="shared" si="24"/>
        <v>0</v>
      </c>
      <c r="AA37" s="63"/>
      <c r="AB37" s="59"/>
      <c r="AC37" s="62">
        <f t="shared" si="25"/>
        <v>0</v>
      </c>
      <c r="AD37" s="63"/>
      <c r="AE37" s="59"/>
      <c r="AF37" s="62">
        <f t="shared" si="26"/>
        <v>0</v>
      </c>
      <c r="AG37" s="63"/>
      <c r="AH37" s="59"/>
      <c r="AI37" s="387"/>
    </row>
    <row r="38" spans="1:35" hidden="1">
      <c r="A38" s="359"/>
      <c r="B38" s="369"/>
      <c r="C38" s="370"/>
      <c r="D38" s="371"/>
      <c r="E38" s="363"/>
      <c r="F38" s="2" t="s">
        <v>35</v>
      </c>
      <c r="G38" s="59"/>
      <c r="H38" s="62">
        <f t="shared" si="18"/>
        <v>0</v>
      </c>
      <c r="I38" s="63"/>
      <c r="J38" s="59"/>
      <c r="K38" s="62">
        <f t="shared" si="19"/>
        <v>0</v>
      </c>
      <c r="L38" s="63"/>
      <c r="M38" s="59"/>
      <c r="N38" s="62">
        <f t="shared" si="20"/>
        <v>0</v>
      </c>
      <c r="O38" s="63"/>
      <c r="P38" s="59"/>
      <c r="Q38" s="62">
        <f t="shared" si="21"/>
        <v>0</v>
      </c>
      <c r="R38" s="63"/>
      <c r="S38" s="59"/>
      <c r="T38" s="62">
        <f t="shared" si="22"/>
        <v>0</v>
      </c>
      <c r="U38" s="63"/>
      <c r="V38" s="59"/>
      <c r="W38" s="62">
        <f t="shared" si="23"/>
        <v>0</v>
      </c>
      <c r="X38" s="63"/>
      <c r="Y38" s="59"/>
      <c r="Z38" s="62">
        <f t="shared" si="24"/>
        <v>0</v>
      </c>
      <c r="AA38" s="63"/>
      <c r="AB38" s="59"/>
      <c r="AC38" s="62">
        <f t="shared" si="25"/>
        <v>0</v>
      </c>
      <c r="AD38" s="63"/>
      <c r="AE38" s="59"/>
      <c r="AF38" s="62">
        <f t="shared" si="26"/>
        <v>0</v>
      </c>
      <c r="AG38" s="63"/>
      <c r="AH38" s="59"/>
      <c r="AI38" s="7" t="s">
        <v>36</v>
      </c>
    </row>
    <row r="39" spans="1:35" hidden="1">
      <c r="A39" s="359"/>
      <c r="B39" s="369"/>
      <c r="C39" s="370"/>
      <c r="D39" s="371"/>
      <c r="E39" s="363"/>
      <c r="F39" s="2" t="s">
        <v>37</v>
      </c>
      <c r="G39" s="59"/>
      <c r="H39" s="62">
        <f t="shared" si="18"/>
        <v>0</v>
      </c>
      <c r="I39" s="63"/>
      <c r="J39" s="59"/>
      <c r="K39" s="62">
        <f t="shared" si="19"/>
        <v>0</v>
      </c>
      <c r="L39" s="63"/>
      <c r="M39" s="59"/>
      <c r="N39" s="62">
        <f t="shared" si="20"/>
        <v>0</v>
      </c>
      <c r="O39" s="63"/>
      <c r="P39" s="59"/>
      <c r="Q39" s="62">
        <f t="shared" si="21"/>
        <v>0</v>
      </c>
      <c r="R39" s="63"/>
      <c r="S39" s="59"/>
      <c r="T39" s="62">
        <f t="shared" si="22"/>
        <v>0</v>
      </c>
      <c r="U39" s="63"/>
      <c r="V39" s="59"/>
      <c r="W39" s="62">
        <f t="shared" si="23"/>
        <v>0</v>
      </c>
      <c r="X39" s="63"/>
      <c r="Y39" s="59"/>
      <c r="Z39" s="62">
        <f t="shared" si="24"/>
        <v>0</v>
      </c>
      <c r="AA39" s="63"/>
      <c r="AB39" s="59"/>
      <c r="AC39" s="62">
        <f t="shared" si="25"/>
        <v>0</v>
      </c>
      <c r="AD39" s="63"/>
      <c r="AE39" s="59"/>
      <c r="AF39" s="62">
        <f t="shared" si="26"/>
        <v>0</v>
      </c>
      <c r="AG39" s="63"/>
      <c r="AH39" s="59"/>
      <c r="AI39" s="387" t="e">
        <f>SUM(I32:I43,L32:L43,O32:O43,R32:R43,U32:U43)+SUM(#REF!,#REF!,#REF!,#REF!,#REF!,#REF!,#REF!,#REF!,#REF!,#REF!,#REF!,#REF!,#REF!,#REF!,#REF!,#REF!,#REF!,#REF!)</f>
        <v>#REF!</v>
      </c>
    </row>
    <row r="40" spans="1:35" hidden="1">
      <c r="A40" s="359"/>
      <c r="B40" s="369"/>
      <c r="C40" s="370"/>
      <c r="D40" s="371"/>
      <c r="E40" s="363"/>
      <c r="F40" s="2" t="s">
        <v>38</v>
      </c>
      <c r="G40" s="59"/>
      <c r="H40" s="62">
        <f t="shared" si="18"/>
        <v>0</v>
      </c>
      <c r="I40" s="63"/>
      <c r="J40" s="59"/>
      <c r="K40" s="62">
        <f t="shared" si="19"/>
        <v>0</v>
      </c>
      <c r="L40" s="63"/>
      <c r="M40" s="59"/>
      <c r="N40" s="62">
        <f t="shared" si="20"/>
        <v>0</v>
      </c>
      <c r="O40" s="63"/>
      <c r="P40" s="59"/>
      <c r="Q40" s="62">
        <f t="shared" si="21"/>
        <v>0</v>
      </c>
      <c r="R40" s="63"/>
      <c r="S40" s="59"/>
      <c r="T40" s="62">
        <f t="shared" si="22"/>
        <v>0</v>
      </c>
      <c r="U40" s="63"/>
      <c r="V40" s="59"/>
      <c r="W40" s="62">
        <f t="shared" si="23"/>
        <v>0</v>
      </c>
      <c r="X40" s="63"/>
      <c r="Y40" s="59"/>
      <c r="Z40" s="62">
        <f t="shared" si="24"/>
        <v>0</v>
      </c>
      <c r="AA40" s="63"/>
      <c r="AB40" s="59"/>
      <c r="AC40" s="62">
        <f t="shared" si="25"/>
        <v>0</v>
      </c>
      <c r="AD40" s="63"/>
      <c r="AE40" s="59"/>
      <c r="AF40" s="62">
        <f t="shared" si="26"/>
        <v>0</v>
      </c>
      <c r="AG40" s="63"/>
      <c r="AH40" s="59"/>
      <c r="AI40" s="387"/>
    </row>
    <row r="41" spans="1:35" hidden="1">
      <c r="A41" s="359"/>
      <c r="B41" s="369"/>
      <c r="C41" s="370"/>
      <c r="D41" s="371"/>
      <c r="E41" s="363"/>
      <c r="F41" s="2" t="s">
        <v>39</v>
      </c>
      <c r="G41" s="59"/>
      <c r="H41" s="62">
        <f t="shared" si="18"/>
        <v>0</v>
      </c>
      <c r="I41" s="63"/>
      <c r="J41" s="59"/>
      <c r="K41" s="62">
        <f t="shared" si="19"/>
        <v>0</v>
      </c>
      <c r="L41" s="63"/>
      <c r="M41" s="59"/>
      <c r="N41" s="62">
        <f t="shared" si="20"/>
        <v>0</v>
      </c>
      <c r="O41" s="63"/>
      <c r="P41" s="59"/>
      <c r="Q41" s="62">
        <f t="shared" si="21"/>
        <v>0</v>
      </c>
      <c r="R41" s="63"/>
      <c r="S41" s="59"/>
      <c r="T41" s="62">
        <f t="shared" si="22"/>
        <v>0</v>
      </c>
      <c r="U41" s="63"/>
      <c r="V41" s="59"/>
      <c r="W41" s="62">
        <f t="shared" si="23"/>
        <v>0</v>
      </c>
      <c r="X41" s="63"/>
      <c r="Y41" s="59"/>
      <c r="Z41" s="62">
        <f t="shared" si="24"/>
        <v>0</v>
      </c>
      <c r="AA41" s="63"/>
      <c r="AB41" s="59"/>
      <c r="AC41" s="62">
        <f t="shared" si="25"/>
        <v>0</v>
      </c>
      <c r="AD41" s="63"/>
      <c r="AE41" s="59"/>
      <c r="AF41" s="62">
        <f t="shared" si="26"/>
        <v>0</v>
      </c>
      <c r="AG41" s="63"/>
      <c r="AH41" s="59"/>
      <c r="AI41" s="7" t="s">
        <v>40</v>
      </c>
    </row>
    <row r="42" spans="1:35" hidden="1">
      <c r="A42" s="359"/>
      <c r="B42" s="369"/>
      <c r="C42" s="370"/>
      <c r="D42" s="371"/>
      <c r="E42" s="363"/>
      <c r="F42" s="2" t="s">
        <v>41</v>
      </c>
      <c r="G42" s="59"/>
      <c r="H42" s="62">
        <f t="shared" si="18"/>
        <v>0</v>
      </c>
      <c r="I42" s="63"/>
      <c r="J42" s="59"/>
      <c r="K42" s="62">
        <f t="shared" si="19"/>
        <v>0</v>
      </c>
      <c r="L42" s="63"/>
      <c r="M42" s="59"/>
      <c r="N42" s="62">
        <f t="shared" si="20"/>
        <v>0</v>
      </c>
      <c r="O42" s="63"/>
      <c r="P42" s="59"/>
      <c r="Q42" s="62">
        <f t="shared" si="21"/>
        <v>0</v>
      </c>
      <c r="R42" s="63"/>
      <c r="S42" s="59"/>
      <c r="T42" s="62">
        <f t="shared" si="22"/>
        <v>0</v>
      </c>
      <c r="U42" s="63"/>
      <c r="V42" s="59"/>
      <c r="W42" s="62">
        <f t="shared" si="23"/>
        <v>0</v>
      </c>
      <c r="X42" s="63"/>
      <c r="Y42" s="59"/>
      <c r="Z42" s="62">
        <f t="shared" si="24"/>
        <v>0</v>
      </c>
      <c r="AA42" s="63"/>
      <c r="AB42" s="59"/>
      <c r="AC42" s="62">
        <f t="shared" si="25"/>
        <v>0</v>
      </c>
      <c r="AD42" s="63"/>
      <c r="AE42" s="59"/>
      <c r="AF42" s="62">
        <f t="shared" si="26"/>
        <v>0</v>
      </c>
      <c r="AG42" s="63"/>
      <c r="AH42" s="59"/>
      <c r="AI42" s="388" t="e">
        <f>AI39/AI33</f>
        <v>#REF!</v>
      </c>
    </row>
    <row r="43" spans="1:35" ht="15" hidden="1" thickBot="1">
      <c r="A43" s="359"/>
      <c r="B43" s="369"/>
      <c r="C43" s="370"/>
      <c r="D43" s="371"/>
      <c r="E43" s="363"/>
      <c r="F43" s="75" t="s">
        <v>42</v>
      </c>
      <c r="G43" s="76"/>
      <c r="H43" s="77">
        <f t="shared" si="18"/>
        <v>0</v>
      </c>
      <c r="I43" s="78"/>
      <c r="J43" s="76"/>
      <c r="K43" s="77">
        <f t="shared" si="19"/>
        <v>0</v>
      </c>
      <c r="L43" s="78"/>
      <c r="M43" s="76"/>
      <c r="N43" s="77">
        <f t="shared" si="20"/>
        <v>0</v>
      </c>
      <c r="O43" s="78"/>
      <c r="P43" s="76"/>
      <c r="Q43" s="77">
        <f t="shared" si="21"/>
        <v>0</v>
      </c>
      <c r="R43" s="78"/>
      <c r="S43" s="76"/>
      <c r="T43" s="77">
        <f t="shared" si="22"/>
        <v>0</v>
      </c>
      <c r="U43" s="78"/>
      <c r="V43" s="76"/>
      <c r="W43" s="77">
        <f t="shared" si="23"/>
        <v>0</v>
      </c>
      <c r="X43" s="78"/>
      <c r="Y43" s="76"/>
      <c r="Z43" s="77">
        <f t="shared" si="24"/>
        <v>0</v>
      </c>
      <c r="AA43" s="78"/>
      <c r="AB43" s="76"/>
      <c r="AC43" s="77">
        <f t="shared" si="25"/>
        <v>0</v>
      </c>
      <c r="AD43" s="78"/>
      <c r="AE43" s="76"/>
      <c r="AF43" s="77">
        <f t="shared" si="26"/>
        <v>0</v>
      </c>
      <c r="AG43" s="78"/>
      <c r="AH43" s="79"/>
      <c r="AI43" s="388"/>
    </row>
    <row r="44" spans="1:35" ht="30" hidden="1" customHeight="1">
      <c r="A44" s="366" t="s">
        <v>13</v>
      </c>
      <c r="B44" s="367" t="s">
        <v>14</v>
      </c>
      <c r="C44" s="354" t="s">
        <v>15</v>
      </c>
      <c r="D44" s="367" t="s">
        <v>16</v>
      </c>
      <c r="E44" s="354" t="s">
        <v>17</v>
      </c>
      <c r="F44" s="375" t="s">
        <v>18</v>
      </c>
      <c r="G44" s="381" t="s">
        <v>19</v>
      </c>
      <c r="H44" s="379" t="s">
        <v>20</v>
      </c>
      <c r="I44" s="380" t="s">
        <v>21</v>
      </c>
      <c r="J44" s="381" t="s">
        <v>19</v>
      </c>
      <c r="K44" s="379" t="s">
        <v>20</v>
      </c>
      <c r="L44" s="380" t="s">
        <v>21</v>
      </c>
      <c r="M44" s="381" t="s">
        <v>19</v>
      </c>
      <c r="N44" s="379" t="s">
        <v>20</v>
      </c>
      <c r="O44" s="380" t="s">
        <v>21</v>
      </c>
      <c r="P44" s="381" t="s">
        <v>19</v>
      </c>
      <c r="Q44" s="379" t="s">
        <v>20</v>
      </c>
      <c r="R44" s="380" t="s">
        <v>21</v>
      </c>
      <c r="S44" s="381" t="s">
        <v>19</v>
      </c>
      <c r="T44" s="379" t="s">
        <v>20</v>
      </c>
      <c r="U44" s="380" t="s">
        <v>21</v>
      </c>
      <c r="V44" s="381" t="s">
        <v>19</v>
      </c>
      <c r="W44" s="379" t="s">
        <v>20</v>
      </c>
      <c r="X44" s="380" t="s">
        <v>21</v>
      </c>
      <c r="Y44" s="381" t="s">
        <v>19</v>
      </c>
      <c r="Z44" s="379" t="s">
        <v>20</v>
      </c>
      <c r="AA44" s="380" t="s">
        <v>21</v>
      </c>
      <c r="AB44" s="381" t="s">
        <v>19</v>
      </c>
      <c r="AC44" s="379" t="s">
        <v>20</v>
      </c>
      <c r="AD44" s="380" t="s">
        <v>21</v>
      </c>
      <c r="AE44" s="381" t="s">
        <v>19</v>
      </c>
      <c r="AF44" s="379" t="s">
        <v>20</v>
      </c>
      <c r="AG44" s="380" t="s">
        <v>21</v>
      </c>
      <c r="AH44" s="381" t="s">
        <v>19</v>
      </c>
      <c r="AI44" s="382" t="s">
        <v>22</v>
      </c>
    </row>
    <row r="45" spans="1:35" ht="30" hidden="1" customHeight="1">
      <c r="A45" s="366"/>
      <c r="B45" s="367"/>
      <c r="C45" s="354"/>
      <c r="D45" s="367"/>
      <c r="E45" s="354"/>
      <c r="F45" s="375"/>
      <c r="G45" s="381"/>
      <c r="H45" s="379"/>
      <c r="I45" s="380"/>
      <c r="J45" s="381"/>
      <c r="K45" s="379"/>
      <c r="L45" s="380"/>
      <c r="M45" s="381"/>
      <c r="N45" s="379"/>
      <c r="O45" s="380"/>
      <c r="P45" s="381"/>
      <c r="Q45" s="379"/>
      <c r="R45" s="380"/>
      <c r="S45" s="381"/>
      <c r="T45" s="379"/>
      <c r="U45" s="380"/>
      <c r="V45" s="381"/>
      <c r="W45" s="379"/>
      <c r="X45" s="380"/>
      <c r="Y45" s="381"/>
      <c r="Z45" s="379"/>
      <c r="AA45" s="380"/>
      <c r="AB45" s="381"/>
      <c r="AC45" s="379"/>
      <c r="AD45" s="380"/>
      <c r="AE45" s="381"/>
      <c r="AF45" s="379"/>
      <c r="AG45" s="380"/>
      <c r="AH45" s="381"/>
      <c r="AI45" s="382"/>
    </row>
    <row r="46" spans="1:35" ht="30" hidden="1" customHeight="1">
      <c r="A46" s="359" t="s">
        <v>49</v>
      </c>
      <c r="B46" s="369">
        <v>1779</v>
      </c>
      <c r="C46" s="370">
        <v>902325</v>
      </c>
      <c r="D46" s="371" t="s">
        <v>50</v>
      </c>
      <c r="E46" s="363" t="s">
        <v>48</v>
      </c>
      <c r="F46" s="2" t="s">
        <v>27</v>
      </c>
      <c r="G46" s="59"/>
      <c r="H46" s="60">
        <f t="shared" ref="H46:H57" si="27">G46-I46</f>
        <v>0</v>
      </c>
      <c r="I46" s="61"/>
      <c r="J46" s="59"/>
      <c r="K46" s="60">
        <f t="shared" ref="K46:K57" si="28">J46-L46</f>
        <v>0</v>
      </c>
      <c r="L46" s="61"/>
      <c r="M46" s="59"/>
      <c r="N46" s="60">
        <f t="shared" ref="N46:N57" si="29">M46-O46</f>
        <v>0</v>
      </c>
      <c r="O46" s="61"/>
      <c r="P46" s="59"/>
      <c r="Q46" s="60">
        <f t="shared" ref="Q46:Q57" si="30">P46-R46</f>
        <v>0</v>
      </c>
      <c r="R46" s="61"/>
      <c r="S46" s="59"/>
      <c r="T46" s="60">
        <f t="shared" ref="T46:T57" si="31">S46-U46</f>
        <v>0</v>
      </c>
      <c r="U46" s="61"/>
      <c r="V46" s="59"/>
      <c r="W46" s="60">
        <f t="shared" ref="W46:W57" si="32">V46-X46</f>
        <v>0</v>
      </c>
      <c r="X46" s="61"/>
      <c r="Y46" s="59"/>
      <c r="Z46" s="60">
        <f t="shared" ref="Z46:Z57" si="33">Y46-AA46</f>
        <v>0</v>
      </c>
      <c r="AA46" s="61"/>
      <c r="AB46" s="59"/>
      <c r="AC46" s="60">
        <f t="shared" ref="AC46:AC57" si="34">AB46-AD46</f>
        <v>0</v>
      </c>
      <c r="AD46" s="61"/>
      <c r="AE46" s="59"/>
      <c r="AF46" s="60">
        <f t="shared" ref="AF46:AF57" si="35">AE46-AG46</f>
        <v>0</v>
      </c>
      <c r="AG46" s="61"/>
      <c r="AH46" s="59"/>
      <c r="AI46" s="4" t="s">
        <v>28</v>
      </c>
    </row>
    <row r="47" spans="1:35" hidden="1">
      <c r="A47" s="359"/>
      <c r="B47" s="369"/>
      <c r="C47" s="370"/>
      <c r="D47" s="371"/>
      <c r="E47" s="363"/>
      <c r="F47" s="2" t="s">
        <v>29</v>
      </c>
      <c r="G47" s="59"/>
      <c r="H47" s="62">
        <f t="shared" si="27"/>
        <v>0</v>
      </c>
      <c r="I47" s="63"/>
      <c r="J47" s="59"/>
      <c r="K47" s="62">
        <f t="shared" si="28"/>
        <v>0</v>
      </c>
      <c r="L47" s="63"/>
      <c r="M47" s="59"/>
      <c r="N47" s="62">
        <f t="shared" si="29"/>
        <v>0</v>
      </c>
      <c r="O47" s="63"/>
      <c r="P47" s="59"/>
      <c r="Q47" s="62">
        <f t="shared" si="30"/>
        <v>0</v>
      </c>
      <c r="R47" s="63"/>
      <c r="S47" s="59"/>
      <c r="T47" s="62">
        <f t="shared" si="31"/>
        <v>0</v>
      </c>
      <c r="U47" s="63"/>
      <c r="V47" s="59"/>
      <c r="W47" s="62">
        <f t="shared" si="32"/>
        <v>0</v>
      </c>
      <c r="X47" s="63"/>
      <c r="Y47" s="59"/>
      <c r="Z47" s="62">
        <f t="shared" si="33"/>
        <v>0</v>
      </c>
      <c r="AA47" s="63"/>
      <c r="AB47" s="59"/>
      <c r="AC47" s="62">
        <f t="shared" si="34"/>
        <v>0</v>
      </c>
      <c r="AD47" s="63"/>
      <c r="AE47" s="59"/>
      <c r="AF47" s="62">
        <f t="shared" si="35"/>
        <v>0</v>
      </c>
      <c r="AG47" s="63"/>
      <c r="AH47" s="59"/>
      <c r="AI47" s="387" t="e">
        <f>SUM(G46:G57,J46:J57,M46:M57,P46:P57,S46:S57,AH46:AH57)+SUM(#REF!,#REF!,#REF!,#REF!,#REF!,#REF!,#REF!,#REF!,#REF!,#REF!,#REF!,#REF!,#REF!,#REF!,#REF!,#REF!,#REF!,#REF!,#REF!,#REF!)</f>
        <v>#REF!</v>
      </c>
    </row>
    <row r="48" spans="1:35" hidden="1">
      <c r="A48" s="359"/>
      <c r="B48" s="369"/>
      <c r="C48" s="370"/>
      <c r="D48" s="371"/>
      <c r="E48" s="363"/>
      <c r="F48" s="2" t="s">
        <v>30</v>
      </c>
      <c r="G48" s="59"/>
      <c r="H48" s="62">
        <f t="shared" si="27"/>
        <v>0</v>
      </c>
      <c r="I48" s="63"/>
      <c r="J48" s="59"/>
      <c r="K48" s="62">
        <f t="shared" si="28"/>
        <v>0</v>
      </c>
      <c r="L48" s="63"/>
      <c r="M48" s="59"/>
      <c r="N48" s="62">
        <f t="shared" si="29"/>
        <v>0</v>
      </c>
      <c r="O48" s="63"/>
      <c r="P48" s="59"/>
      <c r="Q48" s="62">
        <f t="shared" si="30"/>
        <v>0</v>
      </c>
      <c r="R48" s="63"/>
      <c r="S48" s="59"/>
      <c r="T48" s="62">
        <f t="shared" si="31"/>
        <v>0</v>
      </c>
      <c r="U48" s="63"/>
      <c r="V48" s="59"/>
      <c r="W48" s="62">
        <f t="shared" si="32"/>
        <v>0</v>
      </c>
      <c r="X48" s="63"/>
      <c r="Y48" s="59"/>
      <c r="Z48" s="62">
        <f t="shared" si="33"/>
        <v>0</v>
      </c>
      <c r="AA48" s="63"/>
      <c r="AB48" s="59"/>
      <c r="AC48" s="62">
        <f t="shared" si="34"/>
        <v>0</v>
      </c>
      <c r="AD48" s="63"/>
      <c r="AE48" s="59"/>
      <c r="AF48" s="62">
        <f t="shared" si="35"/>
        <v>0</v>
      </c>
      <c r="AG48" s="63"/>
      <c r="AH48" s="59"/>
      <c r="AI48" s="387"/>
    </row>
    <row r="49" spans="1:35" hidden="1">
      <c r="A49" s="359"/>
      <c r="B49" s="369"/>
      <c r="C49" s="370"/>
      <c r="D49" s="371"/>
      <c r="E49" s="363"/>
      <c r="F49" s="2" t="s">
        <v>31</v>
      </c>
      <c r="G49" s="59"/>
      <c r="H49" s="62">
        <f t="shared" si="27"/>
        <v>0</v>
      </c>
      <c r="I49" s="63"/>
      <c r="J49" s="59"/>
      <c r="K49" s="62">
        <f t="shared" si="28"/>
        <v>0</v>
      </c>
      <c r="L49" s="63"/>
      <c r="M49" s="59"/>
      <c r="N49" s="62">
        <f t="shared" si="29"/>
        <v>0</v>
      </c>
      <c r="O49" s="63"/>
      <c r="P49" s="59"/>
      <c r="Q49" s="62">
        <f t="shared" si="30"/>
        <v>0</v>
      </c>
      <c r="R49" s="63"/>
      <c r="S49" s="59"/>
      <c r="T49" s="62">
        <f t="shared" si="31"/>
        <v>0</v>
      </c>
      <c r="U49" s="63"/>
      <c r="V49" s="59"/>
      <c r="W49" s="62">
        <f t="shared" si="32"/>
        <v>0</v>
      </c>
      <c r="X49" s="63"/>
      <c r="Y49" s="59"/>
      <c r="Z49" s="62">
        <f t="shared" si="33"/>
        <v>0</v>
      </c>
      <c r="AA49" s="63"/>
      <c r="AB49" s="59"/>
      <c r="AC49" s="62">
        <f t="shared" si="34"/>
        <v>0</v>
      </c>
      <c r="AD49" s="63"/>
      <c r="AE49" s="59"/>
      <c r="AF49" s="62">
        <f t="shared" si="35"/>
        <v>0</v>
      </c>
      <c r="AG49" s="63"/>
      <c r="AH49" s="59"/>
      <c r="AI49" s="7" t="s">
        <v>32</v>
      </c>
    </row>
    <row r="50" spans="1:35" hidden="1">
      <c r="A50" s="359"/>
      <c r="B50" s="369"/>
      <c r="C50" s="370"/>
      <c r="D50" s="371"/>
      <c r="E50" s="363"/>
      <c r="F50" s="2" t="s">
        <v>33</v>
      </c>
      <c r="G50" s="59"/>
      <c r="H50" s="62">
        <f t="shared" si="27"/>
        <v>0</v>
      </c>
      <c r="I50" s="63"/>
      <c r="J50" s="59"/>
      <c r="K50" s="62">
        <f t="shared" si="28"/>
        <v>0</v>
      </c>
      <c r="L50" s="63"/>
      <c r="M50" s="59"/>
      <c r="N50" s="62">
        <f t="shared" si="29"/>
        <v>0</v>
      </c>
      <c r="O50" s="63"/>
      <c r="P50" s="59"/>
      <c r="Q50" s="62">
        <f t="shared" si="30"/>
        <v>0</v>
      </c>
      <c r="R50" s="63"/>
      <c r="S50" s="59"/>
      <c r="T50" s="62">
        <f t="shared" si="31"/>
        <v>0</v>
      </c>
      <c r="U50" s="63"/>
      <c r="V50" s="59"/>
      <c r="W50" s="62">
        <f t="shared" si="32"/>
        <v>0</v>
      </c>
      <c r="X50" s="63"/>
      <c r="Y50" s="59"/>
      <c r="Z50" s="62">
        <f t="shared" si="33"/>
        <v>0</v>
      </c>
      <c r="AA50" s="63"/>
      <c r="AB50" s="59"/>
      <c r="AC50" s="62">
        <f t="shared" si="34"/>
        <v>0</v>
      </c>
      <c r="AD50" s="63"/>
      <c r="AE50" s="59"/>
      <c r="AF50" s="62">
        <f t="shared" si="35"/>
        <v>0</v>
      </c>
      <c r="AG50" s="63"/>
      <c r="AH50" s="59"/>
      <c r="AI50" s="387">
        <f>SUM(H46:H57,K46:K57,N46:N57,Q46:Q57,T46:T57)</f>
        <v>0</v>
      </c>
    </row>
    <row r="51" spans="1:35" hidden="1">
      <c r="A51" s="359"/>
      <c r="B51" s="369"/>
      <c r="C51" s="370"/>
      <c r="D51" s="371"/>
      <c r="E51" s="363"/>
      <c r="F51" s="2" t="s">
        <v>34</v>
      </c>
      <c r="G51" s="59">
        <v>1957054</v>
      </c>
      <c r="H51" s="62">
        <f t="shared" si="27"/>
        <v>0</v>
      </c>
      <c r="I51" s="63">
        <v>1957054</v>
      </c>
      <c r="J51" s="59">
        <f>SUM(201568+37680)</f>
        <v>239248</v>
      </c>
      <c r="K51" s="62">
        <f t="shared" si="28"/>
        <v>0</v>
      </c>
      <c r="L51" s="63">
        <f>SUM(32490+206758)</f>
        <v>239248</v>
      </c>
      <c r="M51" s="59"/>
      <c r="N51" s="62">
        <f t="shared" si="29"/>
        <v>0</v>
      </c>
      <c r="O51" s="63"/>
      <c r="P51" s="59"/>
      <c r="Q51" s="62">
        <f t="shared" si="30"/>
        <v>0</v>
      </c>
      <c r="R51" s="63"/>
      <c r="S51" s="59"/>
      <c r="T51" s="62">
        <f t="shared" si="31"/>
        <v>0</v>
      </c>
      <c r="U51" s="63"/>
      <c r="V51" s="59"/>
      <c r="W51" s="62">
        <f t="shared" si="32"/>
        <v>0</v>
      </c>
      <c r="X51" s="63"/>
      <c r="Y51" s="59"/>
      <c r="Z51" s="62">
        <f t="shared" si="33"/>
        <v>0</v>
      </c>
      <c r="AA51" s="63"/>
      <c r="AB51" s="59"/>
      <c r="AC51" s="62">
        <f t="shared" si="34"/>
        <v>0</v>
      </c>
      <c r="AD51" s="63"/>
      <c r="AE51" s="59"/>
      <c r="AF51" s="62">
        <f t="shared" si="35"/>
        <v>0</v>
      </c>
      <c r="AG51" s="63"/>
      <c r="AH51" s="59"/>
      <c r="AI51" s="387"/>
    </row>
    <row r="52" spans="1:35" hidden="1">
      <c r="A52" s="359"/>
      <c r="B52" s="369"/>
      <c r="C52" s="370"/>
      <c r="D52" s="371"/>
      <c r="E52" s="363"/>
      <c r="F52" s="2" t="s">
        <v>35</v>
      </c>
      <c r="G52" s="59"/>
      <c r="H52" s="62">
        <f t="shared" si="27"/>
        <v>0</v>
      </c>
      <c r="I52" s="63"/>
      <c r="J52" s="59"/>
      <c r="K52" s="62">
        <f t="shared" si="28"/>
        <v>0</v>
      </c>
      <c r="L52" s="63"/>
      <c r="M52" s="59"/>
      <c r="N52" s="62">
        <f t="shared" si="29"/>
        <v>0</v>
      </c>
      <c r="O52" s="63"/>
      <c r="P52" s="59"/>
      <c r="Q52" s="62">
        <f t="shared" si="30"/>
        <v>0</v>
      </c>
      <c r="R52" s="63"/>
      <c r="S52" s="59"/>
      <c r="T52" s="62">
        <f t="shared" si="31"/>
        <v>0</v>
      </c>
      <c r="U52" s="63"/>
      <c r="V52" s="59"/>
      <c r="W52" s="62">
        <f t="shared" si="32"/>
        <v>0</v>
      </c>
      <c r="X52" s="63"/>
      <c r="Y52" s="59"/>
      <c r="Z52" s="62">
        <f t="shared" si="33"/>
        <v>0</v>
      </c>
      <c r="AA52" s="63"/>
      <c r="AB52" s="59"/>
      <c r="AC52" s="62">
        <f t="shared" si="34"/>
        <v>0</v>
      </c>
      <c r="AD52" s="63"/>
      <c r="AE52" s="59"/>
      <c r="AF52" s="62">
        <f t="shared" si="35"/>
        <v>0</v>
      </c>
      <c r="AG52" s="63"/>
      <c r="AH52" s="59"/>
      <c r="AI52" s="7" t="s">
        <v>36</v>
      </c>
    </row>
    <row r="53" spans="1:35" hidden="1">
      <c r="A53" s="359"/>
      <c r="B53" s="369"/>
      <c r="C53" s="370"/>
      <c r="D53" s="371"/>
      <c r="E53" s="363"/>
      <c r="F53" s="2" t="s">
        <v>37</v>
      </c>
      <c r="G53" s="59"/>
      <c r="H53" s="62">
        <f t="shared" si="27"/>
        <v>0</v>
      </c>
      <c r="I53" s="63"/>
      <c r="J53" s="59"/>
      <c r="K53" s="62">
        <f t="shared" si="28"/>
        <v>0</v>
      </c>
      <c r="L53" s="63"/>
      <c r="M53" s="59"/>
      <c r="N53" s="62">
        <f t="shared" si="29"/>
        <v>0</v>
      </c>
      <c r="O53" s="63"/>
      <c r="P53" s="59"/>
      <c r="Q53" s="62">
        <f t="shared" si="30"/>
        <v>0</v>
      </c>
      <c r="R53" s="63"/>
      <c r="S53" s="59"/>
      <c r="T53" s="62">
        <f t="shared" si="31"/>
        <v>0</v>
      </c>
      <c r="U53" s="63"/>
      <c r="V53" s="59"/>
      <c r="W53" s="62">
        <f t="shared" si="32"/>
        <v>0</v>
      </c>
      <c r="X53" s="63"/>
      <c r="Y53" s="59"/>
      <c r="Z53" s="62">
        <f t="shared" si="33"/>
        <v>0</v>
      </c>
      <c r="AA53" s="63"/>
      <c r="AB53" s="59"/>
      <c r="AC53" s="62">
        <f t="shared" si="34"/>
        <v>0</v>
      </c>
      <c r="AD53" s="63"/>
      <c r="AE53" s="59"/>
      <c r="AF53" s="62">
        <f t="shared" si="35"/>
        <v>0</v>
      </c>
      <c r="AG53" s="63"/>
      <c r="AH53" s="59"/>
      <c r="AI53" s="387" t="e">
        <f>SUM(I46:I57,L46:L57,O46:O57,R46:R57,U46:U57)+SUM(#REF!,#REF!,#REF!,#REF!,#REF!,#REF!,#REF!,#REF!,#REF!,#REF!,#REF!,#REF!,#REF!,#REF!,#REF!,#REF!,#REF!,#REF!)</f>
        <v>#REF!</v>
      </c>
    </row>
    <row r="54" spans="1:35" hidden="1">
      <c r="A54" s="359"/>
      <c r="B54" s="369"/>
      <c r="C54" s="370"/>
      <c r="D54" s="371"/>
      <c r="E54" s="363"/>
      <c r="F54" s="2" t="s">
        <v>38</v>
      </c>
      <c r="G54" s="59"/>
      <c r="H54" s="62">
        <f t="shared" si="27"/>
        <v>0</v>
      </c>
      <c r="I54" s="63"/>
      <c r="J54" s="59"/>
      <c r="K54" s="62">
        <f t="shared" si="28"/>
        <v>0</v>
      </c>
      <c r="L54" s="63"/>
      <c r="M54" s="59"/>
      <c r="N54" s="62">
        <f t="shared" si="29"/>
        <v>0</v>
      </c>
      <c r="O54" s="63"/>
      <c r="P54" s="59"/>
      <c r="Q54" s="62">
        <f t="shared" si="30"/>
        <v>0</v>
      </c>
      <c r="R54" s="63"/>
      <c r="S54" s="59"/>
      <c r="T54" s="62">
        <f t="shared" si="31"/>
        <v>0</v>
      </c>
      <c r="U54" s="63"/>
      <c r="V54" s="59"/>
      <c r="W54" s="62">
        <f t="shared" si="32"/>
        <v>0</v>
      </c>
      <c r="X54" s="63"/>
      <c r="Y54" s="59"/>
      <c r="Z54" s="62">
        <f t="shared" si="33"/>
        <v>0</v>
      </c>
      <c r="AA54" s="63"/>
      <c r="AB54" s="59"/>
      <c r="AC54" s="62">
        <f t="shared" si="34"/>
        <v>0</v>
      </c>
      <c r="AD54" s="63"/>
      <c r="AE54" s="59"/>
      <c r="AF54" s="62">
        <f t="shared" si="35"/>
        <v>0</v>
      </c>
      <c r="AG54" s="63"/>
      <c r="AH54" s="59"/>
      <c r="AI54" s="387"/>
    </row>
    <row r="55" spans="1:35" hidden="1">
      <c r="A55" s="359"/>
      <c r="B55" s="369"/>
      <c r="C55" s="370"/>
      <c r="D55" s="371"/>
      <c r="E55" s="363"/>
      <c r="F55" s="2" t="s">
        <v>39</v>
      </c>
      <c r="G55" s="59"/>
      <c r="H55" s="62">
        <f t="shared" si="27"/>
        <v>0</v>
      </c>
      <c r="I55" s="63"/>
      <c r="J55" s="59"/>
      <c r="K55" s="62">
        <f t="shared" si="28"/>
        <v>0</v>
      </c>
      <c r="L55" s="63"/>
      <c r="M55" s="59"/>
      <c r="N55" s="62">
        <f t="shared" si="29"/>
        <v>0</v>
      </c>
      <c r="O55" s="63"/>
      <c r="P55" s="59"/>
      <c r="Q55" s="62">
        <f t="shared" si="30"/>
        <v>0</v>
      </c>
      <c r="R55" s="63"/>
      <c r="S55" s="59"/>
      <c r="T55" s="62">
        <f t="shared" si="31"/>
        <v>0</v>
      </c>
      <c r="U55" s="63"/>
      <c r="V55" s="59"/>
      <c r="W55" s="62">
        <f t="shared" si="32"/>
        <v>0</v>
      </c>
      <c r="X55" s="63"/>
      <c r="Y55" s="59"/>
      <c r="Z55" s="62">
        <f t="shared" si="33"/>
        <v>0</v>
      </c>
      <c r="AA55" s="63"/>
      <c r="AB55" s="59"/>
      <c r="AC55" s="62">
        <f t="shared" si="34"/>
        <v>0</v>
      </c>
      <c r="AD55" s="63"/>
      <c r="AE55" s="59"/>
      <c r="AF55" s="62">
        <f t="shared" si="35"/>
        <v>0</v>
      </c>
      <c r="AG55" s="63"/>
      <c r="AH55" s="59"/>
      <c r="AI55" s="7" t="s">
        <v>40</v>
      </c>
    </row>
    <row r="56" spans="1:35" hidden="1">
      <c r="A56" s="359"/>
      <c r="B56" s="369"/>
      <c r="C56" s="370"/>
      <c r="D56" s="371"/>
      <c r="E56" s="363"/>
      <c r="F56" s="2" t="s">
        <v>41</v>
      </c>
      <c r="G56" s="59"/>
      <c r="H56" s="62">
        <f t="shared" si="27"/>
        <v>0</v>
      </c>
      <c r="I56" s="63"/>
      <c r="J56" s="59"/>
      <c r="K56" s="62">
        <f t="shared" si="28"/>
        <v>0</v>
      </c>
      <c r="L56" s="63"/>
      <c r="M56" s="59"/>
      <c r="N56" s="62">
        <f t="shared" si="29"/>
        <v>0</v>
      </c>
      <c r="O56" s="63"/>
      <c r="P56" s="59"/>
      <c r="Q56" s="62">
        <f t="shared" si="30"/>
        <v>0</v>
      </c>
      <c r="R56" s="63"/>
      <c r="S56" s="59"/>
      <c r="T56" s="62">
        <f t="shared" si="31"/>
        <v>0</v>
      </c>
      <c r="U56" s="63"/>
      <c r="V56" s="59"/>
      <c r="W56" s="62">
        <f t="shared" si="32"/>
        <v>0</v>
      </c>
      <c r="X56" s="63"/>
      <c r="Y56" s="59"/>
      <c r="Z56" s="62">
        <f t="shared" si="33"/>
        <v>0</v>
      </c>
      <c r="AA56" s="63"/>
      <c r="AB56" s="59"/>
      <c r="AC56" s="62">
        <f t="shared" si="34"/>
        <v>0</v>
      </c>
      <c r="AD56" s="63"/>
      <c r="AE56" s="59"/>
      <c r="AF56" s="62">
        <f t="shared" si="35"/>
        <v>0</v>
      </c>
      <c r="AG56" s="63"/>
      <c r="AH56" s="59"/>
      <c r="AI56" s="388" t="e">
        <f>AI53/AI47</f>
        <v>#REF!</v>
      </c>
    </row>
    <row r="57" spans="1:35" ht="15" hidden="1" thickBot="1">
      <c r="A57" s="359"/>
      <c r="B57" s="369"/>
      <c r="C57" s="370"/>
      <c r="D57" s="371"/>
      <c r="E57" s="363"/>
      <c r="F57" s="75" t="s">
        <v>42</v>
      </c>
      <c r="G57" s="76"/>
      <c r="H57" s="77">
        <f t="shared" si="27"/>
        <v>0</v>
      </c>
      <c r="I57" s="78"/>
      <c r="J57" s="76"/>
      <c r="K57" s="77">
        <f t="shared" si="28"/>
        <v>0</v>
      </c>
      <c r="L57" s="78"/>
      <c r="M57" s="76"/>
      <c r="N57" s="77">
        <f t="shared" si="29"/>
        <v>0</v>
      </c>
      <c r="O57" s="78"/>
      <c r="P57" s="76"/>
      <c r="Q57" s="77">
        <f t="shared" si="30"/>
        <v>0</v>
      </c>
      <c r="R57" s="78"/>
      <c r="S57" s="76"/>
      <c r="T57" s="77">
        <f t="shared" si="31"/>
        <v>0</v>
      </c>
      <c r="U57" s="78"/>
      <c r="V57" s="76"/>
      <c r="W57" s="77">
        <f t="shared" si="32"/>
        <v>0</v>
      </c>
      <c r="X57" s="78"/>
      <c r="Y57" s="76"/>
      <c r="Z57" s="77">
        <f t="shared" si="33"/>
        <v>0</v>
      </c>
      <c r="AA57" s="78"/>
      <c r="AB57" s="76"/>
      <c r="AC57" s="77">
        <f t="shared" si="34"/>
        <v>0</v>
      </c>
      <c r="AD57" s="78"/>
      <c r="AE57" s="76"/>
      <c r="AF57" s="77">
        <f t="shared" si="35"/>
        <v>0</v>
      </c>
      <c r="AG57" s="78"/>
      <c r="AH57" s="79"/>
      <c r="AI57" s="388"/>
    </row>
    <row r="58" spans="1:35" ht="30" hidden="1" customHeight="1">
      <c r="A58" s="366" t="s">
        <v>13</v>
      </c>
      <c r="B58" s="367" t="s">
        <v>14</v>
      </c>
      <c r="C58" s="354" t="s">
        <v>15</v>
      </c>
      <c r="D58" s="367" t="s">
        <v>16</v>
      </c>
      <c r="E58" s="354" t="s">
        <v>17</v>
      </c>
      <c r="F58" s="375" t="s">
        <v>18</v>
      </c>
      <c r="G58" s="381" t="s">
        <v>19</v>
      </c>
      <c r="H58" s="379" t="s">
        <v>20</v>
      </c>
      <c r="I58" s="380" t="s">
        <v>21</v>
      </c>
      <c r="J58" s="381" t="s">
        <v>19</v>
      </c>
      <c r="K58" s="379" t="s">
        <v>20</v>
      </c>
      <c r="L58" s="380" t="s">
        <v>21</v>
      </c>
      <c r="M58" s="381" t="s">
        <v>19</v>
      </c>
      <c r="N58" s="379" t="s">
        <v>20</v>
      </c>
      <c r="O58" s="380" t="s">
        <v>21</v>
      </c>
      <c r="P58" s="381" t="s">
        <v>19</v>
      </c>
      <c r="Q58" s="379" t="s">
        <v>20</v>
      </c>
      <c r="R58" s="380" t="s">
        <v>21</v>
      </c>
      <c r="S58" s="381" t="s">
        <v>19</v>
      </c>
      <c r="T58" s="379" t="s">
        <v>20</v>
      </c>
      <c r="U58" s="380" t="s">
        <v>21</v>
      </c>
      <c r="V58" s="381" t="s">
        <v>19</v>
      </c>
      <c r="W58" s="379" t="s">
        <v>20</v>
      </c>
      <c r="X58" s="380" t="s">
        <v>21</v>
      </c>
      <c r="Y58" s="381" t="s">
        <v>19</v>
      </c>
      <c r="Z58" s="379" t="s">
        <v>20</v>
      </c>
      <c r="AA58" s="380" t="s">
        <v>21</v>
      </c>
      <c r="AB58" s="381" t="s">
        <v>19</v>
      </c>
      <c r="AC58" s="379" t="s">
        <v>20</v>
      </c>
      <c r="AD58" s="380" t="s">
        <v>21</v>
      </c>
      <c r="AE58" s="381" t="s">
        <v>19</v>
      </c>
      <c r="AF58" s="379" t="s">
        <v>20</v>
      </c>
      <c r="AG58" s="380" t="s">
        <v>21</v>
      </c>
      <c r="AH58" s="381" t="s">
        <v>19</v>
      </c>
      <c r="AI58" s="382" t="s">
        <v>22</v>
      </c>
    </row>
    <row r="59" spans="1:35" ht="30" hidden="1" customHeight="1">
      <c r="A59" s="366"/>
      <c r="B59" s="367"/>
      <c r="C59" s="354"/>
      <c r="D59" s="367"/>
      <c r="E59" s="354"/>
      <c r="F59" s="375"/>
      <c r="G59" s="381"/>
      <c r="H59" s="379"/>
      <c r="I59" s="380"/>
      <c r="J59" s="381"/>
      <c r="K59" s="379"/>
      <c r="L59" s="380"/>
      <c r="M59" s="381"/>
      <c r="N59" s="379"/>
      <c r="O59" s="380"/>
      <c r="P59" s="381"/>
      <c r="Q59" s="379"/>
      <c r="R59" s="380"/>
      <c r="S59" s="381"/>
      <c r="T59" s="379"/>
      <c r="U59" s="380"/>
      <c r="V59" s="381"/>
      <c r="W59" s="379"/>
      <c r="X59" s="380"/>
      <c r="Y59" s="381"/>
      <c r="Z59" s="379"/>
      <c r="AA59" s="380"/>
      <c r="AB59" s="381"/>
      <c r="AC59" s="379"/>
      <c r="AD59" s="380"/>
      <c r="AE59" s="381"/>
      <c r="AF59" s="379"/>
      <c r="AG59" s="380"/>
      <c r="AH59" s="381"/>
      <c r="AI59" s="382"/>
    </row>
    <row r="60" spans="1:35" ht="30" hidden="1" customHeight="1">
      <c r="A60" s="359" t="s">
        <v>51</v>
      </c>
      <c r="B60" s="369">
        <v>1588</v>
      </c>
      <c r="C60" s="370">
        <v>800745</v>
      </c>
      <c r="D60" s="371" t="s">
        <v>52</v>
      </c>
      <c r="E60" s="363" t="s">
        <v>48</v>
      </c>
      <c r="F60" s="2" t="s">
        <v>27</v>
      </c>
      <c r="G60" s="59"/>
      <c r="H60" s="60">
        <f t="shared" ref="H60:H71" si="36">G60-I60</f>
        <v>0</v>
      </c>
      <c r="I60" s="61"/>
      <c r="J60" s="59"/>
      <c r="K60" s="60">
        <f t="shared" ref="K60:K71" si="37">J60-L60</f>
        <v>0</v>
      </c>
      <c r="L60" s="61"/>
      <c r="M60" s="59"/>
      <c r="N60" s="60">
        <f t="shared" ref="N60:N71" si="38">M60-O60</f>
        <v>0</v>
      </c>
      <c r="O60" s="61"/>
      <c r="P60" s="59"/>
      <c r="Q60" s="60">
        <f t="shared" ref="Q60:Q71" si="39">P60-R60</f>
        <v>0</v>
      </c>
      <c r="R60" s="61"/>
      <c r="S60" s="59"/>
      <c r="T60" s="60">
        <f t="shared" ref="T60:T71" si="40">S60-U60</f>
        <v>0</v>
      </c>
      <c r="U60" s="61"/>
      <c r="V60" s="59"/>
      <c r="W60" s="60">
        <f t="shared" ref="W60:W71" si="41">V60-X60</f>
        <v>0</v>
      </c>
      <c r="X60" s="61"/>
      <c r="Y60" s="59"/>
      <c r="Z60" s="60">
        <f t="shared" ref="Z60:Z71" si="42">Y60-AA60</f>
        <v>0</v>
      </c>
      <c r="AA60" s="61"/>
      <c r="AB60" s="59"/>
      <c r="AC60" s="60">
        <f t="shared" ref="AC60:AC71" si="43">AB60-AD60</f>
        <v>0</v>
      </c>
      <c r="AD60" s="61"/>
      <c r="AE60" s="59"/>
      <c r="AF60" s="60">
        <f t="shared" ref="AF60:AF71" si="44">AE60-AG60</f>
        <v>0</v>
      </c>
      <c r="AG60" s="61"/>
      <c r="AH60" s="59"/>
      <c r="AI60" s="4" t="s">
        <v>28</v>
      </c>
    </row>
    <row r="61" spans="1:35" hidden="1">
      <c r="A61" s="359"/>
      <c r="B61" s="369"/>
      <c r="C61" s="370"/>
      <c r="D61" s="371"/>
      <c r="E61" s="363"/>
      <c r="F61" s="2" t="s">
        <v>29</v>
      </c>
      <c r="G61" s="59">
        <v>1132128</v>
      </c>
      <c r="H61" s="62">
        <f t="shared" si="36"/>
        <v>0</v>
      </c>
      <c r="I61" s="63">
        <v>1132128</v>
      </c>
      <c r="J61" s="59"/>
      <c r="K61" s="62">
        <f t="shared" si="37"/>
        <v>0</v>
      </c>
      <c r="L61" s="63"/>
      <c r="M61" s="59"/>
      <c r="N61" s="62">
        <f t="shared" si="38"/>
        <v>0</v>
      </c>
      <c r="O61" s="63"/>
      <c r="P61" s="59"/>
      <c r="Q61" s="62">
        <f t="shared" si="39"/>
        <v>0</v>
      </c>
      <c r="R61" s="63"/>
      <c r="S61" s="59"/>
      <c r="T61" s="62">
        <f t="shared" si="40"/>
        <v>0</v>
      </c>
      <c r="U61" s="63"/>
      <c r="V61" s="59"/>
      <c r="W61" s="62">
        <f t="shared" si="41"/>
        <v>0</v>
      </c>
      <c r="X61" s="63"/>
      <c r="Y61" s="59"/>
      <c r="Z61" s="62">
        <f t="shared" si="42"/>
        <v>0</v>
      </c>
      <c r="AA61" s="63"/>
      <c r="AB61" s="59"/>
      <c r="AC61" s="62">
        <f t="shared" si="43"/>
        <v>0</v>
      </c>
      <c r="AD61" s="63"/>
      <c r="AE61" s="59"/>
      <c r="AF61" s="62">
        <f t="shared" si="44"/>
        <v>0</v>
      </c>
      <c r="AG61" s="63"/>
      <c r="AH61" s="59"/>
      <c r="AI61" s="387" t="e">
        <f>SUM(G60:G71,J60:J71,M60:M71,P60:P71,S60:S71,AH60:AH71)+SUM(#REF!,#REF!,#REF!,#REF!,#REF!,#REF!,#REF!,#REF!,#REF!,#REF!,#REF!,#REF!,#REF!,#REF!,#REF!,#REF!,#REF!,#REF!,#REF!,#REF!)</f>
        <v>#REF!</v>
      </c>
    </row>
    <row r="62" spans="1:35" hidden="1">
      <c r="A62" s="359"/>
      <c r="B62" s="369"/>
      <c r="C62" s="370"/>
      <c r="D62" s="371"/>
      <c r="E62" s="363"/>
      <c r="F62" s="2" t="s">
        <v>30</v>
      </c>
      <c r="G62" s="59"/>
      <c r="H62" s="62">
        <f t="shared" si="36"/>
        <v>0</v>
      </c>
      <c r="I62" s="63"/>
      <c r="J62" s="59"/>
      <c r="K62" s="62">
        <f t="shared" si="37"/>
        <v>0</v>
      </c>
      <c r="L62" s="63"/>
      <c r="M62" s="59"/>
      <c r="N62" s="62">
        <f t="shared" si="38"/>
        <v>0</v>
      </c>
      <c r="O62" s="63"/>
      <c r="P62" s="59"/>
      <c r="Q62" s="62">
        <f t="shared" si="39"/>
        <v>0</v>
      </c>
      <c r="R62" s="63"/>
      <c r="S62" s="59"/>
      <c r="T62" s="62">
        <f t="shared" si="40"/>
        <v>0</v>
      </c>
      <c r="U62" s="63"/>
      <c r="V62" s="59"/>
      <c r="W62" s="62">
        <f t="shared" si="41"/>
        <v>0</v>
      </c>
      <c r="X62" s="63"/>
      <c r="Y62" s="59"/>
      <c r="Z62" s="62">
        <f t="shared" si="42"/>
        <v>0</v>
      </c>
      <c r="AA62" s="63"/>
      <c r="AB62" s="59"/>
      <c r="AC62" s="62">
        <f t="shared" si="43"/>
        <v>0</v>
      </c>
      <c r="AD62" s="63"/>
      <c r="AE62" s="59"/>
      <c r="AF62" s="62">
        <f t="shared" si="44"/>
        <v>0</v>
      </c>
      <c r="AG62" s="63"/>
      <c r="AH62" s="59"/>
      <c r="AI62" s="387"/>
    </row>
    <row r="63" spans="1:35" hidden="1">
      <c r="A63" s="359"/>
      <c r="B63" s="369"/>
      <c r="C63" s="370"/>
      <c r="D63" s="371"/>
      <c r="E63" s="363"/>
      <c r="F63" s="2" t="s">
        <v>31</v>
      </c>
      <c r="G63" s="59"/>
      <c r="H63" s="62">
        <f t="shared" si="36"/>
        <v>0</v>
      </c>
      <c r="I63" s="63"/>
      <c r="J63" s="59"/>
      <c r="K63" s="62">
        <f t="shared" si="37"/>
        <v>0</v>
      </c>
      <c r="L63" s="63"/>
      <c r="M63" s="59"/>
      <c r="N63" s="62">
        <f t="shared" si="38"/>
        <v>0</v>
      </c>
      <c r="O63" s="63"/>
      <c r="P63" s="59"/>
      <c r="Q63" s="62">
        <f t="shared" si="39"/>
        <v>0</v>
      </c>
      <c r="R63" s="63"/>
      <c r="S63" s="59"/>
      <c r="T63" s="62">
        <f t="shared" si="40"/>
        <v>0</v>
      </c>
      <c r="U63" s="63"/>
      <c r="V63" s="59"/>
      <c r="W63" s="62">
        <f t="shared" si="41"/>
        <v>0</v>
      </c>
      <c r="X63" s="63"/>
      <c r="Y63" s="59"/>
      <c r="Z63" s="62">
        <f t="shared" si="42"/>
        <v>0</v>
      </c>
      <c r="AA63" s="63"/>
      <c r="AB63" s="59"/>
      <c r="AC63" s="62">
        <f t="shared" si="43"/>
        <v>0</v>
      </c>
      <c r="AD63" s="63"/>
      <c r="AE63" s="59"/>
      <c r="AF63" s="62">
        <f t="shared" si="44"/>
        <v>0</v>
      </c>
      <c r="AG63" s="63"/>
      <c r="AH63" s="59"/>
      <c r="AI63" s="7" t="s">
        <v>32</v>
      </c>
    </row>
    <row r="64" spans="1:35" hidden="1">
      <c r="A64" s="359"/>
      <c r="B64" s="369"/>
      <c r="C64" s="370"/>
      <c r="D64" s="371"/>
      <c r="E64" s="363"/>
      <c r="F64" s="2" t="s">
        <v>33</v>
      </c>
      <c r="G64" s="59"/>
      <c r="H64" s="62">
        <f t="shared" si="36"/>
        <v>0</v>
      </c>
      <c r="I64" s="63"/>
      <c r="J64" s="59"/>
      <c r="K64" s="62">
        <f t="shared" si="37"/>
        <v>0</v>
      </c>
      <c r="L64" s="63"/>
      <c r="M64" s="59"/>
      <c r="N64" s="62">
        <f t="shared" si="38"/>
        <v>0</v>
      </c>
      <c r="O64" s="63"/>
      <c r="P64" s="59"/>
      <c r="Q64" s="62">
        <f t="shared" si="39"/>
        <v>0</v>
      </c>
      <c r="R64" s="63"/>
      <c r="S64" s="59"/>
      <c r="T64" s="62">
        <f t="shared" si="40"/>
        <v>0</v>
      </c>
      <c r="U64" s="63"/>
      <c r="V64" s="59"/>
      <c r="W64" s="62">
        <f t="shared" si="41"/>
        <v>0</v>
      </c>
      <c r="X64" s="63"/>
      <c r="Y64" s="59"/>
      <c r="Z64" s="62">
        <f t="shared" si="42"/>
        <v>0</v>
      </c>
      <c r="AA64" s="63"/>
      <c r="AB64" s="59"/>
      <c r="AC64" s="62">
        <f t="shared" si="43"/>
        <v>0</v>
      </c>
      <c r="AD64" s="63"/>
      <c r="AE64" s="59"/>
      <c r="AF64" s="62">
        <f t="shared" si="44"/>
        <v>0</v>
      </c>
      <c r="AG64" s="63"/>
      <c r="AH64" s="59"/>
      <c r="AI64" s="387">
        <f>SUM(H60:H71,K60:K71,N60:N71,Q60:Q71,T60:T71)</f>
        <v>0</v>
      </c>
    </row>
    <row r="65" spans="1:35" hidden="1">
      <c r="A65" s="359"/>
      <c r="B65" s="369"/>
      <c r="C65" s="370"/>
      <c r="D65" s="371"/>
      <c r="E65" s="363"/>
      <c r="F65" s="2" t="s">
        <v>34</v>
      </c>
      <c r="G65" s="59"/>
      <c r="H65" s="62">
        <f t="shared" si="36"/>
        <v>0</v>
      </c>
      <c r="I65" s="63"/>
      <c r="J65" s="59"/>
      <c r="K65" s="62">
        <f t="shared" si="37"/>
        <v>0</v>
      </c>
      <c r="L65" s="63"/>
      <c r="M65" s="59"/>
      <c r="N65" s="62">
        <f t="shared" si="38"/>
        <v>0</v>
      </c>
      <c r="O65" s="63"/>
      <c r="P65" s="59"/>
      <c r="Q65" s="62">
        <f t="shared" si="39"/>
        <v>0</v>
      </c>
      <c r="R65" s="63"/>
      <c r="S65" s="59"/>
      <c r="T65" s="62">
        <f t="shared" si="40"/>
        <v>0</v>
      </c>
      <c r="U65" s="63"/>
      <c r="V65" s="59"/>
      <c r="W65" s="62">
        <f t="shared" si="41"/>
        <v>0</v>
      </c>
      <c r="X65" s="63"/>
      <c r="Y65" s="59"/>
      <c r="Z65" s="62">
        <f t="shared" si="42"/>
        <v>0</v>
      </c>
      <c r="AA65" s="63"/>
      <c r="AB65" s="59"/>
      <c r="AC65" s="62">
        <f t="shared" si="43"/>
        <v>0</v>
      </c>
      <c r="AD65" s="63"/>
      <c r="AE65" s="59"/>
      <c r="AF65" s="62">
        <f t="shared" si="44"/>
        <v>0</v>
      </c>
      <c r="AG65" s="63"/>
      <c r="AH65" s="59"/>
      <c r="AI65" s="387"/>
    </row>
    <row r="66" spans="1:35" hidden="1">
      <c r="A66" s="359"/>
      <c r="B66" s="369"/>
      <c r="C66" s="370"/>
      <c r="D66" s="371"/>
      <c r="E66" s="363"/>
      <c r="F66" s="2" t="s">
        <v>35</v>
      </c>
      <c r="G66" s="59"/>
      <c r="H66" s="62">
        <f t="shared" si="36"/>
        <v>0</v>
      </c>
      <c r="I66" s="63"/>
      <c r="J66" s="59"/>
      <c r="K66" s="62">
        <f t="shared" si="37"/>
        <v>0</v>
      </c>
      <c r="L66" s="63"/>
      <c r="M66" s="59"/>
      <c r="N66" s="62">
        <f t="shared" si="38"/>
        <v>0</v>
      </c>
      <c r="O66" s="63"/>
      <c r="P66" s="59"/>
      <c r="Q66" s="62">
        <f t="shared" si="39"/>
        <v>0</v>
      </c>
      <c r="R66" s="63"/>
      <c r="S66" s="59"/>
      <c r="T66" s="62">
        <f t="shared" si="40"/>
        <v>0</v>
      </c>
      <c r="U66" s="63"/>
      <c r="V66" s="59"/>
      <c r="W66" s="62">
        <f t="shared" si="41"/>
        <v>0</v>
      </c>
      <c r="X66" s="63"/>
      <c r="Y66" s="59"/>
      <c r="Z66" s="62">
        <f t="shared" si="42"/>
        <v>0</v>
      </c>
      <c r="AA66" s="63"/>
      <c r="AB66" s="59"/>
      <c r="AC66" s="62">
        <f t="shared" si="43"/>
        <v>0</v>
      </c>
      <c r="AD66" s="63"/>
      <c r="AE66" s="59"/>
      <c r="AF66" s="62">
        <f t="shared" si="44"/>
        <v>0</v>
      </c>
      <c r="AG66" s="63"/>
      <c r="AH66" s="59"/>
      <c r="AI66" s="7" t="s">
        <v>36</v>
      </c>
    </row>
    <row r="67" spans="1:35" hidden="1">
      <c r="A67" s="359"/>
      <c r="B67" s="369"/>
      <c r="C67" s="370"/>
      <c r="D67" s="371"/>
      <c r="E67" s="363"/>
      <c r="F67" s="2" t="s">
        <v>37</v>
      </c>
      <c r="G67" s="59"/>
      <c r="H67" s="62">
        <f t="shared" si="36"/>
        <v>0</v>
      </c>
      <c r="I67" s="63"/>
      <c r="J67" s="59"/>
      <c r="K67" s="62">
        <f t="shared" si="37"/>
        <v>0</v>
      </c>
      <c r="L67" s="63"/>
      <c r="M67" s="59"/>
      <c r="N67" s="62">
        <f t="shared" si="38"/>
        <v>0</v>
      </c>
      <c r="O67" s="63"/>
      <c r="P67" s="59"/>
      <c r="Q67" s="62">
        <f t="shared" si="39"/>
        <v>0</v>
      </c>
      <c r="R67" s="63"/>
      <c r="S67" s="59"/>
      <c r="T67" s="62">
        <f t="shared" si="40"/>
        <v>0</v>
      </c>
      <c r="U67" s="63"/>
      <c r="V67" s="59"/>
      <c r="W67" s="62">
        <f t="shared" si="41"/>
        <v>0</v>
      </c>
      <c r="X67" s="63"/>
      <c r="Y67" s="59"/>
      <c r="Z67" s="62">
        <f t="shared" si="42"/>
        <v>0</v>
      </c>
      <c r="AA67" s="63"/>
      <c r="AB67" s="59"/>
      <c r="AC67" s="62">
        <f t="shared" si="43"/>
        <v>0</v>
      </c>
      <c r="AD67" s="63"/>
      <c r="AE67" s="59"/>
      <c r="AF67" s="62">
        <f t="shared" si="44"/>
        <v>0</v>
      </c>
      <c r="AG67" s="63"/>
      <c r="AH67" s="59"/>
      <c r="AI67" s="387" t="e">
        <f>SUM(I60:I71,L60:L71,O60:O71,R60:R71,U60:U71)+SUM(#REF!,#REF!,#REF!,#REF!,#REF!,#REF!,#REF!,#REF!,#REF!,#REF!,#REF!,#REF!,#REF!,#REF!,#REF!,#REF!,#REF!,#REF!)</f>
        <v>#REF!</v>
      </c>
    </row>
    <row r="68" spans="1:35" hidden="1">
      <c r="A68" s="359"/>
      <c r="B68" s="369"/>
      <c r="C68" s="370"/>
      <c r="D68" s="371"/>
      <c r="E68" s="363"/>
      <c r="F68" s="2" t="s">
        <v>38</v>
      </c>
      <c r="G68" s="59"/>
      <c r="H68" s="62">
        <f t="shared" si="36"/>
        <v>0</v>
      </c>
      <c r="I68" s="63"/>
      <c r="J68" s="59"/>
      <c r="K68" s="62">
        <f t="shared" si="37"/>
        <v>0</v>
      </c>
      <c r="L68" s="63"/>
      <c r="M68" s="59"/>
      <c r="N68" s="62">
        <f t="shared" si="38"/>
        <v>0</v>
      </c>
      <c r="O68" s="63"/>
      <c r="P68" s="59"/>
      <c r="Q68" s="62">
        <f t="shared" si="39"/>
        <v>0</v>
      </c>
      <c r="R68" s="63"/>
      <c r="S68" s="59"/>
      <c r="T68" s="62">
        <f t="shared" si="40"/>
        <v>0</v>
      </c>
      <c r="U68" s="63"/>
      <c r="V68" s="59"/>
      <c r="W68" s="62">
        <f t="shared" si="41"/>
        <v>0</v>
      </c>
      <c r="X68" s="63"/>
      <c r="Y68" s="59"/>
      <c r="Z68" s="62">
        <f t="shared" si="42"/>
        <v>0</v>
      </c>
      <c r="AA68" s="63"/>
      <c r="AB68" s="59"/>
      <c r="AC68" s="62">
        <f t="shared" si="43"/>
        <v>0</v>
      </c>
      <c r="AD68" s="63"/>
      <c r="AE68" s="59"/>
      <c r="AF68" s="62">
        <f t="shared" si="44"/>
        <v>0</v>
      </c>
      <c r="AG68" s="63"/>
      <c r="AH68" s="59"/>
      <c r="AI68" s="387"/>
    </row>
    <row r="69" spans="1:35" hidden="1">
      <c r="A69" s="359"/>
      <c r="B69" s="369"/>
      <c r="C69" s="370"/>
      <c r="D69" s="371"/>
      <c r="E69" s="363"/>
      <c r="F69" s="2" t="s">
        <v>39</v>
      </c>
      <c r="G69" s="59"/>
      <c r="H69" s="62">
        <f t="shared" si="36"/>
        <v>0</v>
      </c>
      <c r="I69" s="63"/>
      <c r="J69" s="59"/>
      <c r="K69" s="62">
        <f t="shared" si="37"/>
        <v>0</v>
      </c>
      <c r="L69" s="63"/>
      <c r="M69" s="59"/>
      <c r="N69" s="62">
        <f t="shared" si="38"/>
        <v>0</v>
      </c>
      <c r="O69" s="63"/>
      <c r="P69" s="59"/>
      <c r="Q69" s="62">
        <f t="shared" si="39"/>
        <v>0</v>
      </c>
      <c r="R69" s="63"/>
      <c r="S69" s="59"/>
      <c r="T69" s="62">
        <f t="shared" si="40"/>
        <v>0</v>
      </c>
      <c r="U69" s="63"/>
      <c r="V69" s="59"/>
      <c r="W69" s="62">
        <f t="shared" si="41"/>
        <v>0</v>
      </c>
      <c r="X69" s="63"/>
      <c r="Y69" s="59"/>
      <c r="Z69" s="62">
        <f t="shared" si="42"/>
        <v>0</v>
      </c>
      <c r="AA69" s="63"/>
      <c r="AB69" s="59"/>
      <c r="AC69" s="62">
        <f t="shared" si="43"/>
        <v>0</v>
      </c>
      <c r="AD69" s="63"/>
      <c r="AE69" s="59"/>
      <c r="AF69" s="62">
        <f t="shared" si="44"/>
        <v>0</v>
      </c>
      <c r="AG69" s="63"/>
      <c r="AH69" s="59"/>
      <c r="AI69" s="7" t="s">
        <v>40</v>
      </c>
    </row>
    <row r="70" spans="1:35" hidden="1">
      <c r="A70" s="359"/>
      <c r="B70" s="369"/>
      <c r="C70" s="370"/>
      <c r="D70" s="371"/>
      <c r="E70" s="363"/>
      <c r="F70" s="2" t="s">
        <v>41</v>
      </c>
      <c r="G70" s="59"/>
      <c r="H70" s="62">
        <f t="shared" si="36"/>
        <v>0</v>
      </c>
      <c r="I70" s="63"/>
      <c r="J70" s="59"/>
      <c r="K70" s="62">
        <f t="shared" si="37"/>
        <v>0</v>
      </c>
      <c r="L70" s="63"/>
      <c r="M70" s="59"/>
      <c r="N70" s="62">
        <f t="shared" si="38"/>
        <v>0</v>
      </c>
      <c r="O70" s="63"/>
      <c r="P70" s="59"/>
      <c r="Q70" s="62">
        <f t="shared" si="39"/>
        <v>0</v>
      </c>
      <c r="R70" s="63"/>
      <c r="S70" s="59"/>
      <c r="T70" s="62">
        <f t="shared" si="40"/>
        <v>0</v>
      </c>
      <c r="U70" s="63"/>
      <c r="V70" s="59"/>
      <c r="W70" s="62">
        <f t="shared" si="41"/>
        <v>0</v>
      </c>
      <c r="X70" s="63"/>
      <c r="Y70" s="59"/>
      <c r="Z70" s="62">
        <f t="shared" si="42"/>
        <v>0</v>
      </c>
      <c r="AA70" s="63"/>
      <c r="AB70" s="59"/>
      <c r="AC70" s="62">
        <f t="shared" si="43"/>
        <v>0</v>
      </c>
      <c r="AD70" s="63"/>
      <c r="AE70" s="59"/>
      <c r="AF70" s="62">
        <f t="shared" si="44"/>
        <v>0</v>
      </c>
      <c r="AG70" s="63"/>
      <c r="AH70" s="59"/>
      <c r="AI70" s="388" t="e">
        <f>AI67/AI61</f>
        <v>#REF!</v>
      </c>
    </row>
    <row r="71" spans="1:35" ht="15" hidden="1" thickBot="1">
      <c r="A71" s="359"/>
      <c r="B71" s="369"/>
      <c r="C71" s="370"/>
      <c r="D71" s="371"/>
      <c r="E71" s="363"/>
      <c r="F71" s="66" t="s">
        <v>42</v>
      </c>
      <c r="G71" s="70"/>
      <c r="H71" s="68">
        <f t="shared" si="36"/>
        <v>0</v>
      </c>
      <c r="I71" s="69"/>
      <c r="J71" s="70"/>
      <c r="K71" s="68">
        <f t="shared" si="37"/>
        <v>0</v>
      </c>
      <c r="L71" s="69"/>
      <c r="M71" s="70"/>
      <c r="N71" s="68">
        <f t="shared" si="38"/>
        <v>0</v>
      </c>
      <c r="O71" s="69"/>
      <c r="P71" s="70"/>
      <c r="Q71" s="68">
        <f t="shared" si="39"/>
        <v>0</v>
      </c>
      <c r="R71" s="69"/>
      <c r="S71" s="70"/>
      <c r="T71" s="68">
        <f t="shared" si="40"/>
        <v>0</v>
      </c>
      <c r="U71" s="69"/>
      <c r="V71" s="70"/>
      <c r="W71" s="68">
        <f t="shared" si="41"/>
        <v>0</v>
      </c>
      <c r="X71" s="69"/>
      <c r="Y71" s="70"/>
      <c r="Z71" s="68">
        <f t="shared" si="42"/>
        <v>0</v>
      </c>
      <c r="AA71" s="69"/>
      <c r="AB71" s="70"/>
      <c r="AC71" s="68">
        <f t="shared" si="43"/>
        <v>0</v>
      </c>
      <c r="AD71" s="69"/>
      <c r="AE71" s="70"/>
      <c r="AF71" s="68">
        <f t="shared" si="44"/>
        <v>0</v>
      </c>
      <c r="AG71" s="69"/>
      <c r="AH71" s="102"/>
      <c r="AI71" s="388"/>
    </row>
    <row r="72" spans="1:35" ht="15" customHeight="1" thickBot="1">
      <c r="A72" s="366" t="s">
        <v>13</v>
      </c>
      <c r="B72" s="367" t="s">
        <v>14</v>
      </c>
      <c r="C72" s="354" t="s">
        <v>15</v>
      </c>
      <c r="D72" s="367" t="s">
        <v>16</v>
      </c>
      <c r="E72" s="354" t="s">
        <v>17</v>
      </c>
      <c r="F72" s="368" t="s">
        <v>18</v>
      </c>
      <c r="G72" s="356" t="s">
        <v>19</v>
      </c>
      <c r="H72" s="354" t="s">
        <v>20</v>
      </c>
      <c r="I72" s="355" t="s">
        <v>21</v>
      </c>
      <c r="J72" s="356" t="s">
        <v>19</v>
      </c>
      <c r="K72" s="354" t="s">
        <v>20</v>
      </c>
      <c r="L72" s="355" t="s">
        <v>21</v>
      </c>
      <c r="M72" s="356" t="s">
        <v>19</v>
      </c>
      <c r="N72" s="354" t="s">
        <v>20</v>
      </c>
      <c r="O72" s="355" t="s">
        <v>21</v>
      </c>
      <c r="P72" s="356" t="s">
        <v>19</v>
      </c>
      <c r="Q72" s="354" t="s">
        <v>20</v>
      </c>
      <c r="R72" s="355" t="s">
        <v>21</v>
      </c>
      <c r="S72" s="356" t="s">
        <v>19</v>
      </c>
      <c r="T72" s="354" t="s">
        <v>20</v>
      </c>
      <c r="U72" s="355" t="s">
        <v>21</v>
      </c>
      <c r="V72" s="356" t="s">
        <v>19</v>
      </c>
      <c r="W72" s="354" t="s">
        <v>20</v>
      </c>
      <c r="X72" s="355" t="s">
        <v>21</v>
      </c>
      <c r="Y72" s="356" t="s">
        <v>19</v>
      </c>
      <c r="Z72" s="354" t="s">
        <v>20</v>
      </c>
      <c r="AA72" s="355" t="s">
        <v>21</v>
      </c>
      <c r="AB72" s="356" t="s">
        <v>19</v>
      </c>
      <c r="AC72" s="354" t="s">
        <v>20</v>
      </c>
      <c r="AD72" s="355" t="s">
        <v>21</v>
      </c>
      <c r="AE72" s="356" t="s">
        <v>19</v>
      </c>
      <c r="AF72" s="354" t="s">
        <v>20</v>
      </c>
      <c r="AG72" s="355" t="s">
        <v>21</v>
      </c>
      <c r="AH72" s="356" t="s">
        <v>19</v>
      </c>
      <c r="AI72" s="358" t="s">
        <v>22</v>
      </c>
    </row>
    <row r="73" spans="1:35" ht="15" customHeight="1">
      <c r="A73" s="366"/>
      <c r="B73" s="367"/>
      <c r="C73" s="354"/>
      <c r="D73" s="367"/>
      <c r="E73" s="354"/>
      <c r="F73" s="368"/>
      <c r="G73" s="356"/>
      <c r="H73" s="354"/>
      <c r="I73" s="355"/>
      <c r="J73" s="356"/>
      <c r="K73" s="354"/>
      <c r="L73" s="355"/>
      <c r="M73" s="356"/>
      <c r="N73" s="354"/>
      <c r="O73" s="355"/>
      <c r="P73" s="356"/>
      <c r="Q73" s="354"/>
      <c r="R73" s="355"/>
      <c r="S73" s="356"/>
      <c r="T73" s="354"/>
      <c r="U73" s="355"/>
      <c r="V73" s="356"/>
      <c r="W73" s="354"/>
      <c r="X73" s="355"/>
      <c r="Y73" s="356"/>
      <c r="Z73" s="354"/>
      <c r="AA73" s="355"/>
      <c r="AB73" s="356"/>
      <c r="AC73" s="354"/>
      <c r="AD73" s="355"/>
      <c r="AE73" s="356"/>
      <c r="AF73" s="354"/>
      <c r="AG73" s="355"/>
      <c r="AH73" s="356"/>
      <c r="AI73" s="358"/>
    </row>
    <row r="74" spans="1:35" ht="15" customHeight="1">
      <c r="A74" s="411" t="s">
        <v>53</v>
      </c>
      <c r="B74" s="412">
        <v>2128</v>
      </c>
      <c r="C74" s="413">
        <v>1400550</v>
      </c>
      <c r="D74" s="389" t="s">
        <v>54</v>
      </c>
      <c r="E74" s="414" t="s">
        <v>55</v>
      </c>
      <c r="F74" s="151" t="s">
        <v>27</v>
      </c>
      <c r="G74" s="59"/>
      <c r="H74" s="60">
        <f t="shared" ref="H74:H82" si="45">G74-I74</f>
        <v>0</v>
      </c>
      <c r="I74" s="61"/>
      <c r="J74" s="59"/>
      <c r="K74" s="60">
        <f t="shared" ref="K74:K82" si="46">J74-L74</f>
        <v>0</v>
      </c>
      <c r="L74" s="61"/>
      <c r="M74" s="59"/>
      <c r="N74" s="60">
        <f t="shared" ref="N74:N82" si="47">M74-O74</f>
        <v>0</v>
      </c>
      <c r="O74" s="61"/>
      <c r="P74" s="59"/>
      <c r="Q74" s="60">
        <f t="shared" ref="Q74:Q82" si="48">P74-R74</f>
        <v>0</v>
      </c>
      <c r="R74" s="61"/>
      <c r="S74" s="59"/>
      <c r="T74" s="60">
        <f t="shared" ref="T74:T82" si="49">S74-U74</f>
        <v>0</v>
      </c>
      <c r="U74" s="61"/>
      <c r="V74" s="59"/>
      <c r="W74" s="60">
        <f t="shared" ref="W74:W82" si="50">V74-X74</f>
        <v>0</v>
      </c>
      <c r="X74" s="61"/>
      <c r="Y74" s="59"/>
      <c r="Z74" s="60">
        <f t="shared" ref="Z74:Z82" si="51">Y74-AA74</f>
        <v>0</v>
      </c>
      <c r="AA74" s="61"/>
      <c r="AB74" s="59"/>
      <c r="AC74" s="60">
        <f t="shared" ref="AC74:AC82" si="52">AB74-AD74</f>
        <v>0</v>
      </c>
      <c r="AD74" s="61"/>
      <c r="AE74" s="59"/>
      <c r="AF74" s="60">
        <f t="shared" ref="AF74:AF82" si="53">AE74-AG74</f>
        <v>0</v>
      </c>
      <c r="AG74" s="61"/>
      <c r="AH74" s="59"/>
      <c r="AI74" s="4" t="s">
        <v>28</v>
      </c>
    </row>
    <row r="75" spans="1:35">
      <c r="A75" s="411"/>
      <c r="B75" s="412"/>
      <c r="C75" s="413"/>
      <c r="D75" s="389"/>
      <c r="E75" s="414"/>
      <c r="F75" s="151" t="s">
        <v>29</v>
      </c>
      <c r="G75" s="59"/>
      <c r="H75" s="62">
        <f t="shared" si="45"/>
        <v>0</v>
      </c>
      <c r="I75" s="63"/>
      <c r="J75" s="59"/>
      <c r="K75" s="62">
        <f t="shared" si="46"/>
        <v>0</v>
      </c>
      <c r="L75" s="63"/>
      <c r="M75" s="59"/>
      <c r="N75" s="62">
        <f t="shared" si="47"/>
        <v>0</v>
      </c>
      <c r="O75" s="63"/>
      <c r="P75" s="59"/>
      <c r="Q75" s="62">
        <f t="shared" si="48"/>
        <v>0</v>
      </c>
      <c r="R75" s="63"/>
      <c r="S75" s="59"/>
      <c r="T75" s="62">
        <f t="shared" si="49"/>
        <v>0</v>
      </c>
      <c r="U75" s="63"/>
      <c r="V75" s="59"/>
      <c r="W75" s="62">
        <f t="shared" si="50"/>
        <v>0</v>
      </c>
      <c r="X75" s="63"/>
      <c r="Y75" s="59"/>
      <c r="Z75" s="62">
        <f t="shared" si="51"/>
        <v>0</v>
      </c>
      <c r="AA75" s="63"/>
      <c r="AB75" s="59"/>
      <c r="AC75" s="62">
        <f t="shared" si="52"/>
        <v>0</v>
      </c>
      <c r="AD75" s="63"/>
      <c r="AE75" s="59"/>
      <c r="AF75" s="62">
        <f t="shared" si="53"/>
        <v>0</v>
      </c>
      <c r="AG75" s="63"/>
      <c r="AH75" s="59"/>
      <c r="AI75" s="140">
        <f>SUM(G74:G82,J74:J82,M74:M82,P74:P82,S74:S82,V74:V82,Y74:Y82,AB74:AB82,AE74:AE82)</f>
        <v>1884147</v>
      </c>
    </row>
    <row r="76" spans="1:35">
      <c r="A76" s="411"/>
      <c r="B76" s="412"/>
      <c r="C76" s="413"/>
      <c r="D76" s="389"/>
      <c r="E76" s="414"/>
      <c r="F76" s="151" t="s">
        <v>30</v>
      </c>
      <c r="G76" s="59"/>
      <c r="H76" s="62">
        <f t="shared" si="45"/>
        <v>0</v>
      </c>
      <c r="I76" s="63"/>
      <c r="J76" s="59"/>
      <c r="K76" s="62">
        <f t="shared" si="46"/>
        <v>0</v>
      </c>
      <c r="L76" s="63"/>
      <c r="M76" s="59">
        <v>0</v>
      </c>
      <c r="N76" s="62">
        <f t="shared" si="47"/>
        <v>0</v>
      </c>
      <c r="O76" s="63"/>
      <c r="P76" s="59"/>
      <c r="Q76" s="62">
        <f t="shared" si="48"/>
        <v>0</v>
      </c>
      <c r="R76" s="63"/>
      <c r="S76" s="59"/>
      <c r="T76" s="62">
        <f t="shared" si="49"/>
        <v>0</v>
      </c>
      <c r="U76" s="63"/>
      <c r="V76" s="59"/>
      <c r="W76" s="62">
        <f t="shared" si="50"/>
        <v>0</v>
      </c>
      <c r="X76" s="63"/>
      <c r="Y76" s="59"/>
      <c r="Z76" s="62">
        <f t="shared" si="51"/>
        <v>0</v>
      </c>
      <c r="AA76" s="63"/>
      <c r="AB76" s="59"/>
      <c r="AC76" s="62">
        <f t="shared" si="52"/>
        <v>0</v>
      </c>
      <c r="AD76" s="63"/>
      <c r="AE76" s="59"/>
      <c r="AF76" s="62">
        <f t="shared" si="53"/>
        <v>0</v>
      </c>
      <c r="AG76" s="63"/>
      <c r="AH76" s="59"/>
      <c r="AI76" s="7" t="s">
        <v>32</v>
      </c>
    </row>
    <row r="77" spans="1:35">
      <c r="A77" s="411"/>
      <c r="B77" s="412"/>
      <c r="C77" s="413"/>
      <c r="D77" s="389"/>
      <c r="E77" s="414"/>
      <c r="F77" s="151" t="s">
        <v>31</v>
      </c>
      <c r="G77" s="59"/>
      <c r="H77" s="62">
        <f t="shared" si="45"/>
        <v>0</v>
      </c>
      <c r="I77" s="63"/>
      <c r="J77" s="59"/>
      <c r="K77" s="62">
        <f t="shared" si="46"/>
        <v>0</v>
      </c>
      <c r="L77" s="63"/>
      <c r="M77" s="59"/>
      <c r="N77" s="62">
        <f t="shared" si="47"/>
        <v>0</v>
      </c>
      <c r="O77" s="63"/>
      <c r="P77" s="72">
        <v>384147</v>
      </c>
      <c r="Q77" s="73">
        <f t="shared" si="48"/>
        <v>76830</v>
      </c>
      <c r="R77" s="74">
        <v>307317</v>
      </c>
      <c r="S77" s="263">
        <v>300000</v>
      </c>
      <c r="T77" s="264">
        <f t="shared" si="49"/>
        <v>0</v>
      </c>
      <c r="U77" s="265">
        <v>300000</v>
      </c>
      <c r="V77" s="59"/>
      <c r="W77" s="62">
        <f t="shared" si="50"/>
        <v>0</v>
      </c>
      <c r="X77" s="63"/>
      <c r="Y77" s="59"/>
      <c r="Z77" s="62">
        <f t="shared" si="51"/>
        <v>0</v>
      </c>
      <c r="AA77" s="63"/>
      <c r="AB77" s="59"/>
      <c r="AC77" s="62">
        <f t="shared" si="52"/>
        <v>0</v>
      </c>
      <c r="AD77" s="63"/>
      <c r="AE77" s="59"/>
      <c r="AF77" s="62">
        <f t="shared" si="53"/>
        <v>0</v>
      </c>
      <c r="AG77" s="63"/>
      <c r="AH77" s="59"/>
      <c r="AI77" s="140">
        <f>SUM(H74:H82,K74:K82,N74:N82,Q74:Q82,T74:T82,W74:W82,Z74:Z82,AC74:AC82,Z74:Z82,AF74:AF82)</f>
        <v>2476830</v>
      </c>
    </row>
    <row r="78" spans="1:35">
      <c r="A78" s="411"/>
      <c r="B78" s="412"/>
      <c r="C78" s="413"/>
      <c r="D78" s="389"/>
      <c r="E78" s="414"/>
      <c r="F78" s="151" t="s">
        <v>33</v>
      </c>
      <c r="G78" s="59"/>
      <c r="H78" s="62">
        <f t="shared" si="45"/>
        <v>0</v>
      </c>
      <c r="I78" s="63"/>
      <c r="J78" s="59"/>
      <c r="K78" s="62">
        <f t="shared" si="46"/>
        <v>0</v>
      </c>
      <c r="L78" s="63"/>
      <c r="M78" s="59"/>
      <c r="N78" s="62">
        <f t="shared" si="47"/>
        <v>0</v>
      </c>
      <c r="O78" s="63"/>
      <c r="P78" s="59"/>
      <c r="Q78" s="62">
        <f t="shared" si="48"/>
        <v>0</v>
      </c>
      <c r="R78" s="63"/>
      <c r="S78" s="3"/>
      <c r="T78" s="11">
        <f t="shared" si="49"/>
        <v>0</v>
      </c>
      <c r="U78" s="12"/>
      <c r="V78" s="59"/>
      <c r="W78" s="62">
        <f t="shared" si="50"/>
        <v>0</v>
      </c>
      <c r="X78" s="63"/>
      <c r="Y78" s="59"/>
      <c r="Z78" s="62">
        <f t="shared" si="51"/>
        <v>0</v>
      </c>
      <c r="AA78" s="63"/>
      <c r="AB78" s="59"/>
      <c r="AC78" s="62">
        <f t="shared" si="52"/>
        <v>0</v>
      </c>
      <c r="AD78" s="63"/>
      <c r="AE78" s="59"/>
      <c r="AF78" s="62">
        <f t="shared" si="53"/>
        <v>0</v>
      </c>
      <c r="AG78" s="63"/>
      <c r="AH78" s="59"/>
      <c r="AI78" s="7" t="s">
        <v>36</v>
      </c>
    </row>
    <row r="79" spans="1:35">
      <c r="A79" s="411"/>
      <c r="B79" s="412"/>
      <c r="C79" s="413"/>
      <c r="D79" s="389"/>
      <c r="E79" s="414"/>
      <c r="F79" s="151" t="s">
        <v>34</v>
      </c>
      <c r="G79" s="59"/>
      <c r="H79" s="62">
        <f t="shared" si="45"/>
        <v>0</v>
      </c>
      <c r="I79" s="63"/>
      <c r="J79" s="59"/>
      <c r="K79" s="62">
        <f t="shared" si="46"/>
        <v>0</v>
      </c>
      <c r="L79" s="63"/>
      <c r="M79" s="59"/>
      <c r="N79" s="62">
        <f t="shared" si="47"/>
        <v>0</v>
      </c>
      <c r="O79" s="63"/>
      <c r="P79" s="59"/>
      <c r="Q79" s="62">
        <f t="shared" si="48"/>
        <v>0</v>
      </c>
      <c r="R79" s="63"/>
      <c r="S79" s="59"/>
      <c r="T79" s="62">
        <f t="shared" si="49"/>
        <v>0</v>
      </c>
      <c r="U79" s="63"/>
      <c r="V79" s="59"/>
      <c r="W79" s="62">
        <f t="shared" si="50"/>
        <v>0</v>
      </c>
      <c r="X79" s="63"/>
      <c r="Y79" s="263">
        <v>1200000</v>
      </c>
      <c r="Z79" s="264">
        <f t="shared" si="51"/>
        <v>1200000</v>
      </c>
      <c r="AA79" s="265"/>
      <c r="AB79" s="59"/>
      <c r="AC79" s="62">
        <f t="shared" si="52"/>
        <v>0</v>
      </c>
      <c r="AD79" s="63"/>
      <c r="AE79" s="59"/>
      <c r="AF79" s="62">
        <f t="shared" si="53"/>
        <v>0</v>
      </c>
      <c r="AG79" s="63"/>
      <c r="AH79" s="59"/>
      <c r="AI79" s="140">
        <f>SUM(I74:I82,L74:L82,O74:O82,R74:R82,U74:U82,X74:X82,AA74:AA82,AD74:AD82,AG74:AG82)</f>
        <v>607317</v>
      </c>
    </row>
    <row r="80" spans="1:35">
      <c r="A80" s="411"/>
      <c r="B80" s="412"/>
      <c r="C80" s="413"/>
      <c r="D80" s="389"/>
      <c r="E80" s="414"/>
      <c r="F80" s="151" t="s">
        <v>35</v>
      </c>
      <c r="G80" s="59"/>
      <c r="H80" s="62">
        <f t="shared" si="45"/>
        <v>0</v>
      </c>
      <c r="I80" s="63"/>
      <c r="J80" s="59"/>
      <c r="K80" s="62">
        <f t="shared" si="46"/>
        <v>0</v>
      </c>
      <c r="L80" s="63"/>
      <c r="M80" s="59"/>
      <c r="N80" s="62">
        <f t="shared" si="47"/>
        <v>0</v>
      </c>
      <c r="O80" s="63"/>
      <c r="P80" s="59"/>
      <c r="Q80" s="62">
        <f t="shared" si="48"/>
        <v>0</v>
      </c>
      <c r="R80" s="63"/>
      <c r="S80" s="59"/>
      <c r="T80" s="62">
        <f t="shared" si="49"/>
        <v>0</v>
      </c>
      <c r="U80" s="63"/>
      <c r="V80" s="59"/>
      <c r="W80" s="62">
        <f t="shared" si="50"/>
        <v>0</v>
      </c>
      <c r="X80" s="63"/>
      <c r="Y80" s="59"/>
      <c r="Z80" s="62">
        <f t="shared" si="51"/>
        <v>0</v>
      </c>
      <c r="AA80" s="63"/>
      <c r="AB80" s="59"/>
      <c r="AC80" s="62">
        <f t="shared" si="52"/>
        <v>0</v>
      </c>
      <c r="AD80" s="63"/>
      <c r="AE80" s="59"/>
      <c r="AF80" s="62">
        <f t="shared" si="53"/>
        <v>0</v>
      </c>
      <c r="AG80" s="63"/>
      <c r="AH80" s="59"/>
      <c r="AI80" s="7" t="s">
        <v>40</v>
      </c>
    </row>
    <row r="81" spans="1:35">
      <c r="A81" s="411"/>
      <c r="B81" s="412"/>
      <c r="C81" s="413"/>
      <c r="D81" s="389"/>
      <c r="E81" s="414"/>
      <c r="F81" s="151" t="s">
        <v>37</v>
      </c>
      <c r="G81" s="59"/>
      <c r="H81" s="62">
        <f t="shared" si="45"/>
        <v>0</v>
      </c>
      <c r="I81" s="63"/>
      <c r="J81" s="59"/>
      <c r="K81" s="62">
        <f t="shared" si="46"/>
        <v>0</v>
      </c>
      <c r="L81" s="63"/>
      <c r="M81" s="59"/>
      <c r="N81" s="62">
        <f t="shared" si="47"/>
        <v>0</v>
      </c>
      <c r="O81" s="63"/>
      <c r="P81" s="59"/>
      <c r="Q81" s="62">
        <f t="shared" si="48"/>
        <v>0</v>
      </c>
      <c r="R81" s="63"/>
      <c r="S81" s="59"/>
      <c r="T81" s="62">
        <f t="shared" si="49"/>
        <v>0</v>
      </c>
      <c r="U81" s="63"/>
      <c r="V81" s="59"/>
      <c r="W81" s="62">
        <f t="shared" si="50"/>
        <v>0</v>
      </c>
      <c r="X81" s="63"/>
      <c r="Y81" s="59"/>
      <c r="Z81" s="62">
        <f t="shared" si="51"/>
        <v>0</v>
      </c>
      <c r="AA81" s="63"/>
      <c r="AB81" s="59"/>
      <c r="AC81" s="62">
        <f t="shared" si="52"/>
        <v>0</v>
      </c>
      <c r="AD81" s="63"/>
      <c r="AE81" s="59"/>
      <c r="AF81" s="62">
        <f t="shared" si="53"/>
        <v>0</v>
      </c>
      <c r="AG81" s="63"/>
      <c r="AH81" s="59"/>
      <c r="AI81" s="141">
        <f>AI79/AI75</f>
        <v>0.3223299455934171</v>
      </c>
    </row>
    <row r="82" spans="1:35" ht="15" thickBot="1">
      <c r="A82" s="411"/>
      <c r="B82" s="412"/>
      <c r="C82" s="413"/>
      <c r="D82" s="389"/>
      <c r="E82" s="414"/>
      <c r="F82" s="152" t="s">
        <v>38</v>
      </c>
      <c r="G82" s="76"/>
      <c r="H82" s="77">
        <f t="shared" si="45"/>
        <v>0</v>
      </c>
      <c r="I82" s="78"/>
      <c r="J82" s="76"/>
      <c r="K82" s="77">
        <f t="shared" si="46"/>
        <v>0</v>
      </c>
      <c r="L82" s="78"/>
      <c r="M82" s="76"/>
      <c r="N82" s="77">
        <f t="shared" si="47"/>
        <v>0</v>
      </c>
      <c r="O82" s="78"/>
      <c r="P82" s="148"/>
      <c r="Q82" s="146">
        <f t="shared" si="48"/>
        <v>0</v>
      </c>
      <c r="R82" s="147"/>
      <c r="S82" s="148"/>
      <c r="T82" s="146">
        <f t="shared" si="49"/>
        <v>0</v>
      </c>
      <c r="U82" s="147"/>
      <c r="V82" s="148"/>
      <c r="W82" s="146">
        <f t="shared" si="50"/>
        <v>0</v>
      </c>
      <c r="X82" s="147"/>
      <c r="Y82" s="148"/>
      <c r="Z82" s="146">
        <f t="shared" si="51"/>
        <v>0</v>
      </c>
      <c r="AA82" s="147"/>
      <c r="AB82" s="148"/>
      <c r="AC82" s="146">
        <f t="shared" si="52"/>
        <v>0</v>
      </c>
      <c r="AD82" s="147"/>
      <c r="AE82" s="148"/>
      <c r="AF82" s="146">
        <f t="shared" si="53"/>
        <v>0</v>
      </c>
      <c r="AG82" s="147"/>
      <c r="AH82" s="149"/>
      <c r="AI82" s="154"/>
    </row>
    <row r="83" spans="1:35" ht="30" hidden="1" customHeight="1">
      <c r="A83" s="366" t="s">
        <v>13</v>
      </c>
      <c r="B83" s="367" t="s">
        <v>14</v>
      </c>
      <c r="C83" s="354" t="s">
        <v>15</v>
      </c>
      <c r="D83" s="367" t="s">
        <v>16</v>
      </c>
      <c r="E83" s="354" t="s">
        <v>17</v>
      </c>
      <c r="F83" s="368" t="s">
        <v>18</v>
      </c>
      <c r="G83" s="356" t="s">
        <v>19</v>
      </c>
      <c r="H83" s="354" t="s">
        <v>20</v>
      </c>
      <c r="I83" s="355" t="s">
        <v>21</v>
      </c>
      <c r="J83" s="356" t="s">
        <v>19</v>
      </c>
      <c r="K83" s="354" t="s">
        <v>20</v>
      </c>
      <c r="L83" s="355" t="s">
        <v>21</v>
      </c>
      <c r="M83" s="356" t="s">
        <v>19</v>
      </c>
      <c r="N83" s="354" t="s">
        <v>20</v>
      </c>
      <c r="O83" s="355" t="s">
        <v>21</v>
      </c>
      <c r="P83" s="356" t="s">
        <v>19</v>
      </c>
      <c r="Q83" s="354" t="s">
        <v>20</v>
      </c>
      <c r="R83" s="355" t="s">
        <v>21</v>
      </c>
      <c r="S83" s="356" t="s">
        <v>19</v>
      </c>
      <c r="T83" s="354" t="s">
        <v>20</v>
      </c>
      <c r="U83" s="355" t="s">
        <v>21</v>
      </c>
      <c r="V83" s="356" t="s">
        <v>19</v>
      </c>
      <c r="W83" s="354" t="s">
        <v>20</v>
      </c>
      <c r="X83" s="355" t="s">
        <v>21</v>
      </c>
      <c r="Y83" s="356" t="s">
        <v>19</v>
      </c>
      <c r="Z83" s="354" t="s">
        <v>20</v>
      </c>
      <c r="AA83" s="355" t="s">
        <v>21</v>
      </c>
      <c r="AB83" s="356" t="s">
        <v>19</v>
      </c>
      <c r="AC83" s="354" t="s">
        <v>20</v>
      </c>
      <c r="AD83" s="355" t="s">
        <v>21</v>
      </c>
      <c r="AE83" s="356" t="s">
        <v>19</v>
      </c>
      <c r="AF83" s="354" t="s">
        <v>20</v>
      </c>
      <c r="AG83" s="355" t="s">
        <v>21</v>
      </c>
      <c r="AH83" s="356" t="s">
        <v>19</v>
      </c>
      <c r="AI83" s="358" t="s">
        <v>22</v>
      </c>
    </row>
    <row r="84" spans="1:35" ht="30" hidden="1" customHeight="1">
      <c r="A84" s="366"/>
      <c r="B84" s="367"/>
      <c r="C84" s="354"/>
      <c r="D84" s="367"/>
      <c r="E84" s="354"/>
      <c r="F84" s="368"/>
      <c r="G84" s="356"/>
      <c r="H84" s="354"/>
      <c r="I84" s="355"/>
      <c r="J84" s="356"/>
      <c r="K84" s="354"/>
      <c r="L84" s="355"/>
      <c r="M84" s="356"/>
      <c r="N84" s="354"/>
      <c r="O84" s="355"/>
      <c r="P84" s="356"/>
      <c r="Q84" s="354"/>
      <c r="R84" s="355"/>
      <c r="S84" s="356"/>
      <c r="T84" s="354"/>
      <c r="U84" s="355"/>
      <c r="V84" s="356"/>
      <c r="W84" s="354"/>
      <c r="X84" s="355"/>
      <c r="Y84" s="356"/>
      <c r="Z84" s="354"/>
      <c r="AA84" s="355"/>
      <c r="AB84" s="356"/>
      <c r="AC84" s="354"/>
      <c r="AD84" s="355"/>
      <c r="AE84" s="356"/>
      <c r="AF84" s="354"/>
      <c r="AG84" s="355"/>
      <c r="AH84" s="356"/>
      <c r="AI84" s="358"/>
    </row>
    <row r="85" spans="1:35" hidden="1">
      <c r="A85" s="359" t="s">
        <v>51</v>
      </c>
      <c r="B85" s="369">
        <v>1588</v>
      </c>
      <c r="C85" s="370">
        <v>800745</v>
      </c>
      <c r="D85" s="371" t="s">
        <v>52</v>
      </c>
      <c r="E85" s="363" t="s">
        <v>48</v>
      </c>
      <c r="F85" s="151" t="s">
        <v>27</v>
      </c>
      <c r="G85" s="59"/>
      <c r="H85" s="60">
        <f t="shared" ref="H85:H93" si="54">G85-I85</f>
        <v>0</v>
      </c>
      <c r="I85" s="61"/>
      <c r="J85" s="59"/>
      <c r="K85" s="60">
        <f t="shared" ref="K85:K93" si="55">J85-L85</f>
        <v>0</v>
      </c>
      <c r="L85" s="61"/>
      <c r="M85" s="59"/>
      <c r="N85" s="60">
        <f>M85-O85</f>
        <v>0</v>
      </c>
      <c r="O85" s="61"/>
      <c r="P85" s="59"/>
      <c r="Q85" s="60">
        <f t="shared" ref="Q85:Q93" si="56">P85-R85</f>
        <v>0</v>
      </c>
      <c r="R85" s="61"/>
      <c r="S85" s="59"/>
      <c r="T85" s="60">
        <f t="shared" ref="T85:T93" si="57">S85-U85</f>
        <v>0</v>
      </c>
      <c r="U85" s="61"/>
      <c r="V85" s="59"/>
      <c r="W85" s="60">
        <f t="shared" ref="W85:W93" si="58">V85-X85</f>
        <v>0</v>
      </c>
      <c r="X85" s="61"/>
      <c r="Y85" s="59"/>
      <c r="Z85" s="60">
        <f t="shared" ref="Z85:Z93" si="59">Y85-AA85</f>
        <v>0</v>
      </c>
      <c r="AA85" s="61"/>
      <c r="AB85" s="59"/>
      <c r="AC85" s="60">
        <f t="shared" ref="AC85:AC93" si="60">AB85-AD85</f>
        <v>0</v>
      </c>
      <c r="AD85" s="61"/>
      <c r="AE85" s="59"/>
      <c r="AF85" s="60">
        <f t="shared" ref="AF85:AF93" si="61">AE85-AG85</f>
        <v>0</v>
      </c>
      <c r="AG85" s="61"/>
      <c r="AH85" s="59"/>
      <c r="AI85" s="4" t="s">
        <v>28</v>
      </c>
    </row>
    <row r="86" spans="1:35" ht="30" hidden="1" customHeight="1">
      <c r="A86" s="359"/>
      <c r="B86" s="369"/>
      <c r="C86" s="370"/>
      <c r="D86" s="371"/>
      <c r="E86" s="363"/>
      <c r="F86" s="151" t="s">
        <v>29</v>
      </c>
      <c r="G86" s="72">
        <v>1132128</v>
      </c>
      <c r="H86" s="73">
        <f t="shared" si="54"/>
        <v>0</v>
      </c>
      <c r="I86" s="74">
        <v>1132128</v>
      </c>
      <c r="J86" s="59"/>
      <c r="K86" s="62">
        <f t="shared" si="55"/>
        <v>0</v>
      </c>
      <c r="L86" s="63"/>
      <c r="M86" s="59"/>
      <c r="N86" s="62">
        <f>M86-O86</f>
        <v>0</v>
      </c>
      <c r="O86" s="63"/>
      <c r="P86" s="59"/>
      <c r="Q86" s="62">
        <f t="shared" si="56"/>
        <v>0</v>
      </c>
      <c r="R86" s="63"/>
      <c r="S86" s="59"/>
      <c r="T86" s="62">
        <f t="shared" si="57"/>
        <v>0</v>
      </c>
      <c r="U86" s="63"/>
      <c r="V86" s="59"/>
      <c r="W86" s="62">
        <f t="shared" si="58"/>
        <v>0</v>
      </c>
      <c r="X86" s="63"/>
      <c r="Y86" s="59"/>
      <c r="Z86" s="62">
        <f t="shared" si="59"/>
        <v>0</v>
      </c>
      <c r="AA86" s="63"/>
      <c r="AB86" s="59"/>
      <c r="AC86" s="62">
        <f t="shared" si="60"/>
        <v>0</v>
      </c>
      <c r="AD86" s="63"/>
      <c r="AE86" s="59"/>
      <c r="AF86" s="62">
        <f t="shared" si="61"/>
        <v>0</v>
      </c>
      <c r="AG86" s="63"/>
      <c r="AH86" s="59"/>
      <c r="AI86" s="140">
        <f>SUM(G85:G93,J85:J93,M85:M93,P85:P93,S85:S93,V85:V93,Y85:Y93,AB85:AB93,AE85:AE93)</f>
        <v>1160128</v>
      </c>
    </row>
    <row r="87" spans="1:35" ht="30" hidden="1" customHeight="1">
      <c r="A87" s="359"/>
      <c r="B87" s="369"/>
      <c r="C87" s="370"/>
      <c r="D87" s="371"/>
      <c r="E87" s="363"/>
      <c r="F87" s="151" t="s">
        <v>30</v>
      </c>
      <c r="G87" s="59"/>
      <c r="H87" s="62">
        <f t="shared" si="54"/>
        <v>0</v>
      </c>
      <c r="I87" s="63"/>
      <c r="J87" s="59"/>
      <c r="K87" s="62">
        <f t="shared" si="55"/>
        <v>0</v>
      </c>
      <c r="L87" s="63"/>
      <c r="M87" s="59"/>
      <c r="N87" s="62">
        <f>M87-O87</f>
        <v>0</v>
      </c>
      <c r="O87" s="63"/>
      <c r="P87" s="59"/>
      <c r="Q87" s="62">
        <f t="shared" si="56"/>
        <v>0</v>
      </c>
      <c r="R87" s="63"/>
      <c r="S87" s="59"/>
      <c r="T87" s="62">
        <f t="shared" si="57"/>
        <v>0</v>
      </c>
      <c r="U87" s="63"/>
      <c r="V87" s="59"/>
      <c r="W87" s="62">
        <f t="shared" si="58"/>
        <v>0</v>
      </c>
      <c r="X87" s="63"/>
      <c r="Y87" s="59"/>
      <c r="Z87" s="62">
        <f t="shared" si="59"/>
        <v>0</v>
      </c>
      <c r="AA87" s="63"/>
      <c r="AB87" s="59"/>
      <c r="AC87" s="62">
        <f t="shared" si="60"/>
        <v>0</v>
      </c>
      <c r="AD87" s="63"/>
      <c r="AE87" s="59"/>
      <c r="AF87" s="62">
        <f t="shared" si="61"/>
        <v>0</v>
      </c>
      <c r="AG87" s="63"/>
      <c r="AH87" s="59"/>
      <c r="AI87" s="7" t="s">
        <v>32</v>
      </c>
    </row>
    <row r="88" spans="1:35" ht="30" hidden="1" customHeight="1">
      <c r="A88" s="359"/>
      <c r="B88" s="369"/>
      <c r="C88" s="370"/>
      <c r="D88" s="371"/>
      <c r="E88" s="363"/>
      <c r="F88" s="151" t="s">
        <v>31</v>
      </c>
      <c r="G88" s="59"/>
      <c r="H88" s="62">
        <f t="shared" si="54"/>
        <v>0</v>
      </c>
      <c r="I88" s="63"/>
      <c r="J88" s="59"/>
      <c r="K88" s="62">
        <f t="shared" si="55"/>
        <v>0</v>
      </c>
      <c r="L88" s="63"/>
      <c r="M88" s="59"/>
      <c r="N88" s="62">
        <f>M88-O88</f>
        <v>0</v>
      </c>
      <c r="O88" s="63"/>
      <c r="P88" s="59"/>
      <c r="Q88" s="62">
        <f t="shared" si="56"/>
        <v>0</v>
      </c>
      <c r="R88" s="63"/>
      <c r="S88" s="59"/>
      <c r="T88" s="62">
        <f t="shared" si="57"/>
        <v>0</v>
      </c>
      <c r="U88" s="63"/>
      <c r="V88" s="59"/>
      <c r="W88" s="62">
        <f t="shared" si="58"/>
        <v>0</v>
      </c>
      <c r="X88" s="63"/>
      <c r="Y88" s="59"/>
      <c r="Z88" s="62">
        <f t="shared" si="59"/>
        <v>0</v>
      </c>
      <c r="AA88" s="63"/>
      <c r="AB88" s="59"/>
      <c r="AC88" s="62">
        <f t="shared" si="60"/>
        <v>0</v>
      </c>
      <c r="AD88" s="63"/>
      <c r="AE88" s="59"/>
      <c r="AF88" s="62">
        <f t="shared" si="61"/>
        <v>0</v>
      </c>
      <c r="AG88" s="63"/>
      <c r="AH88" s="59"/>
      <c r="AI88" s="140">
        <f>SUM(H85:H93,K85:K93,N85:N93,Q85:Q93,T85:T93,W85:W93,Z85:Z93,AC85:AC93,Z85:Z93,AF85:AF93)</f>
        <v>0</v>
      </c>
    </row>
    <row r="89" spans="1:35" ht="30" hidden="1" customHeight="1">
      <c r="A89" s="359"/>
      <c r="B89" s="369"/>
      <c r="C89" s="370"/>
      <c r="D89" s="371"/>
      <c r="E89" s="363"/>
      <c r="F89" s="151" t="s">
        <v>33</v>
      </c>
      <c r="G89" s="59"/>
      <c r="H89" s="62">
        <f t="shared" si="54"/>
        <v>0</v>
      </c>
      <c r="I89" s="63"/>
      <c r="J89" s="59"/>
      <c r="K89" s="62">
        <f t="shared" si="55"/>
        <v>0</v>
      </c>
      <c r="L89" s="63"/>
      <c r="M89" s="59"/>
      <c r="N89" s="62">
        <f>M89-O89</f>
        <v>0</v>
      </c>
      <c r="O89" s="63"/>
      <c r="P89" s="59"/>
      <c r="Q89" s="62">
        <f t="shared" si="56"/>
        <v>0</v>
      </c>
      <c r="R89" s="63"/>
      <c r="S89" s="59"/>
      <c r="T89" s="62">
        <f t="shared" si="57"/>
        <v>0</v>
      </c>
      <c r="U89" s="63"/>
      <c r="V89" s="59"/>
      <c r="W89" s="62">
        <f t="shared" si="58"/>
        <v>0</v>
      </c>
      <c r="X89" s="63"/>
      <c r="Y89" s="59"/>
      <c r="Z89" s="62">
        <f t="shared" si="59"/>
        <v>0</v>
      </c>
      <c r="AA89" s="63"/>
      <c r="AB89" s="59"/>
      <c r="AC89" s="62">
        <f t="shared" si="60"/>
        <v>0</v>
      </c>
      <c r="AD89" s="63"/>
      <c r="AE89" s="59"/>
      <c r="AF89" s="62">
        <f t="shared" si="61"/>
        <v>0</v>
      </c>
      <c r="AG89" s="63"/>
      <c r="AH89" s="59"/>
      <c r="AI89" s="7" t="s">
        <v>36</v>
      </c>
    </row>
    <row r="90" spans="1:35" ht="30" hidden="1" customHeight="1">
      <c r="A90" s="359"/>
      <c r="B90" s="369"/>
      <c r="C90" s="370"/>
      <c r="D90" s="371"/>
      <c r="E90" s="363"/>
      <c r="F90" s="151" t="s">
        <v>34</v>
      </c>
      <c r="G90" s="59"/>
      <c r="H90" s="62">
        <f t="shared" si="54"/>
        <v>0</v>
      </c>
      <c r="I90" s="63"/>
      <c r="J90" s="59"/>
      <c r="K90" s="62">
        <f t="shared" si="55"/>
        <v>0</v>
      </c>
      <c r="L90" s="63"/>
      <c r="M90" s="3"/>
      <c r="N90" s="11"/>
      <c r="O90" s="12"/>
      <c r="P90" s="72">
        <v>28000</v>
      </c>
      <c r="Q90" s="73">
        <f t="shared" si="56"/>
        <v>0</v>
      </c>
      <c r="R90" s="74">
        <v>28000</v>
      </c>
      <c r="S90" s="59"/>
      <c r="T90" s="62">
        <f t="shared" si="57"/>
        <v>0</v>
      </c>
      <c r="U90" s="63"/>
      <c r="V90" s="59"/>
      <c r="W90" s="62">
        <f t="shared" si="58"/>
        <v>0</v>
      </c>
      <c r="X90" s="63"/>
      <c r="Y90" s="59"/>
      <c r="Z90" s="62">
        <f t="shared" si="59"/>
        <v>0</v>
      </c>
      <c r="AA90" s="63"/>
      <c r="AB90" s="59"/>
      <c r="AC90" s="62">
        <f t="shared" si="60"/>
        <v>0</v>
      </c>
      <c r="AD90" s="63"/>
      <c r="AE90" s="59"/>
      <c r="AF90" s="62">
        <f t="shared" si="61"/>
        <v>0</v>
      </c>
      <c r="AG90" s="63"/>
      <c r="AH90" s="59"/>
      <c r="AI90" s="140">
        <f>SUM(I85:I93,L85:L93,O85:O93,R85:R93,U85:U93,X85:X93,AA85:AA93,AD85:AD93,AG85:AG93)</f>
        <v>1160128</v>
      </c>
    </row>
    <row r="91" spans="1:35" ht="30" hidden="1" customHeight="1">
      <c r="A91" s="359"/>
      <c r="B91" s="369"/>
      <c r="C91" s="370"/>
      <c r="D91" s="371"/>
      <c r="E91" s="363"/>
      <c r="F91" s="151" t="s">
        <v>35</v>
      </c>
      <c r="G91" s="59"/>
      <c r="H91" s="62">
        <f t="shared" si="54"/>
        <v>0</v>
      </c>
      <c r="I91" s="63"/>
      <c r="J91" s="59"/>
      <c r="K91" s="62">
        <f t="shared" si="55"/>
        <v>0</v>
      </c>
      <c r="L91" s="63"/>
      <c r="M91" s="59"/>
      <c r="N91" s="62">
        <f>M91-O91</f>
        <v>0</v>
      </c>
      <c r="O91" s="63"/>
      <c r="P91" s="59"/>
      <c r="Q91" s="62">
        <f t="shared" si="56"/>
        <v>0</v>
      </c>
      <c r="R91" s="63"/>
      <c r="S91" s="59"/>
      <c r="T91" s="62">
        <f t="shared" si="57"/>
        <v>0</v>
      </c>
      <c r="U91" s="63"/>
      <c r="V91" s="59"/>
      <c r="W91" s="62">
        <f t="shared" si="58"/>
        <v>0</v>
      </c>
      <c r="X91" s="63"/>
      <c r="Y91" s="59"/>
      <c r="Z91" s="62">
        <f t="shared" si="59"/>
        <v>0</v>
      </c>
      <c r="AA91" s="63"/>
      <c r="AB91" s="59"/>
      <c r="AC91" s="62">
        <f t="shared" si="60"/>
        <v>0</v>
      </c>
      <c r="AD91" s="63"/>
      <c r="AE91" s="59"/>
      <c r="AF91" s="62">
        <f t="shared" si="61"/>
        <v>0</v>
      </c>
      <c r="AG91" s="63"/>
      <c r="AH91" s="59"/>
      <c r="AI91" s="7" t="s">
        <v>40</v>
      </c>
    </row>
    <row r="92" spans="1:35" ht="30" hidden="1" customHeight="1">
      <c r="A92" s="359"/>
      <c r="B92" s="369"/>
      <c r="C92" s="370"/>
      <c r="D92" s="371"/>
      <c r="E92" s="363"/>
      <c r="F92" s="151" t="s">
        <v>37</v>
      </c>
      <c r="G92" s="59"/>
      <c r="H92" s="62">
        <f t="shared" si="54"/>
        <v>0</v>
      </c>
      <c r="I92" s="63"/>
      <c r="J92" s="59"/>
      <c r="K92" s="62">
        <f t="shared" si="55"/>
        <v>0</v>
      </c>
      <c r="L92" s="63"/>
      <c r="M92" s="59"/>
      <c r="N92" s="62">
        <f>M92-O92</f>
        <v>0</v>
      </c>
      <c r="O92" s="63"/>
      <c r="P92" s="59"/>
      <c r="Q92" s="62">
        <f t="shared" si="56"/>
        <v>0</v>
      </c>
      <c r="R92" s="63"/>
      <c r="S92" s="59"/>
      <c r="T92" s="62">
        <f t="shared" si="57"/>
        <v>0</v>
      </c>
      <c r="U92" s="63"/>
      <c r="V92" s="59"/>
      <c r="W92" s="62">
        <f t="shared" si="58"/>
        <v>0</v>
      </c>
      <c r="X92" s="63"/>
      <c r="Y92" s="59"/>
      <c r="Z92" s="62">
        <f t="shared" si="59"/>
        <v>0</v>
      </c>
      <c r="AA92" s="63"/>
      <c r="AB92" s="59"/>
      <c r="AC92" s="62">
        <f t="shared" si="60"/>
        <v>0</v>
      </c>
      <c r="AD92" s="63"/>
      <c r="AE92" s="59"/>
      <c r="AF92" s="62">
        <f t="shared" si="61"/>
        <v>0</v>
      </c>
      <c r="AG92" s="63"/>
      <c r="AH92" s="59"/>
      <c r="AI92" s="141">
        <f>AI90/AI86</f>
        <v>1</v>
      </c>
    </row>
    <row r="93" spans="1:35" ht="30" hidden="1" customHeight="1" thickBot="1">
      <c r="A93" s="359"/>
      <c r="B93" s="369"/>
      <c r="C93" s="370"/>
      <c r="D93" s="371"/>
      <c r="E93" s="363"/>
      <c r="F93" s="155" t="s">
        <v>38</v>
      </c>
      <c r="G93" s="76"/>
      <c r="H93" s="77">
        <f t="shared" si="54"/>
        <v>0</v>
      </c>
      <c r="I93" s="78"/>
      <c r="J93" s="76"/>
      <c r="K93" s="77">
        <f t="shared" si="55"/>
        <v>0</v>
      </c>
      <c r="L93" s="78"/>
      <c r="M93" s="76"/>
      <c r="N93" s="77">
        <f>M93-O93</f>
        <v>0</v>
      </c>
      <c r="O93" s="78"/>
      <c r="P93" s="76"/>
      <c r="Q93" s="77">
        <f t="shared" si="56"/>
        <v>0</v>
      </c>
      <c r="R93" s="78"/>
      <c r="S93" s="76"/>
      <c r="T93" s="77">
        <f t="shared" si="57"/>
        <v>0</v>
      </c>
      <c r="U93" s="78"/>
      <c r="V93" s="76"/>
      <c r="W93" s="77">
        <f t="shared" si="58"/>
        <v>0</v>
      </c>
      <c r="X93" s="78"/>
      <c r="Y93" s="76"/>
      <c r="Z93" s="77">
        <f t="shared" si="59"/>
        <v>0</v>
      </c>
      <c r="AA93" s="78"/>
      <c r="AB93" s="76"/>
      <c r="AC93" s="77">
        <f t="shared" si="60"/>
        <v>0</v>
      </c>
      <c r="AD93" s="78"/>
      <c r="AE93" s="76"/>
      <c r="AF93" s="77">
        <f t="shared" si="61"/>
        <v>0</v>
      </c>
      <c r="AG93" s="78"/>
      <c r="AH93" s="76"/>
      <c r="AI93" s="150"/>
    </row>
    <row r="94" spans="1:35" ht="15.75" hidden="1" customHeight="1" thickBot="1">
      <c r="A94" s="366" t="s">
        <v>13</v>
      </c>
      <c r="B94" s="367" t="s">
        <v>14</v>
      </c>
      <c r="C94" s="354" t="s">
        <v>15</v>
      </c>
      <c r="D94" s="367" t="s">
        <v>16</v>
      </c>
      <c r="E94" s="354" t="s">
        <v>17</v>
      </c>
      <c r="F94" s="368" t="s">
        <v>18</v>
      </c>
      <c r="G94" s="365" t="s">
        <v>19</v>
      </c>
      <c r="H94" s="354" t="s">
        <v>20</v>
      </c>
      <c r="I94" s="355" t="s">
        <v>21</v>
      </c>
      <c r="J94" s="365" t="s">
        <v>19</v>
      </c>
      <c r="K94" s="354" t="s">
        <v>20</v>
      </c>
      <c r="L94" s="355" t="s">
        <v>21</v>
      </c>
      <c r="M94" s="365" t="s">
        <v>19</v>
      </c>
      <c r="N94" s="354" t="s">
        <v>20</v>
      </c>
      <c r="O94" s="355" t="s">
        <v>21</v>
      </c>
      <c r="P94" s="365" t="s">
        <v>19</v>
      </c>
      <c r="Q94" s="354" t="s">
        <v>20</v>
      </c>
      <c r="R94" s="355" t="s">
        <v>21</v>
      </c>
      <c r="S94" s="365" t="s">
        <v>19</v>
      </c>
      <c r="T94" s="354" t="s">
        <v>20</v>
      </c>
      <c r="U94" s="355" t="s">
        <v>21</v>
      </c>
      <c r="V94" s="365" t="s">
        <v>19</v>
      </c>
      <c r="W94" s="354" t="s">
        <v>20</v>
      </c>
      <c r="X94" s="355" t="s">
        <v>21</v>
      </c>
      <c r="Y94" s="365" t="s">
        <v>19</v>
      </c>
      <c r="Z94" s="354" t="s">
        <v>20</v>
      </c>
      <c r="AA94" s="355" t="s">
        <v>21</v>
      </c>
      <c r="AB94" s="365" t="s">
        <v>19</v>
      </c>
      <c r="AC94" s="354" t="s">
        <v>20</v>
      </c>
      <c r="AD94" s="355" t="s">
        <v>21</v>
      </c>
      <c r="AE94" s="365" t="s">
        <v>19</v>
      </c>
      <c r="AF94" s="354" t="s">
        <v>20</v>
      </c>
      <c r="AG94" s="355" t="s">
        <v>21</v>
      </c>
      <c r="AH94" s="364" t="s">
        <v>19</v>
      </c>
      <c r="AI94" s="358" t="s">
        <v>22</v>
      </c>
    </row>
    <row r="95" spans="1:35" ht="18.75" hidden="1" customHeight="1">
      <c r="A95" s="366"/>
      <c r="B95" s="367"/>
      <c r="C95" s="354"/>
      <c r="D95" s="367"/>
      <c r="E95" s="354"/>
      <c r="F95" s="368"/>
      <c r="G95" s="365"/>
      <c r="H95" s="354"/>
      <c r="I95" s="355"/>
      <c r="J95" s="365"/>
      <c r="K95" s="354"/>
      <c r="L95" s="355"/>
      <c r="M95" s="365"/>
      <c r="N95" s="354"/>
      <c r="O95" s="355"/>
      <c r="P95" s="365"/>
      <c r="Q95" s="354"/>
      <c r="R95" s="355"/>
      <c r="S95" s="365"/>
      <c r="T95" s="354"/>
      <c r="U95" s="355"/>
      <c r="V95" s="365"/>
      <c r="W95" s="354"/>
      <c r="X95" s="355"/>
      <c r="Y95" s="365"/>
      <c r="Z95" s="354"/>
      <c r="AA95" s="355"/>
      <c r="AB95" s="365"/>
      <c r="AC95" s="354"/>
      <c r="AD95" s="355"/>
      <c r="AE95" s="365"/>
      <c r="AF95" s="354"/>
      <c r="AG95" s="355"/>
      <c r="AH95" s="364"/>
      <c r="AI95" s="358"/>
    </row>
    <row r="96" spans="1:35" hidden="1">
      <c r="A96" s="359" t="s">
        <v>56</v>
      </c>
      <c r="B96" s="360" t="s">
        <v>57</v>
      </c>
      <c r="C96" s="370">
        <v>1801625</v>
      </c>
      <c r="D96" s="362" t="s">
        <v>58</v>
      </c>
      <c r="E96" s="372" t="s">
        <v>59</v>
      </c>
      <c r="F96" s="80" t="s">
        <v>27</v>
      </c>
      <c r="G96" s="64"/>
      <c r="H96" s="60">
        <f t="shared" ref="H96:H104" si="62">G96-I96</f>
        <v>0</v>
      </c>
      <c r="I96" s="61"/>
      <c r="J96" s="64"/>
      <c r="K96" s="60">
        <f t="shared" ref="K96:K104" si="63">J96-L96</f>
        <v>0</v>
      </c>
      <c r="L96" s="61"/>
      <c r="M96" s="64"/>
      <c r="N96" s="60">
        <f t="shared" ref="N96:N104" si="64">M96-O96</f>
        <v>0</v>
      </c>
      <c r="O96" s="61"/>
      <c r="P96" s="64"/>
      <c r="Q96" s="60">
        <f t="shared" ref="Q96:Q104" si="65">P96-R96</f>
        <v>0</v>
      </c>
      <c r="R96" s="61"/>
      <c r="S96" s="64"/>
      <c r="T96" s="60">
        <f t="shared" ref="T96:T104" si="66">S96-U96</f>
        <v>0</v>
      </c>
      <c r="U96" s="61"/>
      <c r="V96" s="64"/>
      <c r="W96" s="60">
        <f t="shared" ref="W96:W104" si="67">V96-X96</f>
        <v>0</v>
      </c>
      <c r="X96" s="61"/>
      <c r="Y96" s="64"/>
      <c r="Z96" s="60">
        <f t="shared" ref="Z96:Z104" si="68">Y96-AA96</f>
        <v>0</v>
      </c>
      <c r="AA96" s="61"/>
      <c r="AB96" s="64"/>
      <c r="AC96" s="60">
        <f t="shared" ref="AC96:AC104" si="69">AB96-AD96</f>
        <v>0</v>
      </c>
      <c r="AD96" s="61"/>
      <c r="AE96" s="64"/>
      <c r="AF96" s="60">
        <f t="shared" ref="AF96:AF104" si="70">AE96-AG96</f>
        <v>0</v>
      </c>
      <c r="AG96" s="61"/>
      <c r="AH96" s="81"/>
      <c r="AI96" s="4" t="s">
        <v>28</v>
      </c>
    </row>
    <row r="97" spans="1:35" ht="13.5" hidden="1" customHeight="1">
      <c r="A97" s="359"/>
      <c r="B97" s="360"/>
      <c r="C97" s="370"/>
      <c r="D97" s="362"/>
      <c r="E97" s="372"/>
      <c r="F97" s="82" t="s">
        <v>29</v>
      </c>
      <c r="G97" s="64"/>
      <c r="H97" s="62">
        <f t="shared" si="62"/>
        <v>0</v>
      </c>
      <c r="I97" s="63"/>
      <c r="J97" s="64"/>
      <c r="K97" s="62">
        <f t="shared" si="63"/>
        <v>0</v>
      </c>
      <c r="L97" s="63"/>
      <c r="M97" s="64"/>
      <c r="N97" s="62">
        <f t="shared" si="64"/>
        <v>0</v>
      </c>
      <c r="O97" s="63"/>
      <c r="P97" s="64"/>
      <c r="Q97" s="62">
        <f t="shared" si="65"/>
        <v>0</v>
      </c>
      <c r="R97" s="63"/>
      <c r="S97" s="64"/>
      <c r="T97" s="62">
        <f t="shared" si="66"/>
        <v>0</v>
      </c>
      <c r="U97" s="63"/>
      <c r="V97" s="64"/>
      <c r="W97" s="62">
        <f t="shared" si="67"/>
        <v>0</v>
      </c>
      <c r="X97" s="63"/>
      <c r="Y97" s="64"/>
      <c r="Z97" s="62">
        <f t="shared" si="68"/>
        <v>0</v>
      </c>
      <c r="AA97" s="63"/>
      <c r="AB97" s="64"/>
      <c r="AC97" s="62">
        <f t="shared" si="69"/>
        <v>0</v>
      </c>
      <c r="AD97" s="63"/>
      <c r="AE97" s="64"/>
      <c r="AF97" s="62">
        <f t="shared" si="70"/>
        <v>0</v>
      </c>
      <c r="AG97" s="63"/>
      <c r="AH97" s="81"/>
      <c r="AI97" s="140">
        <f>SUM(G96:G104,J96:J104,M96:M104,P96:P104,S96:S104,V96:V104,Y96:Y104,AB96:AB104,AE96:AE104)</f>
        <v>2400000</v>
      </c>
    </row>
    <row r="98" spans="1:35" s="53" customFormat="1" ht="14.25" hidden="1" customHeight="1">
      <c r="A98" s="359"/>
      <c r="B98" s="360"/>
      <c r="C98" s="370"/>
      <c r="D98" s="362"/>
      <c r="E98" s="372"/>
      <c r="F98" s="82" t="s">
        <v>30</v>
      </c>
      <c r="G98" s="64"/>
      <c r="H98" s="62">
        <f t="shared" si="62"/>
        <v>0</v>
      </c>
      <c r="I98" s="63"/>
      <c r="J98" s="64"/>
      <c r="K98" s="62">
        <f t="shared" si="63"/>
        <v>0</v>
      </c>
      <c r="L98" s="63"/>
      <c r="M98" s="64"/>
      <c r="N98" s="62">
        <f t="shared" si="64"/>
        <v>0</v>
      </c>
      <c r="O98" s="63"/>
      <c r="P98" s="64"/>
      <c r="Q98" s="62">
        <f t="shared" si="65"/>
        <v>0</v>
      </c>
      <c r="R98" s="63"/>
      <c r="S98" s="64"/>
      <c r="T98" s="62">
        <f t="shared" si="66"/>
        <v>0</v>
      </c>
      <c r="U98" s="63"/>
      <c r="V98" s="64"/>
      <c r="W98" s="62">
        <f t="shared" si="67"/>
        <v>0</v>
      </c>
      <c r="X98" s="63"/>
      <c r="Y98" s="64"/>
      <c r="Z98" s="62">
        <f t="shared" si="68"/>
        <v>0</v>
      </c>
      <c r="AA98" s="63"/>
      <c r="AB98" s="64"/>
      <c r="AC98" s="62">
        <f t="shared" si="69"/>
        <v>0</v>
      </c>
      <c r="AD98" s="63"/>
      <c r="AE98" s="64"/>
      <c r="AF98" s="62">
        <f t="shared" si="70"/>
        <v>0</v>
      </c>
      <c r="AG98" s="63"/>
      <c r="AH98" s="81"/>
      <c r="AI98" s="7" t="s">
        <v>32</v>
      </c>
    </row>
    <row r="99" spans="1:35" s="53" customFormat="1" ht="13.5" hidden="1" customHeight="1">
      <c r="A99" s="359"/>
      <c r="B99" s="360"/>
      <c r="C99" s="370"/>
      <c r="D99" s="362"/>
      <c r="E99" s="372"/>
      <c r="F99" s="82" t="s">
        <v>31</v>
      </c>
      <c r="G99" s="64"/>
      <c r="H99" s="62">
        <f t="shared" si="62"/>
        <v>0</v>
      </c>
      <c r="I99" s="63"/>
      <c r="J99" s="64"/>
      <c r="K99" s="62">
        <f t="shared" si="63"/>
        <v>0</v>
      </c>
      <c r="L99" s="63"/>
      <c r="M99" s="64"/>
      <c r="N99" s="62">
        <f t="shared" si="64"/>
        <v>0</v>
      </c>
      <c r="O99" s="63"/>
      <c r="P99" s="64"/>
      <c r="Q99" s="62">
        <f t="shared" si="65"/>
        <v>0</v>
      </c>
      <c r="R99" s="63"/>
      <c r="S99" s="64"/>
      <c r="T99" s="62">
        <f t="shared" si="66"/>
        <v>0</v>
      </c>
      <c r="U99" s="63"/>
      <c r="V99" s="64"/>
      <c r="W99" s="62">
        <f t="shared" si="67"/>
        <v>0</v>
      </c>
      <c r="X99" s="63"/>
      <c r="Y99" s="64"/>
      <c r="Z99" s="62">
        <f t="shared" si="68"/>
        <v>0</v>
      </c>
      <c r="AA99" s="63"/>
      <c r="AB99" s="64"/>
      <c r="AC99" s="62">
        <f t="shared" si="69"/>
        <v>0</v>
      </c>
      <c r="AD99" s="63"/>
      <c r="AE99" s="64"/>
      <c r="AF99" s="62">
        <f t="shared" si="70"/>
        <v>0</v>
      </c>
      <c r="AG99" s="63"/>
      <c r="AH99" s="81"/>
      <c r="AI99" s="140">
        <f>SUM(H96:H104,K96:K104,N96:N104,Q96:Q104,T96:T104,W96:W104,Z96:Z104,AC96:AC104,Z96:Z104,AF96:AF104)</f>
        <v>0</v>
      </c>
    </row>
    <row r="100" spans="1:35" s="53" customFormat="1" ht="13.5" hidden="1" customHeight="1">
      <c r="A100" s="359"/>
      <c r="B100" s="360"/>
      <c r="C100" s="370"/>
      <c r="D100" s="362"/>
      <c r="E100" s="372"/>
      <c r="F100" s="82" t="s">
        <v>33</v>
      </c>
      <c r="G100" s="64"/>
      <c r="H100" s="62">
        <f t="shared" si="62"/>
        <v>0</v>
      </c>
      <c r="I100" s="63"/>
      <c r="J100" s="64"/>
      <c r="K100" s="62">
        <f t="shared" si="63"/>
        <v>0</v>
      </c>
      <c r="L100" s="63"/>
      <c r="M100" s="64"/>
      <c r="N100" s="62">
        <f t="shared" si="64"/>
        <v>0</v>
      </c>
      <c r="O100" s="63"/>
      <c r="P100" s="64"/>
      <c r="Q100" s="62">
        <f t="shared" si="65"/>
        <v>0</v>
      </c>
      <c r="R100" s="63"/>
      <c r="S100" s="64"/>
      <c r="T100" s="62">
        <f t="shared" si="66"/>
        <v>0</v>
      </c>
      <c r="U100" s="63"/>
      <c r="V100" s="64"/>
      <c r="W100" s="62">
        <f t="shared" si="67"/>
        <v>0</v>
      </c>
      <c r="X100" s="63"/>
      <c r="Y100" s="64"/>
      <c r="Z100" s="62">
        <f t="shared" si="68"/>
        <v>0</v>
      </c>
      <c r="AA100" s="63"/>
      <c r="AB100" s="64"/>
      <c r="AC100" s="62">
        <f t="shared" si="69"/>
        <v>0</v>
      </c>
      <c r="AD100" s="63"/>
      <c r="AE100" s="64"/>
      <c r="AF100" s="62">
        <f t="shared" si="70"/>
        <v>0</v>
      </c>
      <c r="AG100" s="63"/>
      <c r="AH100" s="81"/>
      <c r="AI100" s="7" t="s">
        <v>36</v>
      </c>
    </row>
    <row r="101" spans="1:35" s="53" customFormat="1" ht="13.5" hidden="1" customHeight="1">
      <c r="A101" s="359"/>
      <c r="B101" s="360"/>
      <c r="C101" s="370"/>
      <c r="D101" s="362"/>
      <c r="E101" s="372"/>
      <c r="F101" s="82" t="s">
        <v>34</v>
      </c>
      <c r="G101" s="64"/>
      <c r="H101" s="62">
        <f t="shared" si="62"/>
        <v>0</v>
      </c>
      <c r="I101" s="63"/>
      <c r="J101" s="64"/>
      <c r="K101" s="62">
        <f t="shared" si="63"/>
        <v>0</v>
      </c>
      <c r="L101" s="63"/>
      <c r="M101" s="64"/>
      <c r="N101" s="62">
        <f t="shared" si="64"/>
        <v>0</v>
      </c>
      <c r="O101" s="63"/>
      <c r="P101" s="64"/>
      <c r="Q101" s="62">
        <f t="shared" si="65"/>
        <v>0</v>
      </c>
      <c r="R101" s="63"/>
      <c r="S101" s="64"/>
      <c r="T101" s="62">
        <f t="shared" si="66"/>
        <v>0</v>
      </c>
      <c r="U101" s="63"/>
      <c r="V101" s="64"/>
      <c r="W101" s="62">
        <f t="shared" si="67"/>
        <v>0</v>
      </c>
      <c r="X101" s="63"/>
      <c r="Y101" s="64"/>
      <c r="Z101" s="62">
        <f t="shared" si="68"/>
        <v>0</v>
      </c>
      <c r="AA101" s="63"/>
      <c r="AB101" s="64"/>
      <c r="AC101" s="62">
        <f t="shared" si="69"/>
        <v>0</v>
      </c>
      <c r="AD101" s="63"/>
      <c r="AE101" s="64"/>
      <c r="AF101" s="62">
        <f t="shared" si="70"/>
        <v>0</v>
      </c>
      <c r="AG101" s="63"/>
      <c r="AH101" s="81"/>
      <c r="AI101" s="140">
        <f>SUM(I96:I104,L96:L104,O96:O104,R96:R104,U96:U104,X96:X104,AA96:AA104,AD96:AD104,AG96:AG104)</f>
        <v>2400000</v>
      </c>
    </row>
    <row r="102" spans="1:35" s="53" customFormat="1" ht="13.5" hidden="1" customHeight="1">
      <c r="A102" s="359"/>
      <c r="B102" s="360"/>
      <c r="C102" s="370"/>
      <c r="D102" s="362"/>
      <c r="E102" s="372"/>
      <c r="F102" s="82" t="s">
        <v>35</v>
      </c>
      <c r="G102" s="64"/>
      <c r="H102" s="62">
        <f t="shared" si="62"/>
        <v>0</v>
      </c>
      <c r="I102" s="63"/>
      <c r="J102" s="64"/>
      <c r="K102" s="62">
        <f t="shared" si="63"/>
        <v>0</v>
      </c>
      <c r="L102" s="63"/>
      <c r="M102" s="64"/>
      <c r="N102" s="62">
        <f t="shared" si="64"/>
        <v>0</v>
      </c>
      <c r="O102" s="63"/>
      <c r="P102" s="64"/>
      <c r="Q102" s="62">
        <f t="shared" si="65"/>
        <v>0</v>
      </c>
      <c r="R102" s="63"/>
      <c r="S102" s="64"/>
      <c r="T102" s="62">
        <f t="shared" si="66"/>
        <v>0</v>
      </c>
      <c r="U102" s="63"/>
      <c r="V102" s="64"/>
      <c r="W102" s="62">
        <f t="shared" si="67"/>
        <v>0</v>
      </c>
      <c r="X102" s="63"/>
      <c r="Y102" s="64"/>
      <c r="Z102" s="62">
        <f t="shared" si="68"/>
        <v>0</v>
      </c>
      <c r="AA102" s="63"/>
      <c r="AB102" s="64"/>
      <c r="AC102" s="62">
        <f t="shared" si="69"/>
        <v>0</v>
      </c>
      <c r="AD102" s="63"/>
      <c r="AE102" s="64"/>
      <c r="AF102" s="62">
        <f t="shared" si="70"/>
        <v>0</v>
      </c>
      <c r="AG102" s="63"/>
      <c r="AH102" s="81"/>
      <c r="AI102" s="7" t="s">
        <v>40</v>
      </c>
    </row>
    <row r="103" spans="1:35" s="53" customFormat="1" ht="13.5" hidden="1" customHeight="1">
      <c r="A103" s="359"/>
      <c r="B103" s="360"/>
      <c r="C103" s="370"/>
      <c r="D103" s="362"/>
      <c r="E103" s="372"/>
      <c r="F103" s="82" t="s">
        <v>37</v>
      </c>
      <c r="G103" s="64"/>
      <c r="H103" s="62">
        <f t="shared" si="62"/>
        <v>0</v>
      </c>
      <c r="I103" s="63"/>
      <c r="J103" s="64"/>
      <c r="K103" s="62">
        <f t="shared" si="63"/>
        <v>0</v>
      </c>
      <c r="L103" s="63"/>
      <c r="M103" s="64"/>
      <c r="N103" s="62">
        <f t="shared" si="64"/>
        <v>0</v>
      </c>
      <c r="O103" s="63"/>
      <c r="P103" s="64"/>
      <c r="Q103" s="62">
        <f t="shared" si="65"/>
        <v>0</v>
      </c>
      <c r="R103" s="63"/>
      <c r="S103" s="64"/>
      <c r="T103" s="62">
        <f t="shared" si="66"/>
        <v>0</v>
      </c>
      <c r="U103" s="63"/>
      <c r="V103" s="64"/>
      <c r="W103" s="62">
        <f t="shared" si="67"/>
        <v>0</v>
      </c>
      <c r="X103" s="63"/>
      <c r="Y103" s="64"/>
      <c r="Z103" s="62">
        <f t="shared" si="68"/>
        <v>0</v>
      </c>
      <c r="AA103" s="63"/>
      <c r="AB103" s="64"/>
      <c r="AC103" s="62">
        <f t="shared" si="69"/>
        <v>0</v>
      </c>
      <c r="AD103" s="63"/>
      <c r="AE103" s="64"/>
      <c r="AF103" s="62">
        <f t="shared" si="70"/>
        <v>0</v>
      </c>
      <c r="AG103" s="63"/>
      <c r="AH103" s="81"/>
      <c r="AI103" s="141">
        <f>AI101/AI97</f>
        <v>1</v>
      </c>
    </row>
    <row r="104" spans="1:35" s="53" customFormat="1" ht="13.5" hidden="1" customHeight="1" thickBot="1">
      <c r="A104" s="359"/>
      <c r="B104" s="360"/>
      <c r="C104" s="370"/>
      <c r="D104" s="362"/>
      <c r="E104" s="372"/>
      <c r="F104" s="83" t="s">
        <v>38</v>
      </c>
      <c r="G104" s="84"/>
      <c r="H104" s="77">
        <f t="shared" si="62"/>
        <v>0</v>
      </c>
      <c r="I104" s="78"/>
      <c r="J104" s="84"/>
      <c r="K104" s="77">
        <f t="shared" si="63"/>
        <v>0</v>
      </c>
      <c r="L104" s="78"/>
      <c r="M104" s="156">
        <v>800000</v>
      </c>
      <c r="N104" s="157">
        <f t="shared" si="64"/>
        <v>0</v>
      </c>
      <c r="O104" s="158">
        <v>800000</v>
      </c>
      <c r="P104" s="156">
        <v>800000</v>
      </c>
      <c r="Q104" s="157">
        <f t="shared" si="65"/>
        <v>0</v>
      </c>
      <c r="R104" s="158">
        <v>800000</v>
      </c>
      <c r="S104" s="156">
        <v>800000</v>
      </c>
      <c r="T104" s="157">
        <f t="shared" si="66"/>
        <v>0</v>
      </c>
      <c r="U104" s="158">
        <v>800000</v>
      </c>
      <c r="V104" s="84"/>
      <c r="W104" s="77">
        <f t="shared" si="67"/>
        <v>0</v>
      </c>
      <c r="X104" s="78"/>
      <c r="Y104" s="84"/>
      <c r="Z104" s="77">
        <f t="shared" si="68"/>
        <v>0</v>
      </c>
      <c r="AA104" s="78"/>
      <c r="AB104" s="84"/>
      <c r="AC104" s="77">
        <f t="shared" si="69"/>
        <v>0</v>
      </c>
      <c r="AD104" s="78"/>
      <c r="AE104" s="84"/>
      <c r="AF104" s="77">
        <f t="shared" si="70"/>
        <v>0</v>
      </c>
      <c r="AG104" s="78"/>
      <c r="AH104" s="85"/>
      <c r="AI104" s="150"/>
    </row>
    <row r="105" spans="1:35" ht="15" hidden="1" customHeight="1">
      <c r="A105" s="366" t="s">
        <v>13</v>
      </c>
      <c r="B105" s="367" t="s">
        <v>14</v>
      </c>
      <c r="C105" s="354" t="s">
        <v>15</v>
      </c>
      <c r="D105" s="367" t="s">
        <v>16</v>
      </c>
      <c r="E105" s="354" t="s">
        <v>17</v>
      </c>
      <c r="F105" s="368" t="s">
        <v>18</v>
      </c>
      <c r="G105" s="356" t="s">
        <v>19</v>
      </c>
      <c r="H105" s="354" t="s">
        <v>20</v>
      </c>
      <c r="I105" s="355" t="s">
        <v>21</v>
      </c>
      <c r="J105" s="356" t="s">
        <v>19</v>
      </c>
      <c r="K105" s="354" t="s">
        <v>20</v>
      </c>
      <c r="L105" s="355" t="s">
        <v>21</v>
      </c>
      <c r="M105" s="356" t="s">
        <v>19</v>
      </c>
      <c r="N105" s="354" t="s">
        <v>20</v>
      </c>
      <c r="O105" s="355" t="s">
        <v>21</v>
      </c>
      <c r="P105" s="356" t="s">
        <v>19</v>
      </c>
      <c r="Q105" s="354" t="s">
        <v>20</v>
      </c>
      <c r="R105" s="355" t="s">
        <v>21</v>
      </c>
      <c r="S105" s="356" t="s">
        <v>19</v>
      </c>
      <c r="T105" s="354" t="s">
        <v>20</v>
      </c>
      <c r="U105" s="355" t="s">
        <v>21</v>
      </c>
      <c r="V105" s="356" t="s">
        <v>19</v>
      </c>
      <c r="W105" s="354" t="s">
        <v>20</v>
      </c>
      <c r="X105" s="355" t="s">
        <v>21</v>
      </c>
      <c r="Y105" s="356" t="s">
        <v>19</v>
      </c>
      <c r="Z105" s="354" t="s">
        <v>20</v>
      </c>
      <c r="AA105" s="355" t="s">
        <v>21</v>
      </c>
      <c r="AB105" s="356" t="s">
        <v>19</v>
      </c>
      <c r="AC105" s="354" t="s">
        <v>20</v>
      </c>
      <c r="AD105" s="355" t="s">
        <v>21</v>
      </c>
      <c r="AE105" s="356" t="s">
        <v>19</v>
      </c>
      <c r="AF105" s="354" t="s">
        <v>20</v>
      </c>
      <c r="AG105" s="355" t="s">
        <v>21</v>
      </c>
      <c r="AH105" s="356" t="s">
        <v>19</v>
      </c>
      <c r="AI105" s="358" t="s">
        <v>22</v>
      </c>
    </row>
    <row r="106" spans="1:35" ht="15" hidden="1" customHeight="1">
      <c r="A106" s="366"/>
      <c r="B106" s="367"/>
      <c r="C106" s="354"/>
      <c r="D106" s="367"/>
      <c r="E106" s="354"/>
      <c r="F106" s="368"/>
      <c r="G106" s="356"/>
      <c r="H106" s="354"/>
      <c r="I106" s="355"/>
      <c r="J106" s="356"/>
      <c r="K106" s="354"/>
      <c r="L106" s="355"/>
      <c r="M106" s="356"/>
      <c r="N106" s="354"/>
      <c r="O106" s="355"/>
      <c r="P106" s="356"/>
      <c r="Q106" s="354"/>
      <c r="R106" s="355"/>
      <c r="S106" s="356"/>
      <c r="T106" s="354"/>
      <c r="U106" s="355"/>
      <c r="V106" s="356"/>
      <c r="W106" s="354"/>
      <c r="X106" s="355"/>
      <c r="Y106" s="356"/>
      <c r="Z106" s="354"/>
      <c r="AA106" s="355"/>
      <c r="AB106" s="356"/>
      <c r="AC106" s="354"/>
      <c r="AD106" s="355"/>
      <c r="AE106" s="356"/>
      <c r="AF106" s="354"/>
      <c r="AG106" s="355"/>
      <c r="AH106" s="356"/>
      <c r="AI106" s="358"/>
    </row>
    <row r="107" spans="1:35" ht="15" hidden="1" customHeight="1">
      <c r="A107" s="359" t="s">
        <v>60</v>
      </c>
      <c r="B107" s="369">
        <v>2531</v>
      </c>
      <c r="C107" s="370">
        <v>1801581</v>
      </c>
      <c r="D107" s="371" t="s">
        <v>61</v>
      </c>
      <c r="E107" s="372" t="s">
        <v>55</v>
      </c>
      <c r="F107" s="2" t="s">
        <v>27</v>
      </c>
      <c r="G107" s="59"/>
      <c r="H107" s="60">
        <f t="shared" ref="H107:H115" si="71">G107-I107</f>
        <v>0</v>
      </c>
      <c r="I107" s="61"/>
      <c r="J107" s="59"/>
      <c r="K107" s="60">
        <f t="shared" ref="K107:K115" si="72">J107-L107</f>
        <v>0</v>
      </c>
      <c r="L107" s="61"/>
      <c r="M107" s="59"/>
      <c r="N107" s="60">
        <f t="shared" ref="N107:N115" si="73">M107-O107</f>
        <v>0</v>
      </c>
      <c r="O107" s="61"/>
      <c r="P107" s="59"/>
      <c r="Q107" s="60">
        <f>P107-R107</f>
        <v>0</v>
      </c>
      <c r="R107" s="61"/>
      <c r="S107" s="59"/>
      <c r="T107" s="60">
        <f t="shared" ref="T107:T115" si="74">S107-U107</f>
        <v>0</v>
      </c>
      <c r="U107" s="61"/>
      <c r="V107" s="59"/>
      <c r="W107" s="60">
        <f t="shared" ref="W107:W115" si="75">V107-X107</f>
        <v>0</v>
      </c>
      <c r="X107" s="61"/>
      <c r="Y107" s="59"/>
      <c r="Z107" s="60">
        <f t="shared" ref="Z107:Z115" si="76">Y107-AA107</f>
        <v>0</v>
      </c>
      <c r="AA107" s="61"/>
      <c r="AB107" s="59"/>
      <c r="AC107" s="60">
        <f t="shared" ref="AC107:AC115" si="77">AB107-AD107</f>
        <v>0</v>
      </c>
      <c r="AD107" s="61"/>
      <c r="AE107" s="59"/>
      <c r="AF107" s="60">
        <f t="shared" ref="AF107:AF115" si="78">AE107-AG107</f>
        <v>0</v>
      </c>
      <c r="AG107" s="61"/>
      <c r="AH107" s="59"/>
      <c r="AI107" s="4" t="s">
        <v>28</v>
      </c>
    </row>
    <row r="108" spans="1:35" hidden="1">
      <c r="A108" s="359"/>
      <c r="B108" s="369"/>
      <c r="C108" s="370"/>
      <c r="D108" s="371"/>
      <c r="E108" s="372"/>
      <c r="F108" s="2" t="s">
        <v>29</v>
      </c>
      <c r="G108" s="59"/>
      <c r="H108" s="62">
        <f t="shared" si="71"/>
        <v>0</v>
      </c>
      <c r="I108" s="63"/>
      <c r="J108" s="59"/>
      <c r="K108" s="62">
        <f t="shared" si="72"/>
        <v>0</v>
      </c>
      <c r="L108" s="63"/>
      <c r="M108" s="59"/>
      <c r="N108" s="62">
        <f t="shared" si="73"/>
        <v>0</v>
      </c>
      <c r="O108" s="63"/>
      <c r="P108" s="86">
        <v>49679</v>
      </c>
      <c r="Q108" s="87">
        <f>P108-R108</f>
        <v>0</v>
      </c>
      <c r="R108" s="88">
        <v>49679</v>
      </c>
      <c r="S108" s="59"/>
      <c r="T108" s="62">
        <f t="shared" si="74"/>
        <v>0</v>
      </c>
      <c r="U108" s="63"/>
      <c r="V108" s="59"/>
      <c r="W108" s="62">
        <f t="shared" si="75"/>
        <v>0</v>
      </c>
      <c r="X108" s="63"/>
      <c r="Y108" s="59"/>
      <c r="Z108" s="62">
        <f t="shared" si="76"/>
        <v>0</v>
      </c>
      <c r="AA108" s="63"/>
      <c r="AB108" s="59"/>
      <c r="AC108" s="62">
        <f t="shared" si="77"/>
        <v>0</v>
      </c>
      <c r="AD108" s="63"/>
      <c r="AE108" s="59"/>
      <c r="AF108" s="62">
        <f t="shared" si="78"/>
        <v>0</v>
      </c>
      <c r="AG108" s="63"/>
      <c r="AH108" s="59"/>
      <c r="AI108" s="140">
        <f>SUM(G107:G115,J107:J115,M107:M115,P107:P115,S107:S115,V107:V115,Y107:Y115,AB107:AB115,AE107:AE115)</f>
        <v>49679</v>
      </c>
    </row>
    <row r="109" spans="1:35" hidden="1">
      <c r="A109" s="359"/>
      <c r="B109" s="369"/>
      <c r="C109" s="370"/>
      <c r="D109" s="371"/>
      <c r="E109" s="372"/>
      <c r="F109" s="2" t="s">
        <v>30</v>
      </c>
      <c r="G109" s="59"/>
      <c r="H109" s="62">
        <f t="shared" si="71"/>
        <v>0</v>
      </c>
      <c r="I109" s="63"/>
      <c r="J109" s="59"/>
      <c r="K109" s="62">
        <f t="shared" si="72"/>
        <v>0</v>
      </c>
      <c r="L109" s="63"/>
      <c r="M109" s="59"/>
      <c r="N109" s="62">
        <f t="shared" si="73"/>
        <v>0</v>
      </c>
      <c r="O109" s="63"/>
      <c r="P109" s="59"/>
      <c r="Q109" s="62">
        <f>P109-R109</f>
        <v>0</v>
      </c>
      <c r="R109" s="63"/>
      <c r="S109" s="59"/>
      <c r="T109" s="62">
        <f t="shared" si="74"/>
        <v>0</v>
      </c>
      <c r="U109" s="63"/>
      <c r="V109" s="59"/>
      <c r="W109" s="62">
        <f t="shared" si="75"/>
        <v>0</v>
      </c>
      <c r="X109" s="63"/>
      <c r="Y109" s="59"/>
      <c r="Z109" s="62">
        <f t="shared" si="76"/>
        <v>0</v>
      </c>
      <c r="AA109" s="63"/>
      <c r="AB109" s="59"/>
      <c r="AC109" s="62">
        <f t="shared" si="77"/>
        <v>0</v>
      </c>
      <c r="AD109" s="63"/>
      <c r="AE109" s="59"/>
      <c r="AF109" s="62">
        <f t="shared" si="78"/>
        <v>0</v>
      </c>
      <c r="AG109" s="63"/>
      <c r="AH109" s="59"/>
      <c r="AI109" s="7" t="s">
        <v>32</v>
      </c>
    </row>
    <row r="110" spans="1:35" hidden="1">
      <c r="A110" s="359"/>
      <c r="B110" s="369"/>
      <c r="C110" s="370"/>
      <c r="D110" s="371"/>
      <c r="E110" s="372"/>
      <c r="F110" s="2" t="s">
        <v>31</v>
      </c>
      <c r="G110" s="59"/>
      <c r="H110" s="62">
        <f t="shared" si="71"/>
        <v>0</v>
      </c>
      <c r="I110" s="63"/>
      <c r="J110" s="59"/>
      <c r="K110" s="62">
        <f t="shared" si="72"/>
        <v>0</v>
      </c>
      <c r="L110" s="63"/>
      <c r="M110" s="59"/>
      <c r="N110" s="62">
        <f t="shared" si="73"/>
        <v>0</v>
      </c>
      <c r="O110" s="63"/>
      <c r="P110" s="3"/>
      <c r="Q110" s="11"/>
      <c r="R110" s="12"/>
      <c r="S110" s="59"/>
      <c r="T110" s="62">
        <f t="shared" si="74"/>
        <v>0</v>
      </c>
      <c r="U110" s="63"/>
      <c r="V110" s="59"/>
      <c r="W110" s="62">
        <f t="shared" ref="W110" si="79">V110-X110</f>
        <v>0</v>
      </c>
      <c r="X110" s="63"/>
      <c r="Y110" s="59"/>
      <c r="Z110" s="62">
        <f t="shared" si="76"/>
        <v>0</v>
      </c>
      <c r="AA110" s="63"/>
      <c r="AB110" s="59"/>
      <c r="AC110" s="62">
        <f t="shared" si="77"/>
        <v>0</v>
      </c>
      <c r="AD110" s="63"/>
      <c r="AE110" s="59"/>
      <c r="AF110" s="62">
        <f t="shared" si="78"/>
        <v>0</v>
      </c>
      <c r="AG110" s="63"/>
      <c r="AH110" s="59"/>
      <c r="AI110" s="140">
        <f>SUM(H107:H115,K107:K115,N107:N115,Q107:Q115,T107:T115,W107:W115,Z107:Z115,AC107:AC115,Z107:Z115,AF107:AF115)</f>
        <v>0</v>
      </c>
    </row>
    <row r="111" spans="1:35" hidden="1">
      <c r="A111" s="359"/>
      <c r="B111" s="369"/>
      <c r="C111" s="370"/>
      <c r="D111" s="371"/>
      <c r="E111" s="372"/>
      <c r="F111" s="2" t="s">
        <v>33</v>
      </c>
      <c r="G111" s="59"/>
      <c r="H111" s="62">
        <f t="shared" si="71"/>
        <v>0</v>
      </c>
      <c r="I111" s="63"/>
      <c r="J111" s="59"/>
      <c r="K111" s="62">
        <f t="shared" si="72"/>
        <v>0</v>
      </c>
      <c r="L111" s="63"/>
      <c r="M111" s="59"/>
      <c r="N111" s="62">
        <f t="shared" si="73"/>
        <v>0</v>
      </c>
      <c r="O111" s="63"/>
      <c r="P111" s="59"/>
      <c r="Q111" s="62">
        <f>P111-R111</f>
        <v>0</v>
      </c>
      <c r="R111" s="63"/>
      <c r="S111" s="59"/>
      <c r="T111" s="62">
        <f t="shared" si="74"/>
        <v>0</v>
      </c>
      <c r="U111" s="63"/>
      <c r="V111" s="59"/>
      <c r="W111" s="62">
        <f t="shared" si="75"/>
        <v>0</v>
      </c>
      <c r="X111" s="63"/>
      <c r="Y111" s="59"/>
      <c r="Z111" s="62">
        <f t="shared" si="76"/>
        <v>0</v>
      </c>
      <c r="AA111" s="63"/>
      <c r="AB111" s="59"/>
      <c r="AC111" s="62">
        <f t="shared" si="77"/>
        <v>0</v>
      </c>
      <c r="AD111" s="63"/>
      <c r="AE111" s="59"/>
      <c r="AF111" s="62">
        <f t="shared" si="78"/>
        <v>0</v>
      </c>
      <c r="AG111" s="63"/>
      <c r="AH111" s="59"/>
      <c r="AI111" s="7" t="s">
        <v>36</v>
      </c>
    </row>
    <row r="112" spans="1:35" hidden="1">
      <c r="A112" s="359"/>
      <c r="B112" s="369"/>
      <c r="C112" s="370"/>
      <c r="D112" s="371"/>
      <c r="E112" s="372"/>
      <c r="F112" s="2" t="s">
        <v>34</v>
      </c>
      <c r="G112" s="59"/>
      <c r="H112" s="62">
        <f t="shared" si="71"/>
        <v>0</v>
      </c>
      <c r="I112" s="63"/>
      <c r="J112" s="59"/>
      <c r="K112" s="62">
        <f t="shared" si="72"/>
        <v>0</v>
      </c>
      <c r="L112" s="63"/>
      <c r="M112" s="59"/>
      <c r="N112" s="62">
        <f t="shared" si="73"/>
        <v>0</v>
      </c>
      <c r="O112" s="63"/>
      <c r="P112" s="59"/>
      <c r="Q112" s="62">
        <f>P112-R112</f>
        <v>0</v>
      </c>
      <c r="R112" s="63"/>
      <c r="S112" s="59"/>
      <c r="T112" s="62">
        <f t="shared" si="74"/>
        <v>0</v>
      </c>
      <c r="U112" s="63"/>
      <c r="V112" s="247"/>
      <c r="W112" s="248">
        <f t="shared" si="75"/>
        <v>0</v>
      </c>
      <c r="X112" s="249"/>
      <c r="Y112" s="59"/>
      <c r="Z112" s="62">
        <f t="shared" si="76"/>
        <v>0</v>
      </c>
      <c r="AA112" s="63"/>
      <c r="AB112" s="59"/>
      <c r="AC112" s="62">
        <f t="shared" si="77"/>
        <v>0</v>
      </c>
      <c r="AD112" s="63"/>
      <c r="AE112" s="59"/>
      <c r="AF112" s="62">
        <f t="shared" si="78"/>
        <v>0</v>
      </c>
      <c r="AG112" s="63"/>
      <c r="AH112" s="59"/>
      <c r="AI112" s="140">
        <f>SUM(I107:I115,L107:L115,O107:O115,R107:R115,U107:U115,X107:X115,AA107:AA115,AD107:AD115,AG107:AG115)</f>
        <v>49679</v>
      </c>
    </row>
    <row r="113" spans="1:35" hidden="1">
      <c r="A113" s="359"/>
      <c r="B113" s="369"/>
      <c r="C113" s="370"/>
      <c r="D113" s="371"/>
      <c r="E113" s="372"/>
      <c r="F113" s="2" t="s">
        <v>35</v>
      </c>
      <c r="G113" s="59"/>
      <c r="H113" s="62">
        <f t="shared" si="71"/>
        <v>0</v>
      </c>
      <c r="I113" s="63"/>
      <c r="J113" s="59"/>
      <c r="K113" s="62">
        <f t="shared" si="72"/>
        <v>0</v>
      </c>
      <c r="L113" s="63"/>
      <c r="M113" s="59"/>
      <c r="N113" s="62">
        <f t="shared" si="73"/>
        <v>0</v>
      </c>
      <c r="O113" s="63"/>
      <c r="P113" s="59"/>
      <c r="Q113" s="62">
        <f>P113-R113</f>
        <v>0</v>
      </c>
      <c r="R113" s="63"/>
      <c r="S113" s="59"/>
      <c r="T113" s="62">
        <f t="shared" si="74"/>
        <v>0</v>
      </c>
      <c r="U113" s="63"/>
      <c r="V113" s="59"/>
      <c r="W113" s="62">
        <f t="shared" si="75"/>
        <v>0</v>
      </c>
      <c r="X113" s="63"/>
      <c r="Y113" s="59"/>
      <c r="Z113" s="62">
        <f t="shared" si="76"/>
        <v>0</v>
      </c>
      <c r="AA113" s="63"/>
      <c r="AB113" s="59"/>
      <c r="AC113" s="62">
        <f t="shared" si="77"/>
        <v>0</v>
      </c>
      <c r="AD113" s="63"/>
      <c r="AE113" s="59"/>
      <c r="AF113" s="62">
        <f t="shared" si="78"/>
        <v>0</v>
      </c>
      <c r="AG113" s="63"/>
      <c r="AH113" s="59"/>
      <c r="AI113" s="7" t="s">
        <v>40</v>
      </c>
    </row>
    <row r="114" spans="1:35" hidden="1">
      <c r="A114" s="359"/>
      <c r="B114" s="369"/>
      <c r="C114" s="370"/>
      <c r="D114" s="371"/>
      <c r="E114" s="372"/>
      <c r="F114" s="2" t="s">
        <v>37</v>
      </c>
      <c r="G114" s="59"/>
      <c r="H114" s="62">
        <f t="shared" si="71"/>
        <v>0</v>
      </c>
      <c r="I114" s="63"/>
      <c r="J114" s="59"/>
      <c r="K114" s="62">
        <f t="shared" si="72"/>
        <v>0</v>
      </c>
      <c r="L114" s="63"/>
      <c r="M114" s="59"/>
      <c r="N114" s="62">
        <f t="shared" si="73"/>
        <v>0</v>
      </c>
      <c r="O114" s="63"/>
      <c r="P114" s="59"/>
      <c r="Q114" s="62">
        <f>P114-R114</f>
        <v>0</v>
      </c>
      <c r="R114" s="63"/>
      <c r="S114" s="59"/>
      <c r="T114" s="62">
        <f t="shared" si="74"/>
        <v>0</v>
      </c>
      <c r="U114" s="63"/>
      <c r="V114" s="59"/>
      <c r="W114" s="62">
        <f t="shared" si="75"/>
        <v>0</v>
      </c>
      <c r="X114" s="63"/>
      <c r="Y114" s="59"/>
      <c r="Z114" s="62">
        <f t="shared" si="76"/>
        <v>0</v>
      </c>
      <c r="AA114" s="63"/>
      <c r="AB114" s="59"/>
      <c r="AC114" s="62">
        <f t="shared" si="77"/>
        <v>0</v>
      </c>
      <c r="AD114" s="63"/>
      <c r="AE114" s="59"/>
      <c r="AF114" s="62">
        <f t="shared" si="78"/>
        <v>0</v>
      </c>
      <c r="AG114" s="63"/>
      <c r="AH114" s="59"/>
      <c r="AI114" s="141">
        <f>AI112/AI108</f>
        <v>1</v>
      </c>
    </row>
    <row r="115" spans="1:35" hidden="1">
      <c r="A115" s="359"/>
      <c r="B115" s="369"/>
      <c r="C115" s="370"/>
      <c r="D115" s="371"/>
      <c r="E115" s="372"/>
      <c r="F115" s="159" t="s">
        <v>38</v>
      </c>
      <c r="G115" s="76"/>
      <c r="H115" s="77">
        <f t="shared" si="71"/>
        <v>0</v>
      </c>
      <c r="I115" s="78"/>
      <c r="J115" s="76"/>
      <c r="K115" s="77">
        <f t="shared" si="72"/>
        <v>0</v>
      </c>
      <c r="L115" s="78"/>
      <c r="M115" s="76"/>
      <c r="N115" s="77">
        <f t="shared" si="73"/>
        <v>0</v>
      </c>
      <c r="O115" s="78"/>
      <c r="P115" s="76"/>
      <c r="Q115" s="77">
        <f>P115-R115</f>
        <v>0</v>
      </c>
      <c r="R115" s="78"/>
      <c r="S115" s="76"/>
      <c r="T115" s="77">
        <f t="shared" si="74"/>
        <v>0</v>
      </c>
      <c r="U115" s="78"/>
      <c r="V115" s="76"/>
      <c r="W115" s="77">
        <f t="shared" si="75"/>
        <v>0</v>
      </c>
      <c r="X115" s="78"/>
      <c r="Y115" s="76"/>
      <c r="Z115" s="77">
        <f t="shared" si="76"/>
        <v>0</v>
      </c>
      <c r="AA115" s="78"/>
      <c r="AB115" s="76"/>
      <c r="AC115" s="77">
        <f t="shared" si="77"/>
        <v>0</v>
      </c>
      <c r="AD115" s="78"/>
      <c r="AE115" s="76"/>
      <c r="AF115" s="77">
        <f t="shared" si="78"/>
        <v>0</v>
      </c>
      <c r="AG115" s="78"/>
      <c r="AH115" s="76"/>
      <c r="AI115" s="150"/>
    </row>
    <row r="116" spans="1:35" s="53" customFormat="1" ht="13.5" customHeight="1" thickBot="1">
      <c r="A116" s="366" t="s">
        <v>13</v>
      </c>
      <c r="B116" s="367" t="s">
        <v>14</v>
      </c>
      <c r="C116" s="354" t="s">
        <v>15</v>
      </c>
      <c r="D116" s="367" t="s">
        <v>16</v>
      </c>
      <c r="E116" s="354" t="s">
        <v>17</v>
      </c>
      <c r="F116" s="368" t="s">
        <v>18</v>
      </c>
      <c r="G116" s="356" t="s">
        <v>19</v>
      </c>
      <c r="H116" s="354" t="s">
        <v>20</v>
      </c>
      <c r="I116" s="355" t="s">
        <v>21</v>
      </c>
      <c r="J116" s="356" t="s">
        <v>19</v>
      </c>
      <c r="K116" s="354" t="s">
        <v>20</v>
      </c>
      <c r="L116" s="355" t="s">
        <v>21</v>
      </c>
      <c r="M116" s="356" t="s">
        <v>19</v>
      </c>
      <c r="N116" s="354" t="s">
        <v>20</v>
      </c>
      <c r="O116" s="355" t="s">
        <v>21</v>
      </c>
      <c r="P116" s="356" t="s">
        <v>19</v>
      </c>
      <c r="Q116" s="354" t="s">
        <v>20</v>
      </c>
      <c r="R116" s="355" t="s">
        <v>21</v>
      </c>
      <c r="S116" s="356" t="s">
        <v>19</v>
      </c>
      <c r="T116" s="354" t="s">
        <v>20</v>
      </c>
      <c r="U116" s="355" t="s">
        <v>21</v>
      </c>
      <c r="V116" s="356" t="s">
        <v>19</v>
      </c>
      <c r="W116" s="354" t="s">
        <v>20</v>
      </c>
      <c r="X116" s="355" t="s">
        <v>21</v>
      </c>
      <c r="Y116" s="356" t="s">
        <v>19</v>
      </c>
      <c r="Z116" s="354" t="s">
        <v>20</v>
      </c>
      <c r="AA116" s="355" t="s">
        <v>21</v>
      </c>
      <c r="AB116" s="356" t="s">
        <v>19</v>
      </c>
      <c r="AC116" s="354" t="s">
        <v>20</v>
      </c>
      <c r="AD116" s="355" t="s">
        <v>21</v>
      </c>
      <c r="AE116" s="356" t="s">
        <v>19</v>
      </c>
      <c r="AF116" s="354" t="s">
        <v>20</v>
      </c>
      <c r="AG116" s="355" t="s">
        <v>21</v>
      </c>
      <c r="AH116" s="356" t="s">
        <v>19</v>
      </c>
      <c r="AI116" s="358" t="s">
        <v>22</v>
      </c>
    </row>
    <row r="117" spans="1:35" s="53" customFormat="1" ht="13.5" customHeight="1">
      <c r="A117" s="366"/>
      <c r="B117" s="367"/>
      <c r="C117" s="354"/>
      <c r="D117" s="367"/>
      <c r="E117" s="354"/>
      <c r="F117" s="368"/>
      <c r="G117" s="356"/>
      <c r="H117" s="354"/>
      <c r="I117" s="355"/>
      <c r="J117" s="356"/>
      <c r="K117" s="354"/>
      <c r="L117" s="355"/>
      <c r="M117" s="356"/>
      <c r="N117" s="354"/>
      <c r="O117" s="355"/>
      <c r="P117" s="356"/>
      <c r="Q117" s="354"/>
      <c r="R117" s="355"/>
      <c r="S117" s="356"/>
      <c r="T117" s="354"/>
      <c r="U117" s="355"/>
      <c r="V117" s="356"/>
      <c r="W117" s="354"/>
      <c r="X117" s="355"/>
      <c r="Y117" s="356"/>
      <c r="Z117" s="354"/>
      <c r="AA117" s="355"/>
      <c r="AB117" s="356"/>
      <c r="AC117" s="354"/>
      <c r="AD117" s="355"/>
      <c r="AE117" s="356"/>
      <c r="AF117" s="354"/>
      <c r="AG117" s="355"/>
      <c r="AH117" s="356"/>
      <c r="AI117" s="358"/>
    </row>
    <row r="118" spans="1:35" s="53" customFormat="1">
      <c r="A118" s="359" t="s">
        <v>62</v>
      </c>
      <c r="B118" s="369">
        <v>2549</v>
      </c>
      <c r="C118" s="370">
        <v>1802805</v>
      </c>
      <c r="D118" s="371" t="s">
        <v>63</v>
      </c>
      <c r="E118" s="372" t="s">
        <v>64</v>
      </c>
      <c r="F118" s="2" t="s">
        <v>27</v>
      </c>
      <c r="G118" s="59"/>
      <c r="H118" s="60">
        <f t="shared" ref="H118:H125" si="80">G118-I118</f>
        <v>0</v>
      </c>
      <c r="I118" s="61"/>
      <c r="J118" s="59"/>
      <c r="K118" s="60">
        <f t="shared" ref="K118:K125" si="81">J118-L118</f>
        <v>0</v>
      </c>
      <c r="L118" s="61"/>
      <c r="M118" s="59"/>
      <c r="N118" s="60">
        <f t="shared" ref="N118:N125" si="82">M118-O118</f>
        <v>0</v>
      </c>
      <c r="O118" s="61"/>
      <c r="P118" s="59"/>
      <c r="Q118" s="60">
        <f t="shared" ref="Q118:Q125" si="83">P118-R118</f>
        <v>0</v>
      </c>
      <c r="R118" s="61"/>
      <c r="S118" s="59"/>
      <c r="T118" s="60">
        <f t="shared" ref="T118:T125" si="84">S118-U118</f>
        <v>0</v>
      </c>
      <c r="U118" s="61"/>
      <c r="V118" s="59"/>
      <c r="W118" s="60">
        <f t="shared" ref="W118:W125" si="85">V118-X118</f>
        <v>0</v>
      </c>
      <c r="X118" s="61"/>
      <c r="Y118" s="59"/>
      <c r="Z118" s="60">
        <f t="shared" ref="Z118:Z125" si="86">Y118-AA118</f>
        <v>0</v>
      </c>
      <c r="AA118" s="61"/>
      <c r="AB118" s="59"/>
      <c r="AC118" s="60">
        <f t="shared" ref="AC118:AC125" si="87">AB118-AD118</f>
        <v>0</v>
      </c>
      <c r="AD118" s="61"/>
      <c r="AE118" s="59"/>
      <c r="AF118" s="60">
        <f t="shared" ref="AF118:AF125" si="88">AE118-AG118</f>
        <v>0</v>
      </c>
      <c r="AG118" s="61"/>
      <c r="AH118" s="59"/>
      <c r="AI118" s="4" t="s">
        <v>28</v>
      </c>
    </row>
    <row r="119" spans="1:35" s="53" customFormat="1" ht="13.5" customHeight="1">
      <c r="A119" s="359"/>
      <c r="B119" s="369"/>
      <c r="C119" s="370"/>
      <c r="D119" s="371"/>
      <c r="E119" s="372"/>
      <c r="F119" s="2" t="s">
        <v>29</v>
      </c>
      <c r="G119" s="59"/>
      <c r="H119" s="62">
        <f t="shared" si="80"/>
        <v>0</v>
      </c>
      <c r="I119" s="63"/>
      <c r="J119" s="59"/>
      <c r="K119" s="62">
        <f t="shared" si="81"/>
        <v>0</v>
      </c>
      <c r="L119" s="63"/>
      <c r="M119" s="59"/>
      <c r="N119" s="62">
        <f t="shared" si="82"/>
        <v>0</v>
      </c>
      <c r="O119" s="63"/>
      <c r="P119" s="86">
        <v>283500</v>
      </c>
      <c r="Q119" s="87">
        <f t="shared" si="83"/>
        <v>0</v>
      </c>
      <c r="R119" s="88">
        <v>283500</v>
      </c>
      <c r="S119" s="59"/>
      <c r="T119" s="62">
        <f t="shared" si="84"/>
        <v>0</v>
      </c>
      <c r="U119" s="63"/>
      <c r="V119" s="59"/>
      <c r="W119" s="62">
        <f t="shared" si="85"/>
        <v>0</v>
      </c>
      <c r="X119" s="63"/>
      <c r="Y119" s="59"/>
      <c r="Z119" s="62">
        <f t="shared" si="86"/>
        <v>0</v>
      </c>
      <c r="AA119" s="63"/>
      <c r="AB119" s="59"/>
      <c r="AC119" s="62">
        <f t="shared" si="87"/>
        <v>0</v>
      </c>
      <c r="AD119" s="63"/>
      <c r="AE119" s="59"/>
      <c r="AF119" s="62">
        <f t="shared" si="88"/>
        <v>0</v>
      </c>
      <c r="AG119" s="63"/>
      <c r="AH119" s="59"/>
      <c r="AI119" s="140">
        <f>SUM(G118:G125,J118:J125,M118:M125,P118:P125,S118:S125,V118:V125,Y118:Y125,AB118:AB125,AE118:AE125)</f>
        <v>3304555</v>
      </c>
    </row>
    <row r="120" spans="1:35" s="53" customFormat="1" ht="13.5" customHeight="1">
      <c r="A120" s="359"/>
      <c r="B120" s="369"/>
      <c r="C120" s="370"/>
      <c r="D120" s="371"/>
      <c r="E120" s="372"/>
      <c r="F120" s="2" t="s">
        <v>30</v>
      </c>
      <c r="G120" s="59"/>
      <c r="H120" s="62">
        <f t="shared" si="80"/>
        <v>0</v>
      </c>
      <c r="I120" s="63"/>
      <c r="J120" s="59"/>
      <c r="K120" s="62">
        <f t="shared" si="81"/>
        <v>0</v>
      </c>
      <c r="L120" s="63"/>
      <c r="M120" s="59"/>
      <c r="N120" s="62">
        <f t="shared" si="82"/>
        <v>0</v>
      </c>
      <c r="O120" s="63"/>
      <c r="P120" s="59"/>
      <c r="Q120" s="62">
        <f t="shared" si="83"/>
        <v>0</v>
      </c>
      <c r="R120" s="63"/>
      <c r="S120" s="59"/>
      <c r="T120" s="62">
        <f t="shared" si="84"/>
        <v>0</v>
      </c>
      <c r="U120" s="63"/>
      <c r="V120" s="59"/>
      <c r="W120" s="62">
        <f t="shared" si="85"/>
        <v>0</v>
      </c>
      <c r="X120" s="63"/>
      <c r="Y120" s="59"/>
      <c r="Z120" s="62">
        <f t="shared" si="86"/>
        <v>0</v>
      </c>
      <c r="AA120" s="63"/>
      <c r="AB120" s="59"/>
      <c r="AC120" s="62">
        <f t="shared" si="87"/>
        <v>0</v>
      </c>
      <c r="AD120" s="63"/>
      <c r="AE120" s="59"/>
      <c r="AF120" s="62">
        <f t="shared" si="88"/>
        <v>0</v>
      </c>
      <c r="AG120" s="63"/>
      <c r="AH120" s="59"/>
      <c r="AI120" s="7" t="s">
        <v>32</v>
      </c>
    </row>
    <row r="121" spans="1:35" s="53" customFormat="1" ht="13.5" customHeight="1">
      <c r="A121" s="359"/>
      <c r="B121" s="369"/>
      <c r="C121" s="370"/>
      <c r="D121" s="371"/>
      <c r="E121" s="372"/>
      <c r="F121" s="2" t="s">
        <v>31</v>
      </c>
      <c r="G121" s="59"/>
      <c r="H121" s="62">
        <f t="shared" si="80"/>
        <v>0</v>
      </c>
      <c r="I121" s="63"/>
      <c r="J121" s="59"/>
      <c r="K121" s="62">
        <f t="shared" si="81"/>
        <v>0</v>
      </c>
      <c r="L121" s="63"/>
      <c r="M121" s="59"/>
      <c r="N121" s="62">
        <f t="shared" si="82"/>
        <v>0</v>
      </c>
      <c r="O121" s="63"/>
      <c r="P121" s="59"/>
      <c r="Q121" s="62">
        <f t="shared" si="83"/>
        <v>0</v>
      </c>
      <c r="R121" s="63"/>
      <c r="S121" s="59"/>
      <c r="T121" s="62">
        <f t="shared" si="84"/>
        <v>0</v>
      </c>
      <c r="U121" s="63"/>
      <c r="V121" s="86">
        <v>71720</v>
      </c>
      <c r="W121" s="87">
        <f t="shared" si="85"/>
        <v>0</v>
      </c>
      <c r="X121" s="88">
        <v>71720</v>
      </c>
      <c r="Y121" s="59"/>
      <c r="Z121" s="62">
        <f t="shared" si="86"/>
        <v>0</v>
      </c>
      <c r="AA121" s="63"/>
      <c r="AB121" s="59"/>
      <c r="AC121" s="62">
        <f t="shared" si="87"/>
        <v>0</v>
      </c>
      <c r="AD121" s="63"/>
      <c r="AE121" s="59"/>
      <c r="AF121" s="62">
        <f t="shared" si="88"/>
        <v>0</v>
      </c>
      <c r="AG121" s="63"/>
      <c r="AH121" s="59"/>
      <c r="AI121" s="140">
        <f>SUM(H118:H125,K118:K125,N118:N125,Q118:Q125,T118:T125,W118:W125,Z118:Z125,AC118:AC125,Z118:Z125,AF118:AF125)</f>
        <v>3751335</v>
      </c>
    </row>
    <row r="122" spans="1:35" ht="13.5" customHeight="1">
      <c r="A122" s="359"/>
      <c r="B122" s="369"/>
      <c r="C122" s="370"/>
      <c r="D122" s="371"/>
      <c r="E122" s="372"/>
      <c r="F122" s="2" t="s">
        <v>33</v>
      </c>
      <c r="G122" s="59"/>
      <c r="H122" s="62">
        <f t="shared" si="80"/>
        <v>0</v>
      </c>
      <c r="I122" s="63"/>
      <c r="J122" s="59"/>
      <c r="K122" s="62">
        <f t="shared" si="81"/>
        <v>0</v>
      </c>
      <c r="L122" s="63"/>
      <c r="M122" s="59"/>
      <c r="N122" s="62">
        <f t="shared" si="82"/>
        <v>0</v>
      </c>
      <c r="O122" s="63"/>
      <c r="P122" s="59"/>
      <c r="Q122" s="62">
        <f t="shared" si="83"/>
        <v>0</v>
      </c>
      <c r="R122" s="63"/>
      <c r="S122" s="59"/>
      <c r="T122" s="62">
        <f t="shared" si="84"/>
        <v>0</v>
      </c>
      <c r="U122" s="63"/>
      <c r="V122" s="59"/>
      <c r="W122" s="62">
        <f t="shared" ref="W122" si="89">V122-X122</f>
        <v>0</v>
      </c>
      <c r="X122" s="63"/>
      <c r="Y122" s="319">
        <f>SUM(108000+694000)</f>
        <v>802000</v>
      </c>
      <c r="Z122" s="320">
        <f>Y122-AA122</f>
        <v>802000</v>
      </c>
      <c r="AA122" s="321"/>
      <c r="AB122" s="59"/>
      <c r="AC122" s="62">
        <f t="shared" si="87"/>
        <v>0</v>
      </c>
      <c r="AD122" s="63"/>
      <c r="AE122" s="59"/>
      <c r="AF122" s="62">
        <f t="shared" si="88"/>
        <v>0</v>
      </c>
      <c r="AG122" s="63"/>
      <c r="AH122" s="59"/>
      <c r="AI122" s="7" t="s">
        <v>36</v>
      </c>
    </row>
    <row r="123" spans="1:35" ht="13.5" customHeight="1">
      <c r="A123" s="359"/>
      <c r="B123" s="369"/>
      <c r="C123" s="370"/>
      <c r="D123" s="371"/>
      <c r="E123" s="372"/>
      <c r="F123" s="2" t="s">
        <v>34</v>
      </c>
      <c r="G123" s="59"/>
      <c r="H123" s="62">
        <f t="shared" si="80"/>
        <v>0</v>
      </c>
      <c r="I123" s="63"/>
      <c r="J123" s="59"/>
      <c r="K123" s="62">
        <f t="shared" si="81"/>
        <v>0</v>
      </c>
      <c r="L123" s="63"/>
      <c r="M123" s="59"/>
      <c r="N123" s="62">
        <f t="shared" si="82"/>
        <v>0</v>
      </c>
      <c r="O123" s="63"/>
      <c r="P123" s="59"/>
      <c r="Q123" s="62">
        <f t="shared" si="83"/>
        <v>0</v>
      </c>
      <c r="R123" s="63"/>
      <c r="S123" s="59"/>
      <c r="T123" s="62">
        <f t="shared" si="84"/>
        <v>0</v>
      </c>
      <c r="U123" s="63"/>
      <c r="V123" s="59"/>
      <c r="W123" s="62">
        <f t="shared" si="85"/>
        <v>0</v>
      </c>
      <c r="X123" s="63"/>
      <c r="AB123" s="319">
        <f>SUM(1923750+223585)</f>
        <v>2147335</v>
      </c>
      <c r="AC123" s="320">
        <f>AB123-AD123</f>
        <v>2147335</v>
      </c>
      <c r="AD123" s="321"/>
      <c r="AE123" s="59"/>
      <c r="AF123" s="62">
        <f t="shared" si="88"/>
        <v>0</v>
      </c>
      <c r="AG123" s="63"/>
      <c r="AH123" s="59"/>
      <c r="AI123" s="140">
        <f>SUM(I118:I125,L118:L125,O118:O125,R118:R125,U118:U125,X118:X125,AA118:AA125,AD118:AD125,AG118:AG125)</f>
        <v>355220</v>
      </c>
    </row>
    <row r="124" spans="1:35" ht="13.5" customHeight="1">
      <c r="A124" s="359"/>
      <c r="B124" s="369"/>
      <c r="C124" s="370"/>
      <c r="D124" s="371"/>
      <c r="E124" s="372"/>
      <c r="F124" s="2" t="s">
        <v>37</v>
      </c>
      <c r="G124" s="59"/>
      <c r="H124" s="62">
        <f t="shared" si="80"/>
        <v>0</v>
      </c>
      <c r="I124" s="63"/>
      <c r="J124" s="59"/>
      <c r="K124" s="62">
        <f t="shared" si="81"/>
        <v>0</v>
      </c>
      <c r="L124" s="63"/>
      <c r="M124" s="59"/>
      <c r="N124" s="62">
        <f t="shared" si="82"/>
        <v>0</v>
      </c>
      <c r="O124" s="63"/>
      <c r="P124" s="59"/>
      <c r="Q124" s="62">
        <f t="shared" si="83"/>
        <v>0</v>
      </c>
      <c r="R124" s="63"/>
      <c r="S124" s="59"/>
      <c r="T124" s="62">
        <f t="shared" si="84"/>
        <v>0</v>
      </c>
      <c r="U124" s="63"/>
      <c r="V124" s="59"/>
      <c r="W124" s="62">
        <f t="shared" si="85"/>
        <v>0</v>
      </c>
      <c r="X124" s="63"/>
      <c r="Y124" s="59"/>
      <c r="Z124" s="62">
        <f t="shared" si="86"/>
        <v>0</v>
      </c>
      <c r="AA124" s="63"/>
      <c r="AB124" s="59"/>
      <c r="AC124" s="62">
        <f t="shared" si="87"/>
        <v>0</v>
      </c>
      <c r="AD124" s="63"/>
      <c r="AE124" s="59"/>
      <c r="AF124" s="62">
        <f t="shared" si="88"/>
        <v>0</v>
      </c>
      <c r="AG124" s="63"/>
      <c r="AH124" s="59"/>
      <c r="AI124" s="141">
        <f>AI123/AI119</f>
        <v>0.10749404987963583</v>
      </c>
    </row>
    <row r="125" spans="1:35" ht="13.5" customHeight="1" thickBot="1">
      <c r="A125" s="359"/>
      <c r="B125" s="369"/>
      <c r="C125" s="370"/>
      <c r="D125" s="371"/>
      <c r="E125" s="372"/>
      <c r="F125" s="159" t="s">
        <v>38</v>
      </c>
      <c r="G125" s="76"/>
      <c r="H125" s="77">
        <f t="shared" si="80"/>
        <v>0</v>
      </c>
      <c r="I125" s="78"/>
      <c r="J125" s="76"/>
      <c r="K125" s="77">
        <f t="shared" si="81"/>
        <v>0</v>
      </c>
      <c r="L125" s="78"/>
      <c r="M125" s="76"/>
      <c r="N125" s="77">
        <f t="shared" si="82"/>
        <v>0</v>
      </c>
      <c r="O125" s="78"/>
      <c r="P125" s="76"/>
      <c r="Q125" s="77">
        <f t="shared" si="83"/>
        <v>0</v>
      </c>
      <c r="R125" s="78"/>
      <c r="S125" s="76"/>
      <c r="T125" s="77">
        <f t="shared" si="84"/>
        <v>0</v>
      </c>
      <c r="U125" s="78"/>
      <c r="V125" s="76"/>
      <c r="W125" s="77">
        <f t="shared" si="85"/>
        <v>0</v>
      </c>
      <c r="X125" s="78"/>
      <c r="Y125" s="76"/>
      <c r="Z125" s="77">
        <f t="shared" si="86"/>
        <v>0</v>
      </c>
      <c r="AA125" s="78"/>
      <c r="AB125" s="76"/>
      <c r="AC125" s="77">
        <f t="shared" si="87"/>
        <v>0</v>
      </c>
      <c r="AD125" s="78"/>
      <c r="AE125" s="76"/>
      <c r="AF125" s="77">
        <f t="shared" si="88"/>
        <v>0</v>
      </c>
      <c r="AG125" s="78"/>
      <c r="AH125" s="76"/>
      <c r="AI125" s="150"/>
    </row>
    <row r="126" spans="1:35" s="53" customFormat="1" ht="13.5" hidden="1" customHeight="1">
      <c r="A126" s="366" t="s">
        <v>13</v>
      </c>
      <c r="B126" s="367" t="s">
        <v>14</v>
      </c>
      <c r="C126" s="354" t="s">
        <v>15</v>
      </c>
      <c r="D126" s="367" t="s">
        <v>16</v>
      </c>
      <c r="E126" s="354" t="s">
        <v>17</v>
      </c>
      <c r="F126" s="368" t="s">
        <v>18</v>
      </c>
      <c r="G126" s="356" t="s">
        <v>19</v>
      </c>
      <c r="H126" s="354" t="s">
        <v>20</v>
      </c>
      <c r="I126" s="355" t="s">
        <v>21</v>
      </c>
      <c r="J126" s="356" t="s">
        <v>19</v>
      </c>
      <c r="K126" s="354" t="s">
        <v>20</v>
      </c>
      <c r="L126" s="355" t="s">
        <v>21</v>
      </c>
      <c r="M126" s="356" t="s">
        <v>19</v>
      </c>
      <c r="N126" s="354" t="s">
        <v>20</v>
      </c>
      <c r="O126" s="355" t="s">
        <v>21</v>
      </c>
      <c r="P126" s="356" t="s">
        <v>19</v>
      </c>
      <c r="Q126" s="354" t="s">
        <v>20</v>
      </c>
      <c r="R126" s="355" t="s">
        <v>21</v>
      </c>
      <c r="S126" s="356" t="s">
        <v>19</v>
      </c>
      <c r="T126" s="354" t="s">
        <v>20</v>
      </c>
      <c r="U126" s="355" t="s">
        <v>21</v>
      </c>
      <c r="V126" s="356" t="s">
        <v>19</v>
      </c>
      <c r="W126" s="354" t="s">
        <v>20</v>
      </c>
      <c r="X126" s="355" t="s">
        <v>21</v>
      </c>
      <c r="Y126" s="356" t="s">
        <v>19</v>
      </c>
      <c r="Z126" s="354" t="s">
        <v>20</v>
      </c>
      <c r="AA126" s="355" t="s">
        <v>21</v>
      </c>
      <c r="AB126" s="356" t="s">
        <v>19</v>
      </c>
      <c r="AC126" s="354" t="s">
        <v>20</v>
      </c>
      <c r="AD126" s="355" t="s">
        <v>21</v>
      </c>
      <c r="AE126" s="356" t="s">
        <v>19</v>
      </c>
      <c r="AF126" s="354" t="s">
        <v>20</v>
      </c>
      <c r="AG126" s="355" t="s">
        <v>21</v>
      </c>
      <c r="AH126" s="356" t="s">
        <v>19</v>
      </c>
      <c r="AI126" s="358" t="s">
        <v>22</v>
      </c>
    </row>
    <row r="127" spans="1:35" s="53" customFormat="1" ht="13.5" hidden="1" customHeight="1">
      <c r="A127" s="366"/>
      <c r="B127" s="367"/>
      <c r="C127" s="354"/>
      <c r="D127" s="367"/>
      <c r="E127" s="354"/>
      <c r="F127" s="368"/>
      <c r="G127" s="356"/>
      <c r="H127" s="354"/>
      <c r="I127" s="355"/>
      <c r="J127" s="356"/>
      <c r="K127" s="354"/>
      <c r="L127" s="355"/>
      <c r="M127" s="356"/>
      <c r="N127" s="354"/>
      <c r="O127" s="355"/>
      <c r="P127" s="356"/>
      <c r="Q127" s="354"/>
      <c r="R127" s="355"/>
      <c r="S127" s="356"/>
      <c r="T127" s="354"/>
      <c r="U127" s="355"/>
      <c r="V127" s="356"/>
      <c r="W127" s="354"/>
      <c r="X127" s="355"/>
      <c r="Y127" s="356"/>
      <c r="Z127" s="354"/>
      <c r="AA127" s="355"/>
      <c r="AB127" s="356"/>
      <c r="AC127" s="354"/>
      <c r="AD127" s="355"/>
      <c r="AE127" s="356"/>
      <c r="AF127" s="354"/>
      <c r="AG127" s="355"/>
      <c r="AH127" s="356"/>
      <c r="AI127" s="358"/>
    </row>
    <row r="128" spans="1:35" s="53" customFormat="1" hidden="1">
      <c r="A128" s="359" t="s">
        <v>65</v>
      </c>
      <c r="B128" s="369">
        <v>2532</v>
      </c>
      <c r="C128" s="370">
        <v>1801582</v>
      </c>
      <c r="D128" s="371" t="s">
        <v>66</v>
      </c>
      <c r="E128" s="372" t="s">
        <v>55</v>
      </c>
      <c r="F128" s="2" t="s">
        <v>27</v>
      </c>
      <c r="G128" s="59"/>
      <c r="H128" s="60">
        <f t="shared" ref="H128:H136" si="90">G128-I128</f>
        <v>0</v>
      </c>
      <c r="I128" s="61"/>
      <c r="J128" s="59"/>
      <c r="K128" s="60">
        <f t="shared" ref="K128:K136" si="91">J128-L128</f>
        <v>0</v>
      </c>
      <c r="L128" s="61"/>
      <c r="M128" s="59"/>
      <c r="N128" s="60">
        <f t="shared" ref="N128:N136" si="92">M128-O128</f>
        <v>0</v>
      </c>
      <c r="O128" s="61"/>
      <c r="P128" s="59"/>
      <c r="Q128" s="60">
        <f t="shared" ref="Q128:Q136" si="93">P128-R128</f>
        <v>0</v>
      </c>
      <c r="R128" s="61"/>
      <c r="S128" s="59"/>
      <c r="T128" s="60">
        <f t="shared" ref="T128:T136" si="94">S128-U128</f>
        <v>0</v>
      </c>
      <c r="U128" s="61"/>
      <c r="V128" s="59"/>
      <c r="W128" s="60">
        <f t="shared" ref="W128:W136" si="95">V128-X128</f>
        <v>0</v>
      </c>
      <c r="X128" s="61"/>
      <c r="Y128" s="59"/>
      <c r="Z128" s="60">
        <f t="shared" ref="Z128:Z136" si="96">Y128-AA128</f>
        <v>0</v>
      </c>
      <c r="AA128" s="61"/>
      <c r="AB128" s="59"/>
      <c r="AC128" s="60">
        <f t="shared" ref="AC128:AC136" si="97">AB128-AD128</f>
        <v>0</v>
      </c>
      <c r="AD128" s="61"/>
      <c r="AE128" s="59"/>
      <c r="AF128" s="60">
        <f t="shared" ref="AF128:AF136" si="98">AE128-AG128</f>
        <v>0</v>
      </c>
      <c r="AG128" s="61"/>
      <c r="AH128" s="59"/>
      <c r="AI128" s="4" t="s">
        <v>28</v>
      </c>
    </row>
    <row r="129" spans="1:35" s="53" customFormat="1" ht="13.5" hidden="1" customHeight="1">
      <c r="A129" s="359"/>
      <c r="B129" s="369"/>
      <c r="C129" s="370"/>
      <c r="D129" s="371"/>
      <c r="E129" s="372"/>
      <c r="F129" s="2" t="s">
        <v>29</v>
      </c>
      <c r="G129" s="59"/>
      <c r="H129" s="62">
        <f t="shared" si="90"/>
        <v>0</v>
      </c>
      <c r="I129" s="63"/>
      <c r="J129" s="59"/>
      <c r="K129" s="62">
        <f t="shared" si="91"/>
        <v>0</v>
      </c>
      <c r="L129" s="63"/>
      <c r="M129" s="59"/>
      <c r="N129" s="62">
        <f t="shared" si="92"/>
        <v>0</v>
      </c>
      <c r="O129" s="63"/>
      <c r="P129" s="86">
        <v>37890</v>
      </c>
      <c r="Q129" s="87">
        <f t="shared" si="93"/>
        <v>0</v>
      </c>
      <c r="R129" s="88">
        <v>37890</v>
      </c>
      <c r="S129" s="59"/>
      <c r="T129" s="62">
        <f t="shared" si="94"/>
        <v>0</v>
      </c>
      <c r="U129" s="63"/>
      <c r="V129" s="59"/>
      <c r="W129" s="62">
        <f t="shared" si="95"/>
        <v>0</v>
      </c>
      <c r="X129" s="63"/>
      <c r="Y129" s="59"/>
      <c r="Z129" s="62">
        <f t="shared" si="96"/>
        <v>0</v>
      </c>
      <c r="AA129" s="63"/>
      <c r="AB129" s="59"/>
      <c r="AC129" s="62">
        <f t="shared" si="97"/>
        <v>0</v>
      </c>
      <c r="AD129" s="63"/>
      <c r="AE129" s="59"/>
      <c r="AF129" s="62">
        <f t="shared" si="98"/>
        <v>0</v>
      </c>
      <c r="AG129" s="63"/>
      <c r="AH129" s="59"/>
      <c r="AI129" s="140">
        <f>SUM(G128:G136,J128:J136,M128:M136,P128:P136,S128:S136,V128:V136,Y128:Y136,AB128:AB136,AE128:AE136)</f>
        <v>37890</v>
      </c>
    </row>
    <row r="130" spans="1:35" s="53" customFormat="1" ht="13.5" hidden="1" customHeight="1">
      <c r="A130" s="359"/>
      <c r="B130" s="369"/>
      <c r="C130" s="370"/>
      <c r="D130" s="371"/>
      <c r="E130" s="372"/>
      <c r="F130" s="2" t="s">
        <v>30</v>
      </c>
      <c r="G130" s="59"/>
      <c r="H130" s="62">
        <f t="shared" si="90"/>
        <v>0</v>
      </c>
      <c r="I130" s="63"/>
      <c r="J130" s="59"/>
      <c r="K130" s="62">
        <f t="shared" si="91"/>
        <v>0</v>
      </c>
      <c r="L130" s="63"/>
      <c r="M130" s="59"/>
      <c r="N130" s="62">
        <f t="shared" si="92"/>
        <v>0</v>
      </c>
      <c r="O130" s="63"/>
      <c r="P130" s="59"/>
      <c r="Q130" s="62">
        <f t="shared" si="93"/>
        <v>0</v>
      </c>
      <c r="R130" s="63"/>
      <c r="S130" s="59"/>
      <c r="T130" s="62">
        <f t="shared" si="94"/>
        <v>0</v>
      </c>
      <c r="U130" s="63"/>
      <c r="V130" s="59"/>
      <c r="W130" s="62">
        <f t="shared" si="95"/>
        <v>0</v>
      </c>
      <c r="X130" s="63"/>
      <c r="Y130" s="59"/>
      <c r="Z130" s="62">
        <f t="shared" si="96"/>
        <v>0</v>
      </c>
      <c r="AA130" s="63"/>
      <c r="AB130" s="59"/>
      <c r="AC130" s="62">
        <f t="shared" si="97"/>
        <v>0</v>
      </c>
      <c r="AD130" s="63"/>
      <c r="AE130" s="59"/>
      <c r="AF130" s="62">
        <f t="shared" si="98"/>
        <v>0</v>
      </c>
      <c r="AG130" s="63"/>
      <c r="AH130" s="59"/>
      <c r="AI130" s="7" t="s">
        <v>32</v>
      </c>
    </row>
    <row r="131" spans="1:35" s="53" customFormat="1" ht="13.5" hidden="1" customHeight="1">
      <c r="A131" s="359"/>
      <c r="B131" s="369"/>
      <c r="C131" s="370"/>
      <c r="D131" s="371"/>
      <c r="E131" s="372"/>
      <c r="F131" s="2" t="s">
        <v>31</v>
      </c>
      <c r="G131" s="59"/>
      <c r="H131" s="62">
        <f t="shared" si="90"/>
        <v>0</v>
      </c>
      <c r="I131" s="63"/>
      <c r="J131" s="59"/>
      <c r="K131" s="62">
        <f t="shared" si="91"/>
        <v>0</v>
      </c>
      <c r="L131" s="63"/>
      <c r="M131" s="59"/>
      <c r="N131" s="62">
        <f t="shared" si="92"/>
        <v>0</v>
      </c>
      <c r="O131" s="63"/>
      <c r="P131" s="3"/>
      <c r="Q131" s="11">
        <f t="shared" si="93"/>
        <v>0</v>
      </c>
      <c r="R131" s="12"/>
      <c r="S131" s="59"/>
      <c r="T131" s="62">
        <f t="shared" si="94"/>
        <v>0</v>
      </c>
      <c r="U131" s="63"/>
      <c r="V131" s="3"/>
      <c r="W131" s="11">
        <f t="shared" ref="W131" si="99">V131-X131</f>
        <v>0</v>
      </c>
      <c r="X131" s="12"/>
      <c r="Y131" s="59"/>
      <c r="Z131" s="62">
        <f t="shared" si="96"/>
        <v>0</v>
      </c>
      <c r="AA131" s="63"/>
      <c r="AB131" s="59"/>
      <c r="AC131" s="62">
        <f t="shared" si="97"/>
        <v>0</v>
      </c>
      <c r="AD131" s="63"/>
      <c r="AE131" s="59"/>
      <c r="AF131" s="62">
        <f t="shared" si="98"/>
        <v>0</v>
      </c>
      <c r="AG131" s="63"/>
      <c r="AH131" s="59"/>
      <c r="AI131" s="140">
        <f>SUM(H128:H136,K128:K136,N128:N136,Q128:Q136,T128:T136,W128:W136,Z128:Z136,AC128:AC136,Z128:Z136,AF128:AF136)</f>
        <v>0</v>
      </c>
    </row>
    <row r="132" spans="1:35" ht="13.5" hidden="1" customHeight="1">
      <c r="A132" s="359"/>
      <c r="B132" s="369"/>
      <c r="C132" s="370"/>
      <c r="D132" s="371"/>
      <c r="E132" s="372"/>
      <c r="F132" s="2" t="s">
        <v>33</v>
      </c>
      <c r="G132" s="59"/>
      <c r="H132" s="62">
        <f t="shared" si="90"/>
        <v>0</v>
      </c>
      <c r="I132" s="63"/>
      <c r="J132" s="59"/>
      <c r="K132" s="62">
        <f t="shared" si="91"/>
        <v>0</v>
      </c>
      <c r="L132" s="63"/>
      <c r="M132" s="59"/>
      <c r="N132" s="62">
        <f t="shared" si="92"/>
        <v>0</v>
      </c>
      <c r="O132" s="63"/>
      <c r="P132" s="59"/>
      <c r="Q132" s="62">
        <f t="shared" si="93"/>
        <v>0</v>
      </c>
      <c r="R132" s="63"/>
      <c r="S132" s="59"/>
      <c r="T132" s="62">
        <f t="shared" si="94"/>
        <v>0</v>
      </c>
      <c r="U132" s="63"/>
      <c r="V132" s="59"/>
      <c r="W132" s="62">
        <f t="shared" si="95"/>
        <v>0</v>
      </c>
      <c r="X132" s="63"/>
      <c r="Y132" s="59"/>
      <c r="Z132" s="62">
        <f t="shared" si="96"/>
        <v>0</v>
      </c>
      <c r="AA132" s="63"/>
      <c r="AB132" s="59"/>
      <c r="AC132" s="62">
        <f t="shared" si="97"/>
        <v>0</v>
      </c>
      <c r="AD132" s="63"/>
      <c r="AE132" s="59"/>
      <c r="AF132" s="62">
        <f t="shared" si="98"/>
        <v>0</v>
      </c>
      <c r="AG132" s="63"/>
      <c r="AH132" s="59"/>
      <c r="AI132" s="7" t="s">
        <v>36</v>
      </c>
    </row>
    <row r="133" spans="1:35" ht="13.5" hidden="1" customHeight="1">
      <c r="A133" s="359"/>
      <c r="B133" s="369"/>
      <c r="C133" s="370"/>
      <c r="D133" s="371"/>
      <c r="E133" s="372"/>
      <c r="F133" s="2" t="s">
        <v>67</v>
      </c>
      <c r="G133" s="59"/>
      <c r="H133" s="62">
        <f t="shared" si="90"/>
        <v>0</v>
      </c>
      <c r="I133" s="63"/>
      <c r="J133" s="59"/>
      <c r="K133" s="62">
        <f t="shared" si="91"/>
        <v>0</v>
      </c>
      <c r="L133" s="63"/>
      <c r="M133" s="59"/>
      <c r="N133" s="62">
        <f t="shared" si="92"/>
        <v>0</v>
      </c>
      <c r="O133" s="63"/>
      <c r="P133" s="59"/>
      <c r="Q133" s="62">
        <f t="shared" si="93"/>
        <v>0</v>
      </c>
      <c r="R133" s="63"/>
      <c r="S133" s="59"/>
      <c r="T133" s="62">
        <f t="shared" si="94"/>
        <v>0</v>
      </c>
      <c r="U133" s="63"/>
      <c r="V133" s="247"/>
      <c r="W133" s="248">
        <f t="shared" si="95"/>
        <v>0</v>
      </c>
      <c r="X133" s="249"/>
      <c r="Y133" s="307"/>
      <c r="Z133" s="308">
        <f t="shared" si="96"/>
        <v>0</v>
      </c>
      <c r="AA133" s="309"/>
      <c r="AB133" s="59"/>
      <c r="AC133" s="62">
        <f t="shared" si="97"/>
        <v>0</v>
      </c>
      <c r="AD133" s="63"/>
      <c r="AE133" s="59"/>
      <c r="AF133" s="62">
        <f t="shared" si="98"/>
        <v>0</v>
      </c>
      <c r="AG133" s="63"/>
      <c r="AH133" s="59"/>
      <c r="AI133" s="140">
        <f>SUM(I128:I136,L128:L136,O128:O136,R128:R136,U128:U136,X128:X136,AA128:AA136,AD128:AD136,AG128:AG136)</f>
        <v>37890</v>
      </c>
    </row>
    <row r="134" spans="1:35" ht="13.5" hidden="1" customHeight="1">
      <c r="A134" s="359"/>
      <c r="B134" s="369"/>
      <c r="C134" s="370"/>
      <c r="D134" s="371"/>
      <c r="E134" s="372"/>
      <c r="F134" s="2" t="s">
        <v>35</v>
      </c>
      <c r="G134" s="59"/>
      <c r="H134" s="62">
        <f t="shared" si="90"/>
        <v>0</v>
      </c>
      <c r="I134" s="63"/>
      <c r="J134" s="59"/>
      <c r="K134" s="62">
        <f t="shared" si="91"/>
        <v>0</v>
      </c>
      <c r="L134" s="63"/>
      <c r="M134" s="59"/>
      <c r="N134" s="62">
        <f t="shared" si="92"/>
        <v>0</v>
      </c>
      <c r="O134" s="63"/>
      <c r="P134" s="59"/>
      <c r="Q134" s="62">
        <f t="shared" si="93"/>
        <v>0</v>
      </c>
      <c r="R134" s="63"/>
      <c r="S134" s="59"/>
      <c r="T134" s="62">
        <f t="shared" si="94"/>
        <v>0</v>
      </c>
      <c r="U134" s="63"/>
      <c r="V134" s="59"/>
      <c r="W134" s="62">
        <f t="shared" si="95"/>
        <v>0</v>
      </c>
      <c r="X134" s="63"/>
      <c r="Y134" s="59"/>
      <c r="Z134" s="62">
        <f t="shared" si="96"/>
        <v>0</v>
      </c>
      <c r="AA134" s="63"/>
      <c r="AB134" s="59"/>
      <c r="AC134" s="62">
        <f t="shared" si="97"/>
        <v>0</v>
      </c>
      <c r="AD134" s="63"/>
      <c r="AE134" s="59"/>
      <c r="AF134" s="62">
        <f t="shared" si="98"/>
        <v>0</v>
      </c>
      <c r="AG134" s="63"/>
      <c r="AH134" s="59"/>
      <c r="AI134" s="7" t="s">
        <v>40</v>
      </c>
    </row>
    <row r="135" spans="1:35" ht="13.5" hidden="1" customHeight="1">
      <c r="A135" s="359"/>
      <c r="B135" s="369"/>
      <c r="C135" s="370"/>
      <c r="D135" s="371"/>
      <c r="E135" s="372"/>
      <c r="F135" s="2" t="s">
        <v>37</v>
      </c>
      <c r="G135" s="59"/>
      <c r="H135" s="62">
        <f t="shared" si="90"/>
        <v>0</v>
      </c>
      <c r="I135" s="63"/>
      <c r="J135" s="59"/>
      <c r="K135" s="62">
        <f t="shared" si="91"/>
        <v>0</v>
      </c>
      <c r="L135" s="63"/>
      <c r="M135" s="59"/>
      <c r="N135" s="62">
        <f t="shared" si="92"/>
        <v>0</v>
      </c>
      <c r="O135" s="63"/>
      <c r="P135" s="59"/>
      <c r="Q135" s="62">
        <f t="shared" si="93"/>
        <v>0</v>
      </c>
      <c r="R135" s="63"/>
      <c r="S135" s="59"/>
      <c r="T135" s="62">
        <f t="shared" si="94"/>
        <v>0</v>
      </c>
      <c r="U135" s="63"/>
      <c r="V135" s="59"/>
      <c r="W135" s="62">
        <f t="shared" si="95"/>
        <v>0</v>
      </c>
      <c r="X135" s="63"/>
      <c r="Y135" s="59"/>
      <c r="Z135" s="62">
        <f t="shared" si="96"/>
        <v>0</v>
      </c>
      <c r="AA135" s="63"/>
      <c r="AB135" s="59"/>
      <c r="AC135" s="62">
        <f t="shared" si="97"/>
        <v>0</v>
      </c>
      <c r="AD135" s="63"/>
      <c r="AE135" s="59"/>
      <c r="AF135" s="62">
        <f t="shared" si="98"/>
        <v>0</v>
      </c>
      <c r="AG135" s="63"/>
      <c r="AH135" s="59"/>
      <c r="AI135" s="141">
        <f>AI133/AI129</f>
        <v>1</v>
      </c>
    </row>
    <row r="136" spans="1:35" ht="13.5" hidden="1" customHeight="1" thickBot="1">
      <c r="A136" s="359"/>
      <c r="B136" s="369"/>
      <c r="C136" s="370"/>
      <c r="D136" s="371"/>
      <c r="E136" s="372"/>
      <c r="F136" s="159" t="s">
        <v>38</v>
      </c>
      <c r="G136" s="76"/>
      <c r="H136" s="77">
        <f t="shared" si="90"/>
        <v>0</v>
      </c>
      <c r="I136" s="78"/>
      <c r="J136" s="76"/>
      <c r="K136" s="77">
        <f t="shared" si="91"/>
        <v>0</v>
      </c>
      <c r="L136" s="78"/>
      <c r="M136" s="76"/>
      <c r="N136" s="77">
        <f t="shared" si="92"/>
        <v>0</v>
      </c>
      <c r="O136" s="78"/>
      <c r="P136" s="76"/>
      <c r="Q136" s="77">
        <f t="shared" si="93"/>
        <v>0</v>
      </c>
      <c r="R136" s="78"/>
      <c r="S136" s="76"/>
      <c r="T136" s="77">
        <f t="shared" si="94"/>
        <v>0</v>
      </c>
      <c r="U136" s="78"/>
      <c r="V136" s="76"/>
      <c r="W136" s="77">
        <f t="shared" si="95"/>
        <v>0</v>
      </c>
      <c r="X136" s="78"/>
      <c r="Y136" s="76"/>
      <c r="Z136" s="77">
        <f t="shared" si="96"/>
        <v>0</v>
      </c>
      <c r="AA136" s="78"/>
      <c r="AB136" s="76"/>
      <c r="AC136" s="77">
        <f t="shared" si="97"/>
        <v>0</v>
      </c>
      <c r="AD136" s="78"/>
      <c r="AE136" s="76"/>
      <c r="AF136" s="77">
        <f t="shared" si="98"/>
        <v>0</v>
      </c>
      <c r="AG136" s="78"/>
      <c r="AH136" s="76"/>
      <c r="AI136" s="150"/>
    </row>
    <row r="137" spans="1:35" ht="30" hidden="1" customHeight="1">
      <c r="A137" s="366" t="s">
        <v>13</v>
      </c>
      <c r="B137" s="367" t="s">
        <v>14</v>
      </c>
      <c r="C137" s="354" t="s">
        <v>15</v>
      </c>
      <c r="D137" s="367" t="s">
        <v>16</v>
      </c>
      <c r="E137" s="354" t="s">
        <v>17</v>
      </c>
      <c r="F137" s="368" t="s">
        <v>18</v>
      </c>
      <c r="G137" s="356" t="s">
        <v>19</v>
      </c>
      <c r="H137" s="354" t="s">
        <v>20</v>
      </c>
      <c r="I137" s="355" t="s">
        <v>21</v>
      </c>
      <c r="J137" s="356" t="s">
        <v>19</v>
      </c>
      <c r="K137" s="354" t="s">
        <v>20</v>
      </c>
      <c r="L137" s="355" t="s">
        <v>21</v>
      </c>
      <c r="M137" s="356" t="s">
        <v>19</v>
      </c>
      <c r="N137" s="354" t="s">
        <v>20</v>
      </c>
      <c r="O137" s="355" t="s">
        <v>21</v>
      </c>
      <c r="P137" s="356" t="s">
        <v>19</v>
      </c>
      <c r="Q137" s="354" t="s">
        <v>20</v>
      </c>
      <c r="R137" s="355" t="s">
        <v>21</v>
      </c>
      <c r="S137" s="356" t="s">
        <v>19</v>
      </c>
      <c r="T137" s="354" t="s">
        <v>20</v>
      </c>
      <c r="U137" s="355" t="s">
        <v>21</v>
      </c>
      <c r="V137" s="356" t="s">
        <v>19</v>
      </c>
      <c r="W137" s="354" t="s">
        <v>20</v>
      </c>
      <c r="X137" s="355" t="s">
        <v>21</v>
      </c>
      <c r="Y137" s="356" t="s">
        <v>19</v>
      </c>
      <c r="Z137" s="354" t="s">
        <v>20</v>
      </c>
      <c r="AA137" s="355" t="s">
        <v>21</v>
      </c>
      <c r="AB137" s="356" t="s">
        <v>19</v>
      </c>
      <c r="AC137" s="354" t="s">
        <v>20</v>
      </c>
      <c r="AD137" s="355" t="s">
        <v>21</v>
      </c>
      <c r="AE137" s="356" t="s">
        <v>19</v>
      </c>
      <c r="AF137" s="354" t="s">
        <v>20</v>
      </c>
      <c r="AG137" s="355" t="s">
        <v>21</v>
      </c>
      <c r="AH137" s="356" t="s">
        <v>19</v>
      </c>
      <c r="AI137" s="358" t="s">
        <v>22</v>
      </c>
    </row>
    <row r="138" spans="1:35" ht="30" hidden="1" customHeight="1">
      <c r="A138" s="366"/>
      <c r="B138" s="367"/>
      <c r="C138" s="354"/>
      <c r="D138" s="367"/>
      <c r="E138" s="354"/>
      <c r="F138" s="368"/>
      <c r="G138" s="356"/>
      <c r="H138" s="354"/>
      <c r="I138" s="355"/>
      <c r="J138" s="356"/>
      <c r="K138" s="354"/>
      <c r="L138" s="355"/>
      <c r="M138" s="356"/>
      <c r="N138" s="354"/>
      <c r="O138" s="355"/>
      <c r="P138" s="356"/>
      <c r="Q138" s="354"/>
      <c r="R138" s="355"/>
      <c r="S138" s="356"/>
      <c r="T138" s="354"/>
      <c r="U138" s="355"/>
      <c r="V138" s="356"/>
      <c r="W138" s="354"/>
      <c r="X138" s="355"/>
      <c r="Y138" s="356"/>
      <c r="Z138" s="354"/>
      <c r="AA138" s="355"/>
      <c r="AB138" s="356"/>
      <c r="AC138" s="354"/>
      <c r="AD138" s="355"/>
      <c r="AE138" s="356"/>
      <c r="AF138" s="354"/>
      <c r="AG138" s="355"/>
      <c r="AH138" s="356"/>
      <c r="AI138" s="358"/>
    </row>
    <row r="139" spans="1:35" ht="30" hidden="1" customHeight="1">
      <c r="A139" s="359" t="s">
        <v>68</v>
      </c>
      <c r="B139" s="369">
        <v>2529</v>
      </c>
      <c r="C139" s="370">
        <v>1801595</v>
      </c>
      <c r="D139" s="371" t="s">
        <v>69</v>
      </c>
      <c r="E139" s="372" t="s">
        <v>70</v>
      </c>
      <c r="F139" s="2" t="s">
        <v>27</v>
      </c>
      <c r="G139" s="59"/>
      <c r="H139" s="60">
        <f t="shared" ref="H139:H147" si="100">G139-I139</f>
        <v>0</v>
      </c>
      <c r="I139" s="61"/>
      <c r="J139" s="59"/>
      <c r="K139" s="60">
        <f t="shared" ref="K139:K147" si="101">J139-L139</f>
        <v>0</v>
      </c>
      <c r="L139" s="61"/>
      <c r="M139" s="59"/>
      <c r="N139" s="60">
        <f t="shared" ref="N139:N147" si="102">M139-O139</f>
        <v>0</v>
      </c>
      <c r="O139" s="61"/>
      <c r="P139" s="59"/>
      <c r="Q139" s="60">
        <f t="shared" ref="Q139:Q147" si="103">P139-R139</f>
        <v>0</v>
      </c>
      <c r="R139" s="61"/>
      <c r="S139" s="59"/>
      <c r="T139" s="60">
        <f t="shared" ref="T139:T147" si="104">S139-U139</f>
        <v>0</v>
      </c>
      <c r="U139" s="61"/>
      <c r="V139" s="59"/>
      <c r="W139" s="60">
        <f t="shared" ref="W139:W147" si="105">V139-X139</f>
        <v>0</v>
      </c>
      <c r="X139" s="61"/>
      <c r="Y139" s="59"/>
      <c r="Z139" s="60">
        <f t="shared" ref="Z139:Z147" si="106">Y139-AA139</f>
        <v>0</v>
      </c>
      <c r="AA139" s="61"/>
      <c r="AB139" s="59"/>
      <c r="AC139" s="60">
        <f t="shared" ref="AC139:AC147" si="107">AB139-AD139</f>
        <v>0</v>
      </c>
      <c r="AD139" s="61"/>
      <c r="AE139" s="59"/>
      <c r="AF139" s="60">
        <f t="shared" ref="AF139:AF147" si="108">AE139-AG139</f>
        <v>0</v>
      </c>
      <c r="AG139" s="61"/>
      <c r="AH139" s="59"/>
      <c r="AI139" s="4" t="s">
        <v>28</v>
      </c>
    </row>
    <row r="140" spans="1:35" hidden="1">
      <c r="A140" s="359"/>
      <c r="B140" s="369"/>
      <c r="C140" s="370"/>
      <c r="D140" s="371"/>
      <c r="E140" s="372"/>
      <c r="F140" s="2" t="s">
        <v>29</v>
      </c>
      <c r="G140" s="59"/>
      <c r="H140" s="62">
        <f t="shared" si="100"/>
        <v>0</v>
      </c>
      <c r="I140" s="63"/>
      <c r="J140" s="59"/>
      <c r="K140" s="62">
        <f t="shared" si="101"/>
        <v>0</v>
      </c>
      <c r="L140" s="63"/>
      <c r="M140" s="59"/>
      <c r="N140" s="62">
        <f t="shared" si="102"/>
        <v>0</v>
      </c>
      <c r="O140" s="63"/>
      <c r="P140" s="59"/>
      <c r="Q140" s="62">
        <f t="shared" si="103"/>
        <v>0</v>
      </c>
      <c r="R140" s="63"/>
      <c r="S140" s="59"/>
      <c r="T140" s="62">
        <f t="shared" si="104"/>
        <v>0</v>
      </c>
      <c r="U140" s="63"/>
      <c r="V140" s="59"/>
      <c r="W140" s="62">
        <f t="shared" si="105"/>
        <v>0</v>
      </c>
      <c r="X140" s="63"/>
      <c r="Y140" s="59"/>
      <c r="Z140" s="62">
        <f t="shared" si="106"/>
        <v>0</v>
      </c>
      <c r="AA140" s="63"/>
      <c r="AB140" s="59"/>
      <c r="AC140" s="62">
        <f t="shared" si="107"/>
        <v>0</v>
      </c>
      <c r="AD140" s="63"/>
      <c r="AE140" s="59"/>
      <c r="AF140" s="62">
        <f t="shared" si="108"/>
        <v>0</v>
      </c>
      <c r="AG140" s="63"/>
      <c r="AH140" s="59"/>
      <c r="AI140" s="140">
        <f>SUM(G139:G147,J139:J147,M139:M147,P139:P147,S139:S147,V139:V147,Y139:Y147,AB139:AB147,AE139:AE147)</f>
        <v>92446</v>
      </c>
    </row>
    <row r="141" spans="1:35" ht="30" hidden="1" customHeight="1">
      <c r="A141" s="359"/>
      <c r="B141" s="369"/>
      <c r="C141" s="370"/>
      <c r="D141" s="371"/>
      <c r="E141" s="372"/>
      <c r="F141" s="2" t="s">
        <v>30</v>
      </c>
      <c r="G141" s="59"/>
      <c r="H141" s="62">
        <f t="shared" si="100"/>
        <v>0</v>
      </c>
      <c r="I141" s="63"/>
      <c r="J141" s="59"/>
      <c r="K141" s="62">
        <f t="shared" si="101"/>
        <v>0</v>
      </c>
      <c r="L141" s="63"/>
      <c r="M141" s="59"/>
      <c r="N141" s="62">
        <f t="shared" si="102"/>
        <v>0</v>
      </c>
      <c r="O141" s="63"/>
      <c r="P141" s="59"/>
      <c r="Q141" s="62">
        <f t="shared" si="103"/>
        <v>0</v>
      </c>
      <c r="R141" s="63"/>
      <c r="S141" s="59"/>
      <c r="T141" s="62">
        <f t="shared" si="104"/>
        <v>0</v>
      </c>
      <c r="U141" s="63"/>
      <c r="V141" s="59"/>
      <c r="W141" s="62">
        <f t="shared" si="105"/>
        <v>0</v>
      </c>
      <c r="X141" s="63"/>
      <c r="Y141" s="59"/>
      <c r="Z141" s="62">
        <f t="shared" si="106"/>
        <v>0</v>
      </c>
      <c r="AA141" s="63"/>
      <c r="AB141" s="59"/>
      <c r="AC141" s="62">
        <f t="shared" si="107"/>
        <v>0</v>
      </c>
      <c r="AD141" s="63"/>
      <c r="AE141" s="59"/>
      <c r="AF141" s="62">
        <f t="shared" si="108"/>
        <v>0</v>
      </c>
      <c r="AG141" s="63"/>
      <c r="AH141" s="59"/>
      <c r="AI141" s="7" t="s">
        <v>32</v>
      </c>
    </row>
    <row r="142" spans="1:35" ht="30" hidden="1" customHeight="1">
      <c r="A142" s="359"/>
      <c r="B142" s="369"/>
      <c r="C142" s="370"/>
      <c r="D142" s="371"/>
      <c r="E142" s="372"/>
      <c r="F142" s="2" t="s">
        <v>31</v>
      </c>
      <c r="G142" s="59"/>
      <c r="H142" s="62">
        <f t="shared" si="100"/>
        <v>0</v>
      </c>
      <c r="I142" s="63"/>
      <c r="J142" s="59"/>
      <c r="K142" s="62">
        <f t="shared" si="101"/>
        <v>0</v>
      </c>
      <c r="L142" s="63"/>
      <c r="M142" s="59"/>
      <c r="N142" s="62">
        <f t="shared" si="102"/>
        <v>0</v>
      </c>
      <c r="O142" s="63"/>
      <c r="P142" s="59"/>
      <c r="Q142" s="62">
        <f t="shared" si="103"/>
        <v>0</v>
      </c>
      <c r="R142" s="63"/>
      <c r="S142" s="59"/>
      <c r="T142" s="62">
        <f t="shared" si="104"/>
        <v>0</v>
      </c>
      <c r="U142" s="63"/>
      <c r="V142" s="59"/>
      <c r="W142" s="62">
        <f t="shared" si="105"/>
        <v>0</v>
      </c>
      <c r="X142" s="63"/>
      <c r="Y142" s="59"/>
      <c r="Z142" s="62">
        <f t="shared" si="106"/>
        <v>0</v>
      </c>
      <c r="AA142" s="63"/>
      <c r="AB142" s="59"/>
      <c r="AC142" s="62">
        <f t="shared" si="107"/>
        <v>0</v>
      </c>
      <c r="AD142" s="63"/>
      <c r="AE142" s="59"/>
      <c r="AF142" s="62">
        <f t="shared" si="108"/>
        <v>0</v>
      </c>
      <c r="AG142" s="63"/>
      <c r="AH142" s="59"/>
      <c r="AI142" s="140">
        <f>SUM(H139:H147,K139:K147,N139:N147,Q139:Q147,T139:T147,W139:W147,Z139:Z147,AC139:AC147,Z139:Z147,AF139:AF147)</f>
        <v>0</v>
      </c>
    </row>
    <row r="143" spans="1:35" ht="30" hidden="1" customHeight="1">
      <c r="A143" s="359"/>
      <c r="B143" s="369"/>
      <c r="C143" s="370"/>
      <c r="D143" s="371"/>
      <c r="E143" s="372"/>
      <c r="F143" s="2" t="s">
        <v>33</v>
      </c>
      <c r="G143" s="59"/>
      <c r="H143" s="62">
        <f t="shared" si="100"/>
        <v>0</v>
      </c>
      <c r="I143" s="63"/>
      <c r="J143" s="59"/>
      <c r="K143" s="62">
        <f t="shared" si="101"/>
        <v>0</v>
      </c>
      <c r="L143" s="63"/>
      <c r="M143" s="59"/>
      <c r="N143" s="62">
        <f t="shared" si="102"/>
        <v>0</v>
      </c>
      <c r="O143" s="63"/>
      <c r="P143" s="59"/>
      <c r="Q143" s="62">
        <f t="shared" si="103"/>
        <v>0</v>
      </c>
      <c r="R143" s="63"/>
      <c r="S143" s="59"/>
      <c r="T143" s="62">
        <f t="shared" si="104"/>
        <v>0</v>
      </c>
      <c r="U143" s="63"/>
      <c r="V143" s="59"/>
      <c r="W143" s="62">
        <f t="shared" si="105"/>
        <v>0</v>
      </c>
      <c r="X143" s="63"/>
      <c r="Y143" s="59"/>
      <c r="Z143" s="62">
        <f t="shared" si="106"/>
        <v>0</v>
      </c>
      <c r="AA143" s="63"/>
      <c r="AB143" s="59"/>
      <c r="AC143" s="62">
        <f t="shared" si="107"/>
        <v>0</v>
      </c>
      <c r="AD143" s="63"/>
      <c r="AE143" s="59"/>
      <c r="AF143" s="62">
        <f t="shared" si="108"/>
        <v>0</v>
      </c>
      <c r="AG143" s="63"/>
      <c r="AH143" s="59"/>
      <c r="AI143" s="7" t="s">
        <v>36</v>
      </c>
    </row>
    <row r="144" spans="1:35" ht="30" hidden="1" customHeight="1">
      <c r="A144" s="359"/>
      <c r="B144" s="369"/>
      <c r="C144" s="370"/>
      <c r="D144" s="371"/>
      <c r="E144" s="372"/>
      <c r="F144" s="2" t="s">
        <v>34</v>
      </c>
      <c r="G144" s="59"/>
      <c r="H144" s="62">
        <f t="shared" si="100"/>
        <v>0</v>
      </c>
      <c r="I144" s="63"/>
      <c r="J144" s="59"/>
      <c r="K144" s="62">
        <f t="shared" si="101"/>
        <v>0</v>
      </c>
      <c r="L144" s="63"/>
      <c r="M144" s="59"/>
      <c r="N144" s="62">
        <f t="shared" si="102"/>
        <v>0</v>
      </c>
      <c r="O144" s="63"/>
      <c r="P144" s="86">
        <v>92446</v>
      </c>
      <c r="Q144" s="87">
        <f t="shared" si="103"/>
        <v>0</v>
      </c>
      <c r="R144" s="88">
        <v>92446</v>
      </c>
      <c r="S144" s="59"/>
      <c r="T144" s="62">
        <f t="shared" si="104"/>
        <v>0</v>
      </c>
      <c r="U144" s="63"/>
      <c r="V144" s="59"/>
      <c r="W144" s="62">
        <f t="shared" si="105"/>
        <v>0</v>
      </c>
      <c r="X144" s="63"/>
      <c r="Y144" s="59"/>
      <c r="Z144" s="62">
        <f t="shared" si="106"/>
        <v>0</v>
      </c>
      <c r="AA144" s="63"/>
      <c r="AB144" s="59"/>
      <c r="AC144" s="62">
        <f t="shared" si="107"/>
        <v>0</v>
      </c>
      <c r="AD144" s="63"/>
      <c r="AE144" s="59"/>
      <c r="AF144" s="62">
        <f t="shared" si="108"/>
        <v>0</v>
      </c>
      <c r="AG144" s="63"/>
      <c r="AH144" s="59"/>
      <c r="AI144" s="140">
        <f>SUM(I139:I147,L139:L147,O139:O147,R139:R147,U139:U147,X139:X147,AA139:AA147,AD139:AD147,AG139:AG147)</f>
        <v>92446</v>
      </c>
    </row>
    <row r="145" spans="1:35" ht="30" hidden="1" customHeight="1">
      <c r="A145" s="359"/>
      <c r="B145" s="369"/>
      <c r="C145" s="370"/>
      <c r="D145" s="371"/>
      <c r="E145" s="372"/>
      <c r="F145" s="2" t="s">
        <v>35</v>
      </c>
      <c r="G145" s="59"/>
      <c r="H145" s="62">
        <f t="shared" si="100"/>
        <v>0</v>
      </c>
      <c r="I145" s="63"/>
      <c r="J145" s="59"/>
      <c r="K145" s="62">
        <f t="shared" si="101"/>
        <v>0</v>
      </c>
      <c r="L145" s="63"/>
      <c r="M145" s="59"/>
      <c r="N145" s="62">
        <f t="shared" si="102"/>
        <v>0</v>
      </c>
      <c r="O145" s="63"/>
      <c r="P145" s="59"/>
      <c r="Q145" s="62">
        <f t="shared" si="103"/>
        <v>0</v>
      </c>
      <c r="R145" s="63"/>
      <c r="S145" s="59"/>
      <c r="T145" s="62">
        <f t="shared" si="104"/>
        <v>0</v>
      </c>
      <c r="U145" s="63"/>
      <c r="V145" s="59"/>
      <c r="W145" s="62">
        <f t="shared" si="105"/>
        <v>0</v>
      </c>
      <c r="X145" s="63"/>
      <c r="Y145" s="59"/>
      <c r="Z145" s="62">
        <f t="shared" si="106"/>
        <v>0</v>
      </c>
      <c r="AA145" s="63"/>
      <c r="AB145" s="59"/>
      <c r="AC145" s="62">
        <f t="shared" si="107"/>
        <v>0</v>
      </c>
      <c r="AD145" s="63"/>
      <c r="AE145" s="59"/>
      <c r="AF145" s="62">
        <f t="shared" si="108"/>
        <v>0</v>
      </c>
      <c r="AG145" s="63"/>
      <c r="AH145" s="59"/>
      <c r="AI145" s="7" t="s">
        <v>40</v>
      </c>
    </row>
    <row r="146" spans="1:35" ht="30" hidden="1" customHeight="1">
      <c r="A146" s="359"/>
      <c r="B146" s="369"/>
      <c r="C146" s="370"/>
      <c r="D146" s="371"/>
      <c r="E146" s="372"/>
      <c r="F146" s="2" t="s">
        <v>37</v>
      </c>
      <c r="G146" s="59"/>
      <c r="H146" s="62">
        <f t="shared" si="100"/>
        <v>0</v>
      </c>
      <c r="I146" s="63"/>
      <c r="J146" s="59"/>
      <c r="K146" s="62">
        <f t="shared" si="101"/>
        <v>0</v>
      </c>
      <c r="L146" s="63"/>
      <c r="M146" s="59"/>
      <c r="N146" s="62">
        <f t="shared" si="102"/>
        <v>0</v>
      </c>
      <c r="O146" s="63"/>
      <c r="P146" s="59"/>
      <c r="Q146" s="62">
        <f t="shared" si="103"/>
        <v>0</v>
      </c>
      <c r="R146" s="63"/>
      <c r="S146" s="59"/>
      <c r="T146" s="62">
        <f t="shared" si="104"/>
        <v>0</v>
      </c>
      <c r="U146" s="63"/>
      <c r="V146" s="59"/>
      <c r="W146" s="62">
        <f t="shared" si="105"/>
        <v>0</v>
      </c>
      <c r="X146" s="63"/>
      <c r="Y146" s="59"/>
      <c r="Z146" s="62">
        <f t="shared" si="106"/>
        <v>0</v>
      </c>
      <c r="AA146" s="63"/>
      <c r="AB146" s="59"/>
      <c r="AC146" s="62">
        <f t="shared" si="107"/>
        <v>0</v>
      </c>
      <c r="AD146" s="63"/>
      <c r="AE146" s="59"/>
      <c r="AF146" s="62">
        <f t="shared" si="108"/>
        <v>0</v>
      </c>
      <c r="AG146" s="63"/>
      <c r="AH146" s="59"/>
      <c r="AI146" s="141">
        <f>AI144/AI140</f>
        <v>1</v>
      </c>
    </row>
    <row r="147" spans="1:35" ht="30" hidden="1" customHeight="1">
      <c r="A147" s="359"/>
      <c r="B147" s="369"/>
      <c r="C147" s="370"/>
      <c r="D147" s="371"/>
      <c r="E147" s="372"/>
      <c r="F147" s="159" t="s">
        <v>38</v>
      </c>
      <c r="G147" s="76"/>
      <c r="H147" s="77">
        <f t="shared" si="100"/>
        <v>0</v>
      </c>
      <c r="I147" s="78"/>
      <c r="J147" s="76"/>
      <c r="K147" s="77">
        <f t="shared" si="101"/>
        <v>0</v>
      </c>
      <c r="L147" s="78"/>
      <c r="M147" s="76"/>
      <c r="N147" s="77">
        <f t="shared" si="102"/>
        <v>0</v>
      </c>
      <c r="O147" s="78"/>
      <c r="P147" s="76"/>
      <c r="Q147" s="77">
        <f t="shared" si="103"/>
        <v>0</v>
      </c>
      <c r="R147" s="78"/>
      <c r="S147" s="76"/>
      <c r="T147" s="77">
        <f t="shared" si="104"/>
        <v>0</v>
      </c>
      <c r="U147" s="78"/>
      <c r="V147" s="76"/>
      <c r="W147" s="77">
        <f t="shared" si="105"/>
        <v>0</v>
      </c>
      <c r="X147" s="78"/>
      <c r="Y147" s="76"/>
      <c r="Z147" s="77">
        <f t="shared" si="106"/>
        <v>0</v>
      </c>
      <c r="AA147" s="78"/>
      <c r="AB147" s="76"/>
      <c r="AC147" s="77">
        <f t="shared" si="107"/>
        <v>0</v>
      </c>
      <c r="AD147" s="78"/>
      <c r="AE147" s="76"/>
      <c r="AF147" s="77">
        <f t="shared" si="108"/>
        <v>0</v>
      </c>
      <c r="AG147" s="78"/>
      <c r="AH147" s="76"/>
      <c r="AI147" s="150"/>
    </row>
    <row r="148" spans="1:35" ht="30" hidden="1" customHeight="1">
      <c r="A148" s="366" t="s">
        <v>13</v>
      </c>
      <c r="B148" s="367" t="s">
        <v>14</v>
      </c>
      <c r="C148" s="354" t="s">
        <v>15</v>
      </c>
      <c r="D148" s="367" t="s">
        <v>16</v>
      </c>
      <c r="E148" s="354" t="s">
        <v>17</v>
      </c>
      <c r="F148" s="368" t="s">
        <v>18</v>
      </c>
      <c r="G148" s="356" t="s">
        <v>19</v>
      </c>
      <c r="H148" s="354" t="s">
        <v>20</v>
      </c>
      <c r="I148" s="355" t="s">
        <v>21</v>
      </c>
      <c r="J148" s="356" t="s">
        <v>19</v>
      </c>
      <c r="K148" s="354" t="s">
        <v>20</v>
      </c>
      <c r="L148" s="355" t="s">
        <v>21</v>
      </c>
      <c r="M148" s="356" t="s">
        <v>19</v>
      </c>
      <c r="N148" s="354" t="s">
        <v>20</v>
      </c>
      <c r="O148" s="355" t="s">
        <v>21</v>
      </c>
      <c r="P148" s="356" t="s">
        <v>19</v>
      </c>
      <c r="Q148" s="354" t="s">
        <v>20</v>
      </c>
      <c r="R148" s="355" t="s">
        <v>21</v>
      </c>
      <c r="S148" s="356" t="s">
        <v>19</v>
      </c>
      <c r="T148" s="354" t="s">
        <v>20</v>
      </c>
      <c r="U148" s="355" t="s">
        <v>21</v>
      </c>
      <c r="V148" s="356" t="s">
        <v>19</v>
      </c>
      <c r="W148" s="354" t="s">
        <v>20</v>
      </c>
      <c r="X148" s="355" t="s">
        <v>21</v>
      </c>
      <c r="Y148" s="356" t="s">
        <v>19</v>
      </c>
      <c r="Z148" s="354" t="s">
        <v>20</v>
      </c>
      <c r="AA148" s="355" t="s">
        <v>21</v>
      </c>
      <c r="AB148" s="356" t="s">
        <v>19</v>
      </c>
      <c r="AC148" s="354" t="s">
        <v>20</v>
      </c>
      <c r="AD148" s="355" t="s">
        <v>21</v>
      </c>
      <c r="AE148" s="356" t="s">
        <v>19</v>
      </c>
      <c r="AF148" s="354" t="s">
        <v>20</v>
      </c>
      <c r="AG148" s="355" t="s">
        <v>21</v>
      </c>
      <c r="AH148" s="356" t="s">
        <v>19</v>
      </c>
      <c r="AI148" s="358" t="s">
        <v>22</v>
      </c>
    </row>
    <row r="149" spans="1:35" ht="30" hidden="1" customHeight="1">
      <c r="A149" s="366"/>
      <c r="B149" s="367"/>
      <c r="C149" s="354"/>
      <c r="D149" s="367"/>
      <c r="E149" s="354"/>
      <c r="F149" s="368"/>
      <c r="G149" s="356"/>
      <c r="H149" s="354"/>
      <c r="I149" s="355"/>
      <c r="J149" s="356"/>
      <c r="K149" s="354"/>
      <c r="L149" s="355"/>
      <c r="M149" s="356"/>
      <c r="N149" s="354"/>
      <c r="O149" s="355"/>
      <c r="P149" s="356"/>
      <c r="Q149" s="354"/>
      <c r="R149" s="355"/>
      <c r="S149" s="356"/>
      <c r="T149" s="354"/>
      <c r="U149" s="355"/>
      <c r="V149" s="356"/>
      <c r="W149" s="354"/>
      <c r="X149" s="355"/>
      <c r="Y149" s="356"/>
      <c r="Z149" s="354"/>
      <c r="AA149" s="355"/>
      <c r="AB149" s="356"/>
      <c r="AC149" s="354"/>
      <c r="AD149" s="355"/>
      <c r="AE149" s="356"/>
      <c r="AF149" s="354"/>
      <c r="AG149" s="355"/>
      <c r="AH149" s="356"/>
      <c r="AI149" s="358"/>
    </row>
    <row r="150" spans="1:35" ht="30" hidden="1" customHeight="1">
      <c r="A150" s="359" t="s">
        <v>71</v>
      </c>
      <c r="B150" s="369">
        <v>2530</v>
      </c>
      <c r="C150" s="370">
        <v>1801599</v>
      </c>
      <c r="D150" s="371" t="s">
        <v>72</v>
      </c>
      <c r="E150" s="372" t="s">
        <v>70</v>
      </c>
      <c r="F150" s="2" t="s">
        <v>27</v>
      </c>
      <c r="G150" s="59"/>
      <c r="H150" s="60">
        <f t="shared" ref="H150:H158" si="109">G150-I150</f>
        <v>0</v>
      </c>
      <c r="I150" s="61"/>
      <c r="J150" s="59"/>
      <c r="K150" s="60">
        <f t="shared" ref="K150:K158" si="110">J150-L150</f>
        <v>0</v>
      </c>
      <c r="L150" s="61"/>
      <c r="M150" s="59"/>
      <c r="N150" s="60">
        <f t="shared" ref="N150:N158" si="111">M150-O150</f>
        <v>0</v>
      </c>
      <c r="O150" s="61"/>
      <c r="P150" s="59"/>
      <c r="Q150" s="60">
        <f t="shared" ref="Q150:Q158" si="112">P150-R150</f>
        <v>0</v>
      </c>
      <c r="R150" s="61"/>
      <c r="S150" s="59"/>
      <c r="T150" s="60">
        <f t="shared" ref="T150:T158" si="113">S150-U150</f>
        <v>0</v>
      </c>
      <c r="U150" s="61"/>
      <c r="V150" s="59"/>
      <c r="W150" s="60">
        <f t="shared" ref="W150:W158" si="114">V150-X150</f>
        <v>0</v>
      </c>
      <c r="X150" s="61"/>
      <c r="Y150" s="59"/>
      <c r="Z150" s="60">
        <f t="shared" ref="Z150:Z158" si="115">Y150-AA150</f>
        <v>0</v>
      </c>
      <c r="AA150" s="61"/>
      <c r="AB150" s="59"/>
      <c r="AC150" s="60">
        <f t="shared" ref="AC150:AC158" si="116">AB150-AD150</f>
        <v>0</v>
      </c>
      <c r="AD150" s="61"/>
      <c r="AE150" s="59"/>
      <c r="AF150" s="60">
        <f t="shared" ref="AF150:AF158" si="117">AE150-AG150</f>
        <v>0</v>
      </c>
      <c r="AG150" s="61"/>
      <c r="AH150" s="59"/>
      <c r="AI150" s="4" t="s">
        <v>28</v>
      </c>
    </row>
    <row r="151" spans="1:35" ht="30" hidden="1" customHeight="1">
      <c r="A151" s="359"/>
      <c r="B151" s="369"/>
      <c r="C151" s="370"/>
      <c r="D151" s="371"/>
      <c r="E151" s="372"/>
      <c r="F151" s="2" t="s">
        <v>29</v>
      </c>
      <c r="G151" s="59"/>
      <c r="H151" s="62">
        <f t="shared" si="109"/>
        <v>0</v>
      </c>
      <c r="I151" s="63"/>
      <c r="J151" s="59"/>
      <c r="K151" s="62">
        <f t="shared" si="110"/>
        <v>0</v>
      </c>
      <c r="L151" s="63"/>
      <c r="M151" s="59"/>
      <c r="N151" s="62">
        <f t="shared" si="111"/>
        <v>0</v>
      </c>
      <c r="O151" s="63"/>
      <c r="P151" s="59"/>
      <c r="Q151" s="62">
        <f t="shared" si="112"/>
        <v>0</v>
      </c>
      <c r="R151" s="63"/>
      <c r="S151" s="59"/>
      <c r="T151" s="62">
        <f t="shared" si="113"/>
        <v>0</v>
      </c>
      <c r="U151" s="63"/>
      <c r="V151" s="59"/>
      <c r="W151" s="62">
        <f t="shared" si="114"/>
        <v>0</v>
      </c>
      <c r="X151" s="63"/>
      <c r="Y151" s="59"/>
      <c r="Z151" s="62">
        <f t="shared" si="115"/>
        <v>0</v>
      </c>
      <c r="AA151" s="63"/>
      <c r="AB151" s="59"/>
      <c r="AC151" s="62">
        <f t="shared" si="116"/>
        <v>0</v>
      </c>
      <c r="AD151" s="63"/>
      <c r="AE151" s="59"/>
      <c r="AF151" s="62">
        <f t="shared" si="117"/>
        <v>0</v>
      </c>
      <c r="AG151" s="63"/>
      <c r="AH151" s="59"/>
      <c r="AI151" s="140">
        <f>SUM(G150:G158,J150:J158,M150:M158,P150:P158,S150:S158,V150:V158,Y150:Y158,AB150:AB158,AE150:AE158)</f>
        <v>77080</v>
      </c>
    </row>
    <row r="152" spans="1:35" ht="30" hidden="1" customHeight="1">
      <c r="A152" s="359"/>
      <c r="B152" s="369"/>
      <c r="C152" s="370"/>
      <c r="D152" s="371"/>
      <c r="E152" s="372"/>
      <c r="F152" s="2" t="s">
        <v>30</v>
      </c>
      <c r="G152" s="59"/>
      <c r="H152" s="62">
        <f t="shared" si="109"/>
        <v>0</v>
      </c>
      <c r="I152" s="63"/>
      <c r="J152" s="59"/>
      <c r="K152" s="62">
        <f t="shared" si="110"/>
        <v>0</v>
      </c>
      <c r="L152" s="63"/>
      <c r="M152" s="59"/>
      <c r="N152" s="62">
        <f t="shared" si="111"/>
        <v>0</v>
      </c>
      <c r="O152" s="63"/>
      <c r="P152" s="59"/>
      <c r="Q152" s="62">
        <f t="shared" si="112"/>
        <v>0</v>
      </c>
      <c r="R152" s="63"/>
      <c r="S152" s="59"/>
      <c r="T152" s="62">
        <f t="shared" si="113"/>
        <v>0</v>
      </c>
      <c r="U152" s="63"/>
      <c r="V152" s="59"/>
      <c r="W152" s="62">
        <f t="shared" si="114"/>
        <v>0</v>
      </c>
      <c r="X152" s="63"/>
      <c r="Y152" s="59"/>
      <c r="Z152" s="62">
        <f t="shared" si="115"/>
        <v>0</v>
      </c>
      <c r="AA152" s="63"/>
      <c r="AB152" s="59"/>
      <c r="AC152" s="62">
        <f t="shared" si="116"/>
        <v>0</v>
      </c>
      <c r="AD152" s="63"/>
      <c r="AE152" s="59"/>
      <c r="AF152" s="62">
        <f t="shared" si="117"/>
        <v>0</v>
      </c>
      <c r="AG152" s="63"/>
      <c r="AH152" s="59"/>
      <c r="AI152" s="7" t="s">
        <v>32</v>
      </c>
    </row>
    <row r="153" spans="1:35" ht="30" hidden="1" customHeight="1">
      <c r="A153" s="359"/>
      <c r="B153" s="369"/>
      <c r="C153" s="370"/>
      <c r="D153" s="371"/>
      <c r="E153" s="372"/>
      <c r="F153" s="2" t="s">
        <v>31</v>
      </c>
      <c r="G153" s="59"/>
      <c r="H153" s="62">
        <f t="shared" si="109"/>
        <v>0</v>
      </c>
      <c r="I153" s="63"/>
      <c r="J153" s="59"/>
      <c r="K153" s="62">
        <f t="shared" si="110"/>
        <v>0</v>
      </c>
      <c r="L153" s="63"/>
      <c r="M153" s="59"/>
      <c r="N153" s="62">
        <f t="shared" si="111"/>
        <v>0</v>
      </c>
      <c r="O153" s="63"/>
      <c r="P153" s="59"/>
      <c r="Q153" s="62">
        <f t="shared" si="112"/>
        <v>0</v>
      </c>
      <c r="R153" s="63"/>
      <c r="S153" s="59"/>
      <c r="T153" s="62">
        <f t="shared" si="113"/>
        <v>0</v>
      </c>
      <c r="U153" s="63"/>
      <c r="V153" s="59"/>
      <c r="W153" s="62">
        <f t="shared" si="114"/>
        <v>0</v>
      </c>
      <c r="X153" s="63"/>
      <c r="Y153" s="59"/>
      <c r="Z153" s="62">
        <f t="shared" si="115"/>
        <v>0</v>
      </c>
      <c r="AA153" s="63"/>
      <c r="AB153" s="59"/>
      <c r="AC153" s="62">
        <f t="shared" si="116"/>
        <v>0</v>
      </c>
      <c r="AD153" s="63"/>
      <c r="AE153" s="59"/>
      <c r="AF153" s="62">
        <f t="shared" si="117"/>
        <v>0</v>
      </c>
      <c r="AG153" s="63"/>
      <c r="AH153" s="59"/>
      <c r="AI153" s="140">
        <f>SUM(H150:H158,K150:K158,N150:N158,Q150:Q158,T150:T158,W150:W158,Z150:Z158,AC150:AC158,Z150:Z158,AF150:AF158)</f>
        <v>9500</v>
      </c>
    </row>
    <row r="154" spans="1:35" ht="30" hidden="1" customHeight="1">
      <c r="A154" s="359"/>
      <c r="B154" s="369"/>
      <c r="C154" s="370"/>
      <c r="D154" s="371"/>
      <c r="E154" s="372"/>
      <c r="F154" s="2" t="s">
        <v>33</v>
      </c>
      <c r="G154" s="59"/>
      <c r="H154" s="62">
        <f t="shared" si="109"/>
        <v>0</v>
      </c>
      <c r="I154" s="63"/>
      <c r="J154" s="59"/>
      <c r="K154" s="62">
        <f t="shared" si="110"/>
        <v>0</v>
      </c>
      <c r="L154" s="63"/>
      <c r="M154" s="59"/>
      <c r="N154" s="62">
        <f t="shared" si="111"/>
        <v>0</v>
      </c>
      <c r="O154" s="63"/>
      <c r="P154" s="59"/>
      <c r="Q154" s="62">
        <f t="shared" si="112"/>
        <v>0</v>
      </c>
      <c r="R154" s="63"/>
      <c r="S154" s="59"/>
      <c r="T154" s="62">
        <f t="shared" si="113"/>
        <v>0</v>
      </c>
      <c r="U154" s="63"/>
      <c r="V154" s="59"/>
      <c r="W154" s="62">
        <f t="shared" si="114"/>
        <v>0</v>
      </c>
      <c r="X154" s="63"/>
      <c r="Y154" s="59"/>
      <c r="Z154" s="62">
        <f t="shared" si="115"/>
        <v>0</v>
      </c>
      <c r="AA154" s="63"/>
      <c r="AB154" s="59"/>
      <c r="AC154" s="62">
        <f t="shared" si="116"/>
        <v>0</v>
      </c>
      <c r="AD154" s="63"/>
      <c r="AE154" s="59"/>
      <c r="AF154" s="62">
        <f t="shared" si="117"/>
        <v>0</v>
      </c>
      <c r="AG154" s="63"/>
      <c r="AH154" s="59"/>
      <c r="AI154" s="7" t="s">
        <v>36</v>
      </c>
    </row>
    <row r="155" spans="1:35" ht="30" hidden="1" customHeight="1">
      <c r="A155" s="359"/>
      <c r="B155" s="369"/>
      <c r="C155" s="370"/>
      <c r="D155" s="371"/>
      <c r="E155" s="372"/>
      <c r="F155" s="2" t="s">
        <v>34</v>
      </c>
      <c r="G155" s="59"/>
      <c r="H155" s="62">
        <f t="shared" si="109"/>
        <v>0</v>
      </c>
      <c r="I155" s="63"/>
      <c r="J155" s="59"/>
      <c r="K155" s="62">
        <f t="shared" si="110"/>
        <v>0</v>
      </c>
      <c r="L155" s="63"/>
      <c r="M155" s="86">
        <v>77080</v>
      </c>
      <c r="N155" s="87">
        <f t="shared" si="111"/>
        <v>9500</v>
      </c>
      <c r="O155" s="88">
        <v>67580</v>
      </c>
      <c r="P155" s="59"/>
      <c r="Q155" s="62">
        <f t="shared" si="112"/>
        <v>0</v>
      </c>
      <c r="R155" s="63"/>
      <c r="S155" s="59"/>
      <c r="T155" s="62">
        <f t="shared" si="113"/>
        <v>0</v>
      </c>
      <c r="U155" s="63"/>
      <c r="V155" s="59"/>
      <c r="W155" s="62">
        <f t="shared" si="114"/>
        <v>0</v>
      </c>
      <c r="X155" s="63"/>
      <c r="Y155" s="59"/>
      <c r="Z155" s="62">
        <f t="shared" si="115"/>
        <v>0</v>
      </c>
      <c r="AA155" s="63"/>
      <c r="AB155" s="59"/>
      <c r="AC155" s="62">
        <f t="shared" si="116"/>
        <v>0</v>
      </c>
      <c r="AD155" s="63"/>
      <c r="AE155" s="59"/>
      <c r="AF155" s="62">
        <f t="shared" si="117"/>
        <v>0</v>
      </c>
      <c r="AG155" s="63"/>
      <c r="AH155" s="59"/>
      <c r="AI155" s="140">
        <f>SUM(I150:I158,L150:L158,O150:O158,R150:R158,U150:U158,X150:X158,AA150:AA158,AD150:AD158,AG150:AG158)</f>
        <v>67580</v>
      </c>
    </row>
    <row r="156" spans="1:35" ht="30" hidden="1" customHeight="1">
      <c r="A156" s="359"/>
      <c r="B156" s="369"/>
      <c r="C156" s="370"/>
      <c r="D156" s="371"/>
      <c r="E156" s="372"/>
      <c r="F156" s="2" t="s">
        <v>35</v>
      </c>
      <c r="G156" s="59"/>
      <c r="H156" s="62">
        <f t="shared" si="109"/>
        <v>0</v>
      </c>
      <c r="I156" s="63"/>
      <c r="J156" s="59"/>
      <c r="K156" s="62">
        <f t="shared" si="110"/>
        <v>0</v>
      </c>
      <c r="L156" s="63"/>
      <c r="M156" s="59"/>
      <c r="N156" s="62">
        <f t="shared" si="111"/>
        <v>0</v>
      </c>
      <c r="O156" s="63"/>
      <c r="P156" s="59"/>
      <c r="Q156" s="62">
        <f t="shared" si="112"/>
        <v>0</v>
      </c>
      <c r="R156" s="63"/>
      <c r="S156" s="59"/>
      <c r="T156" s="62">
        <f t="shared" si="113"/>
        <v>0</v>
      </c>
      <c r="U156" s="63"/>
      <c r="V156" s="59"/>
      <c r="W156" s="62">
        <f t="shared" si="114"/>
        <v>0</v>
      </c>
      <c r="X156" s="63"/>
      <c r="Y156" s="59"/>
      <c r="Z156" s="62">
        <f t="shared" si="115"/>
        <v>0</v>
      </c>
      <c r="AA156" s="63"/>
      <c r="AB156" s="59"/>
      <c r="AC156" s="62">
        <f t="shared" si="116"/>
        <v>0</v>
      </c>
      <c r="AD156" s="63"/>
      <c r="AE156" s="59"/>
      <c r="AF156" s="62">
        <f t="shared" si="117"/>
        <v>0</v>
      </c>
      <c r="AG156" s="63"/>
      <c r="AH156" s="59"/>
      <c r="AI156" s="7" t="s">
        <v>40</v>
      </c>
    </row>
    <row r="157" spans="1:35" ht="30" hidden="1" customHeight="1">
      <c r="A157" s="359"/>
      <c r="B157" s="369"/>
      <c r="C157" s="370"/>
      <c r="D157" s="371"/>
      <c r="E157" s="372"/>
      <c r="F157" s="2" t="s">
        <v>37</v>
      </c>
      <c r="G157" s="59"/>
      <c r="H157" s="62">
        <f t="shared" si="109"/>
        <v>0</v>
      </c>
      <c r="I157" s="63"/>
      <c r="J157" s="59"/>
      <c r="K157" s="62">
        <f t="shared" si="110"/>
        <v>0</v>
      </c>
      <c r="L157" s="63"/>
      <c r="M157" s="59"/>
      <c r="N157" s="62">
        <f t="shared" si="111"/>
        <v>0</v>
      </c>
      <c r="O157" s="63"/>
      <c r="P157" s="59"/>
      <c r="Q157" s="62">
        <f t="shared" si="112"/>
        <v>0</v>
      </c>
      <c r="R157" s="63"/>
      <c r="S157" s="59"/>
      <c r="T157" s="62">
        <f t="shared" si="113"/>
        <v>0</v>
      </c>
      <c r="U157" s="63"/>
      <c r="V157" s="59"/>
      <c r="W157" s="62">
        <f t="shared" si="114"/>
        <v>0</v>
      </c>
      <c r="X157" s="63"/>
      <c r="Y157" s="59"/>
      <c r="Z157" s="62">
        <f t="shared" si="115"/>
        <v>0</v>
      </c>
      <c r="AA157" s="63"/>
      <c r="AB157" s="59"/>
      <c r="AC157" s="62">
        <f t="shared" si="116"/>
        <v>0</v>
      </c>
      <c r="AD157" s="63"/>
      <c r="AE157" s="59"/>
      <c r="AF157" s="62">
        <f t="shared" si="117"/>
        <v>0</v>
      </c>
      <c r="AG157" s="63"/>
      <c r="AH157" s="59"/>
      <c r="AI157" s="141">
        <f>AI155/AI151</f>
        <v>0.87675142708873899</v>
      </c>
    </row>
    <row r="158" spans="1:35" ht="30" hidden="1" customHeight="1">
      <c r="A158" s="359"/>
      <c r="B158" s="369"/>
      <c r="C158" s="370"/>
      <c r="D158" s="371"/>
      <c r="E158" s="372"/>
      <c r="F158" s="159" t="s">
        <v>38</v>
      </c>
      <c r="G158" s="76"/>
      <c r="H158" s="77">
        <f t="shared" si="109"/>
        <v>0</v>
      </c>
      <c r="I158" s="78"/>
      <c r="J158" s="76"/>
      <c r="K158" s="77">
        <f t="shared" si="110"/>
        <v>0</v>
      </c>
      <c r="L158" s="78"/>
      <c r="M158" s="76"/>
      <c r="N158" s="77">
        <f t="shared" si="111"/>
        <v>0</v>
      </c>
      <c r="O158" s="78"/>
      <c r="P158" s="76"/>
      <c r="Q158" s="77">
        <f t="shared" si="112"/>
        <v>0</v>
      </c>
      <c r="R158" s="78"/>
      <c r="S158" s="76"/>
      <c r="T158" s="77">
        <f t="shared" si="113"/>
        <v>0</v>
      </c>
      <c r="U158" s="78"/>
      <c r="V158" s="76"/>
      <c r="W158" s="77">
        <f t="shared" si="114"/>
        <v>0</v>
      </c>
      <c r="X158" s="78"/>
      <c r="Y158" s="76"/>
      <c r="Z158" s="77">
        <f t="shared" si="115"/>
        <v>0</v>
      </c>
      <c r="AA158" s="78"/>
      <c r="AB158" s="76"/>
      <c r="AC158" s="77">
        <f t="shared" si="116"/>
        <v>0</v>
      </c>
      <c r="AD158" s="78"/>
      <c r="AE158" s="76"/>
      <c r="AF158" s="77">
        <f t="shared" si="117"/>
        <v>0</v>
      </c>
      <c r="AG158" s="78"/>
      <c r="AH158" s="76"/>
      <c r="AI158" s="150"/>
    </row>
    <row r="159" spans="1:35" ht="30" hidden="1" customHeight="1">
      <c r="A159" s="366" t="s">
        <v>13</v>
      </c>
      <c r="B159" s="367" t="s">
        <v>14</v>
      </c>
      <c r="C159" s="354" t="s">
        <v>15</v>
      </c>
      <c r="D159" s="367" t="s">
        <v>16</v>
      </c>
      <c r="E159" s="354" t="s">
        <v>17</v>
      </c>
      <c r="F159" s="368" t="s">
        <v>18</v>
      </c>
      <c r="G159" s="356" t="s">
        <v>19</v>
      </c>
      <c r="H159" s="354" t="s">
        <v>20</v>
      </c>
      <c r="I159" s="355" t="s">
        <v>21</v>
      </c>
      <c r="J159" s="356" t="s">
        <v>19</v>
      </c>
      <c r="K159" s="354" t="s">
        <v>20</v>
      </c>
      <c r="L159" s="355" t="s">
        <v>21</v>
      </c>
      <c r="M159" s="356" t="s">
        <v>19</v>
      </c>
      <c r="N159" s="354" t="s">
        <v>20</v>
      </c>
      <c r="O159" s="355" t="s">
        <v>21</v>
      </c>
      <c r="P159" s="356" t="s">
        <v>19</v>
      </c>
      <c r="Q159" s="354" t="s">
        <v>20</v>
      </c>
      <c r="R159" s="355" t="s">
        <v>21</v>
      </c>
      <c r="S159" s="356" t="s">
        <v>19</v>
      </c>
      <c r="T159" s="354" t="s">
        <v>20</v>
      </c>
      <c r="U159" s="355" t="s">
        <v>21</v>
      </c>
      <c r="V159" s="356" t="s">
        <v>19</v>
      </c>
      <c r="W159" s="354" t="s">
        <v>20</v>
      </c>
      <c r="X159" s="355" t="s">
        <v>21</v>
      </c>
      <c r="Y159" s="356" t="s">
        <v>19</v>
      </c>
      <c r="Z159" s="354" t="s">
        <v>20</v>
      </c>
      <c r="AA159" s="355" t="s">
        <v>21</v>
      </c>
      <c r="AB159" s="356" t="s">
        <v>19</v>
      </c>
      <c r="AC159" s="354" t="s">
        <v>20</v>
      </c>
      <c r="AD159" s="355" t="s">
        <v>21</v>
      </c>
      <c r="AE159" s="356" t="s">
        <v>19</v>
      </c>
      <c r="AF159" s="354" t="s">
        <v>20</v>
      </c>
      <c r="AG159" s="355" t="s">
        <v>21</v>
      </c>
      <c r="AH159" s="356" t="s">
        <v>19</v>
      </c>
      <c r="AI159" s="358" t="s">
        <v>22</v>
      </c>
    </row>
    <row r="160" spans="1:35" hidden="1">
      <c r="A160" s="366"/>
      <c r="B160" s="367"/>
      <c r="C160" s="354"/>
      <c r="D160" s="367"/>
      <c r="E160" s="354"/>
      <c r="F160" s="368"/>
      <c r="G160" s="356"/>
      <c r="H160" s="354"/>
      <c r="I160" s="355"/>
      <c r="J160" s="356"/>
      <c r="K160" s="354"/>
      <c r="L160" s="355"/>
      <c r="M160" s="356"/>
      <c r="N160" s="354"/>
      <c r="O160" s="355"/>
      <c r="P160" s="356"/>
      <c r="Q160" s="354"/>
      <c r="R160" s="355"/>
      <c r="S160" s="356"/>
      <c r="T160" s="354"/>
      <c r="U160" s="355"/>
      <c r="V160" s="356"/>
      <c r="W160" s="354"/>
      <c r="X160" s="355"/>
      <c r="Y160" s="356"/>
      <c r="Z160" s="354"/>
      <c r="AA160" s="355"/>
      <c r="AB160" s="356"/>
      <c r="AC160" s="354"/>
      <c r="AD160" s="355"/>
      <c r="AE160" s="356"/>
      <c r="AF160" s="354"/>
      <c r="AG160" s="355"/>
      <c r="AH160" s="356"/>
      <c r="AI160" s="358"/>
    </row>
    <row r="161" spans="1:35" hidden="1">
      <c r="A161" s="359" t="s">
        <v>73</v>
      </c>
      <c r="B161" s="369" t="s">
        <v>74</v>
      </c>
      <c r="C161" s="370">
        <v>1801600</v>
      </c>
      <c r="D161" s="371" t="s">
        <v>75</v>
      </c>
      <c r="E161" s="372" t="s">
        <v>48</v>
      </c>
      <c r="F161" s="2" t="s">
        <v>27</v>
      </c>
      <c r="G161" s="59"/>
      <c r="H161" s="60">
        <f t="shared" ref="H161:H169" si="118">G161-I161</f>
        <v>0</v>
      </c>
      <c r="I161" s="61"/>
      <c r="J161" s="59"/>
      <c r="K161" s="60">
        <f t="shared" ref="K161:K169" si="119">J161-L161</f>
        <v>0</v>
      </c>
      <c r="L161" s="61"/>
      <c r="M161" s="59"/>
      <c r="N161" s="60">
        <f t="shared" ref="N161:N169" si="120">M161-O161</f>
        <v>0</v>
      </c>
      <c r="O161" s="61"/>
      <c r="P161" s="59"/>
      <c r="Q161" s="60">
        <f t="shared" ref="Q161:Q169" si="121">P161-R161</f>
        <v>0</v>
      </c>
      <c r="R161" s="61"/>
      <c r="S161" s="59"/>
      <c r="T161" s="60">
        <f t="shared" ref="T161:T169" si="122">S161-U161</f>
        <v>0</v>
      </c>
      <c r="U161" s="61"/>
      <c r="V161" s="59"/>
      <c r="W161" s="60">
        <f t="shared" ref="W161:W169" si="123">V161-X161</f>
        <v>0</v>
      </c>
      <c r="X161" s="61"/>
      <c r="Y161" s="59"/>
      <c r="Z161" s="60">
        <f t="shared" ref="Z161:Z169" si="124">Y161-AA161</f>
        <v>0</v>
      </c>
      <c r="AA161" s="61"/>
      <c r="AB161" s="59"/>
      <c r="AC161" s="60">
        <f t="shared" ref="AC161:AC169" si="125">AB161-AD161</f>
        <v>0</v>
      </c>
      <c r="AD161" s="61"/>
      <c r="AE161" s="59"/>
      <c r="AF161" s="60">
        <f t="shared" ref="AF161:AF169" si="126">AE161-AG161</f>
        <v>0</v>
      </c>
      <c r="AG161" s="61"/>
      <c r="AH161" s="59"/>
      <c r="AI161" s="4" t="s">
        <v>28</v>
      </c>
    </row>
    <row r="162" spans="1:35" hidden="1">
      <c r="A162" s="359"/>
      <c r="B162" s="369"/>
      <c r="C162" s="370"/>
      <c r="D162" s="371"/>
      <c r="E162" s="372"/>
      <c r="F162" s="2" t="s">
        <v>29</v>
      </c>
      <c r="G162" s="59"/>
      <c r="H162" s="62">
        <f t="shared" si="118"/>
        <v>0</v>
      </c>
      <c r="I162" s="63"/>
      <c r="J162" s="59"/>
      <c r="K162" s="62">
        <f t="shared" si="119"/>
        <v>0</v>
      </c>
      <c r="L162" s="63"/>
      <c r="M162" s="59"/>
      <c r="N162" s="62">
        <f t="shared" si="120"/>
        <v>0</v>
      </c>
      <c r="O162" s="63"/>
      <c r="P162" s="59"/>
      <c r="Q162" s="62">
        <f t="shared" si="121"/>
        <v>0</v>
      </c>
      <c r="R162" s="63"/>
      <c r="S162" s="59"/>
      <c r="T162" s="62">
        <f t="shared" si="122"/>
        <v>0</v>
      </c>
      <c r="U162" s="63"/>
      <c r="V162" s="59"/>
      <c r="W162" s="62">
        <f t="shared" si="123"/>
        <v>0</v>
      </c>
      <c r="X162" s="63"/>
      <c r="Y162" s="59"/>
      <c r="Z162" s="62">
        <f t="shared" si="124"/>
        <v>0</v>
      </c>
      <c r="AA162" s="63"/>
      <c r="AB162" s="59"/>
      <c r="AC162" s="62">
        <f t="shared" si="125"/>
        <v>0</v>
      </c>
      <c r="AD162" s="63"/>
      <c r="AE162" s="59"/>
      <c r="AF162" s="62">
        <f t="shared" si="126"/>
        <v>0</v>
      </c>
      <c r="AG162" s="63"/>
      <c r="AH162" s="59"/>
      <c r="AI162" s="140">
        <f>SUM(G161:G169,J161:J169,M161:M169,P161:P169,S161:S169,V161:V169,Y161:Y169,AB161:AB169,AE161:AE169)</f>
        <v>800548</v>
      </c>
    </row>
    <row r="163" spans="1:35" hidden="1">
      <c r="A163" s="359"/>
      <c r="B163" s="369"/>
      <c r="C163" s="370"/>
      <c r="D163" s="371"/>
      <c r="E163" s="372"/>
      <c r="F163" s="2" t="s">
        <v>30</v>
      </c>
      <c r="G163" s="59"/>
      <c r="H163" s="62">
        <f t="shared" si="118"/>
        <v>0</v>
      </c>
      <c r="I163" s="63"/>
      <c r="J163" s="59"/>
      <c r="K163" s="62">
        <f t="shared" si="119"/>
        <v>0</v>
      </c>
      <c r="L163" s="63"/>
      <c r="M163" s="59"/>
      <c r="N163" s="62">
        <f t="shared" si="120"/>
        <v>0</v>
      </c>
      <c r="O163" s="63"/>
      <c r="P163" s="59"/>
      <c r="Q163" s="62">
        <f t="shared" si="121"/>
        <v>0</v>
      </c>
      <c r="R163" s="63"/>
      <c r="S163" s="59"/>
      <c r="T163" s="62">
        <f t="shared" si="122"/>
        <v>0</v>
      </c>
      <c r="U163" s="63"/>
      <c r="V163" s="59"/>
      <c r="W163" s="62">
        <f t="shared" si="123"/>
        <v>0</v>
      </c>
      <c r="X163" s="63"/>
      <c r="Y163" s="59"/>
      <c r="Z163" s="62">
        <f t="shared" si="124"/>
        <v>0</v>
      </c>
      <c r="AA163" s="63"/>
      <c r="AB163" s="59"/>
      <c r="AC163" s="62">
        <f t="shared" si="125"/>
        <v>0</v>
      </c>
      <c r="AD163" s="63"/>
      <c r="AE163" s="59"/>
      <c r="AF163" s="62">
        <f t="shared" si="126"/>
        <v>0</v>
      </c>
      <c r="AG163" s="63"/>
      <c r="AH163" s="59"/>
      <c r="AI163" s="7" t="s">
        <v>32</v>
      </c>
    </row>
    <row r="164" spans="1:35" hidden="1">
      <c r="A164" s="359"/>
      <c r="B164" s="369"/>
      <c r="C164" s="370"/>
      <c r="D164" s="371"/>
      <c r="E164" s="372"/>
      <c r="F164" s="2" t="s">
        <v>31</v>
      </c>
      <c r="G164" s="59"/>
      <c r="H164" s="62">
        <f t="shared" si="118"/>
        <v>0</v>
      </c>
      <c r="I164" s="63"/>
      <c r="J164" s="59"/>
      <c r="K164" s="62">
        <f t="shared" si="119"/>
        <v>0</v>
      </c>
      <c r="L164" s="63"/>
      <c r="M164" s="59"/>
      <c r="N164" s="62">
        <f t="shared" si="120"/>
        <v>0</v>
      </c>
      <c r="O164" s="63"/>
      <c r="P164" s="59"/>
      <c r="Q164" s="62">
        <f t="shared" si="121"/>
        <v>0</v>
      </c>
      <c r="R164" s="63"/>
      <c r="S164" s="59"/>
      <c r="T164" s="62">
        <f t="shared" si="122"/>
        <v>0</v>
      </c>
      <c r="U164" s="63"/>
      <c r="V164" s="59"/>
      <c r="W164" s="62">
        <f t="shared" si="123"/>
        <v>0</v>
      </c>
      <c r="X164" s="63"/>
      <c r="Y164" s="59"/>
      <c r="Z164" s="62">
        <f t="shared" si="124"/>
        <v>0</v>
      </c>
      <c r="AA164" s="63"/>
      <c r="AB164" s="59"/>
      <c r="AC164" s="62">
        <f t="shared" si="125"/>
        <v>0</v>
      </c>
      <c r="AD164" s="63"/>
      <c r="AE164" s="59"/>
      <c r="AF164" s="62">
        <f t="shared" si="126"/>
        <v>0</v>
      </c>
      <c r="AG164" s="63"/>
      <c r="AH164" s="59"/>
      <c r="AI164" s="140">
        <f>SUM(H161:H169,K161:K169,N161:N169,Q161:Q169,T161:T169,W161:W169,Z161:Z169,AC161:AC169,Z161:Z169,AF161:AF169)</f>
        <v>0</v>
      </c>
    </row>
    <row r="165" spans="1:35" hidden="1">
      <c r="A165" s="359"/>
      <c r="B165" s="369"/>
      <c r="C165" s="370"/>
      <c r="D165" s="371"/>
      <c r="E165" s="372"/>
      <c r="F165" s="2" t="s">
        <v>33</v>
      </c>
      <c r="G165" s="59"/>
      <c r="H165" s="62">
        <f t="shared" si="118"/>
        <v>0</v>
      </c>
      <c r="I165" s="63"/>
      <c r="J165" s="59"/>
      <c r="K165" s="62">
        <f t="shared" si="119"/>
        <v>0</v>
      </c>
      <c r="L165" s="63"/>
      <c r="M165" s="59"/>
      <c r="N165" s="62">
        <f t="shared" si="120"/>
        <v>0</v>
      </c>
      <c r="O165" s="63"/>
      <c r="P165" s="59"/>
      <c r="Q165" s="62">
        <f t="shared" si="121"/>
        <v>0</v>
      </c>
      <c r="R165" s="63"/>
      <c r="S165" s="59"/>
      <c r="T165" s="62">
        <f t="shared" si="122"/>
        <v>0</v>
      </c>
      <c r="U165" s="63"/>
      <c r="V165" s="59"/>
      <c r="W165" s="62">
        <f t="shared" si="123"/>
        <v>0</v>
      </c>
      <c r="X165" s="63"/>
      <c r="Y165" s="59"/>
      <c r="Z165" s="62">
        <f t="shared" si="124"/>
        <v>0</v>
      </c>
      <c r="AA165" s="63"/>
      <c r="AB165" s="59"/>
      <c r="AC165" s="62">
        <f t="shared" si="125"/>
        <v>0</v>
      </c>
      <c r="AD165" s="63"/>
      <c r="AE165" s="59"/>
      <c r="AF165" s="62">
        <f t="shared" si="126"/>
        <v>0</v>
      </c>
      <c r="AG165" s="63"/>
      <c r="AH165" s="59"/>
      <c r="AI165" s="7" t="s">
        <v>36</v>
      </c>
    </row>
    <row r="166" spans="1:35" hidden="1">
      <c r="A166" s="359"/>
      <c r="B166" s="369"/>
      <c r="C166" s="370"/>
      <c r="D166" s="371"/>
      <c r="E166" s="372"/>
      <c r="F166" s="2" t="s">
        <v>34</v>
      </c>
      <c r="G166" s="59"/>
      <c r="H166" s="62">
        <f t="shared" si="118"/>
        <v>0</v>
      </c>
      <c r="I166" s="63"/>
      <c r="J166" s="59"/>
      <c r="K166" s="62">
        <f t="shared" si="119"/>
        <v>0</v>
      </c>
      <c r="L166" s="63"/>
      <c r="M166" s="86">
        <f>SUM(294140+148368+268400)</f>
        <v>710908</v>
      </c>
      <c r="N166" s="87">
        <f t="shared" si="120"/>
        <v>0</v>
      </c>
      <c r="O166" s="88">
        <v>710908</v>
      </c>
      <c r="P166" s="86">
        <v>89640</v>
      </c>
      <c r="Q166" s="87">
        <f t="shared" si="121"/>
        <v>0</v>
      </c>
      <c r="R166" s="88">
        <f>SUM(22948+66692)</f>
        <v>89640</v>
      </c>
      <c r="S166" s="59"/>
      <c r="T166" s="62">
        <f t="shared" si="122"/>
        <v>0</v>
      </c>
      <c r="U166" s="63"/>
      <c r="V166" s="59"/>
      <c r="W166" s="62">
        <f t="shared" si="123"/>
        <v>0</v>
      </c>
      <c r="X166" s="63"/>
      <c r="Y166" s="59"/>
      <c r="Z166" s="62">
        <f t="shared" si="124"/>
        <v>0</v>
      </c>
      <c r="AA166" s="63"/>
      <c r="AB166" s="59"/>
      <c r="AC166" s="62">
        <f t="shared" si="125"/>
        <v>0</v>
      </c>
      <c r="AD166" s="63"/>
      <c r="AE166" s="59"/>
      <c r="AF166" s="62">
        <f t="shared" si="126"/>
        <v>0</v>
      </c>
      <c r="AG166" s="63"/>
      <c r="AH166" s="59"/>
      <c r="AI166" s="140">
        <f>SUM(I161:I169,L161:L169,O161:O169,R161:R169,U161:U169,X161:X169,AA161:AA169,AD161:AD169,AG161:AG169)</f>
        <v>800548</v>
      </c>
    </row>
    <row r="167" spans="1:35" hidden="1">
      <c r="A167" s="359"/>
      <c r="B167" s="369"/>
      <c r="C167" s="370"/>
      <c r="D167" s="371"/>
      <c r="E167" s="372"/>
      <c r="F167" s="2" t="s">
        <v>35</v>
      </c>
      <c r="G167" s="59"/>
      <c r="H167" s="62">
        <f t="shared" si="118"/>
        <v>0</v>
      </c>
      <c r="I167" s="63"/>
      <c r="J167" s="59"/>
      <c r="K167" s="62">
        <f t="shared" si="119"/>
        <v>0</v>
      </c>
      <c r="L167" s="63"/>
      <c r="M167" s="59"/>
      <c r="N167" s="62">
        <f t="shared" si="120"/>
        <v>0</v>
      </c>
      <c r="O167" s="63"/>
      <c r="P167" s="59"/>
      <c r="Q167" s="62">
        <f t="shared" si="121"/>
        <v>0</v>
      </c>
      <c r="R167" s="63"/>
      <c r="S167" s="59"/>
      <c r="T167" s="62">
        <f t="shared" si="122"/>
        <v>0</v>
      </c>
      <c r="U167" s="63"/>
      <c r="V167" s="59"/>
      <c r="W167" s="62">
        <f t="shared" si="123"/>
        <v>0</v>
      </c>
      <c r="X167" s="63"/>
      <c r="Y167" s="59"/>
      <c r="Z167" s="62">
        <f t="shared" si="124"/>
        <v>0</v>
      </c>
      <c r="AA167" s="63"/>
      <c r="AB167" s="59"/>
      <c r="AC167" s="62">
        <f t="shared" si="125"/>
        <v>0</v>
      </c>
      <c r="AD167" s="63"/>
      <c r="AE167" s="59"/>
      <c r="AF167" s="62">
        <f t="shared" si="126"/>
        <v>0</v>
      </c>
      <c r="AG167" s="63"/>
      <c r="AH167" s="59"/>
      <c r="AI167" s="7" t="s">
        <v>40</v>
      </c>
    </row>
    <row r="168" spans="1:35" hidden="1">
      <c r="A168" s="359"/>
      <c r="B168" s="369"/>
      <c r="C168" s="370"/>
      <c r="D168" s="371"/>
      <c r="E168" s="372"/>
      <c r="F168" s="2" t="s">
        <v>37</v>
      </c>
      <c r="G168" s="59"/>
      <c r="H168" s="62">
        <f t="shared" si="118"/>
        <v>0</v>
      </c>
      <c r="I168" s="63"/>
      <c r="J168" s="59"/>
      <c r="K168" s="62">
        <f t="shared" si="119"/>
        <v>0</v>
      </c>
      <c r="L168" s="63"/>
      <c r="M168" s="59"/>
      <c r="N168" s="62">
        <f t="shared" si="120"/>
        <v>0</v>
      </c>
      <c r="O168" s="63"/>
      <c r="P168" s="59"/>
      <c r="Q168" s="62">
        <f t="shared" si="121"/>
        <v>0</v>
      </c>
      <c r="R168" s="63"/>
      <c r="S168" s="59"/>
      <c r="T168" s="62">
        <f t="shared" si="122"/>
        <v>0</v>
      </c>
      <c r="U168" s="63"/>
      <c r="V168" s="59"/>
      <c r="W168" s="62">
        <f t="shared" si="123"/>
        <v>0</v>
      </c>
      <c r="X168" s="63"/>
      <c r="Y168" s="59"/>
      <c r="Z168" s="62">
        <f t="shared" si="124"/>
        <v>0</v>
      </c>
      <c r="AA168" s="63"/>
      <c r="AB168" s="59"/>
      <c r="AC168" s="62">
        <f t="shared" si="125"/>
        <v>0</v>
      </c>
      <c r="AD168" s="63"/>
      <c r="AE168" s="59"/>
      <c r="AF168" s="62">
        <f t="shared" si="126"/>
        <v>0</v>
      </c>
      <c r="AG168" s="63"/>
      <c r="AH168" s="59"/>
      <c r="AI168" s="141">
        <f>AI166/AI162</f>
        <v>1</v>
      </c>
    </row>
    <row r="169" spans="1:35" hidden="1">
      <c r="A169" s="359"/>
      <c r="B169" s="369"/>
      <c r="C169" s="370"/>
      <c r="D169" s="371"/>
      <c r="E169" s="372"/>
      <c r="F169" s="159" t="s">
        <v>38</v>
      </c>
      <c r="G169" s="76"/>
      <c r="H169" s="77">
        <f t="shared" si="118"/>
        <v>0</v>
      </c>
      <c r="I169" s="78"/>
      <c r="J169" s="76"/>
      <c r="K169" s="77">
        <f t="shared" si="119"/>
        <v>0</v>
      </c>
      <c r="L169" s="78"/>
      <c r="M169" s="76"/>
      <c r="N169" s="77">
        <f t="shared" si="120"/>
        <v>0</v>
      </c>
      <c r="O169" s="78"/>
      <c r="P169" s="76"/>
      <c r="Q169" s="77">
        <f t="shared" si="121"/>
        <v>0</v>
      </c>
      <c r="R169" s="78"/>
      <c r="S169" s="76"/>
      <c r="T169" s="77">
        <f t="shared" si="122"/>
        <v>0</v>
      </c>
      <c r="U169" s="78"/>
      <c r="V169" s="76"/>
      <c r="W169" s="77">
        <f t="shared" si="123"/>
        <v>0</v>
      </c>
      <c r="X169" s="78"/>
      <c r="Y169" s="76"/>
      <c r="Z169" s="77">
        <f t="shared" si="124"/>
        <v>0</v>
      </c>
      <c r="AA169" s="78"/>
      <c r="AB169" s="76"/>
      <c r="AC169" s="77">
        <f t="shared" si="125"/>
        <v>0</v>
      </c>
      <c r="AD169" s="78"/>
      <c r="AE169" s="76"/>
      <c r="AF169" s="77">
        <f t="shared" si="126"/>
        <v>0</v>
      </c>
      <c r="AG169" s="78"/>
      <c r="AH169" s="76"/>
      <c r="AI169" s="150"/>
    </row>
    <row r="170" spans="1:35" ht="30" hidden="1" customHeight="1">
      <c r="A170" s="366" t="s">
        <v>13</v>
      </c>
      <c r="B170" s="367" t="s">
        <v>14</v>
      </c>
      <c r="C170" s="354" t="s">
        <v>15</v>
      </c>
      <c r="D170" s="367" t="s">
        <v>16</v>
      </c>
      <c r="E170" s="354" t="s">
        <v>17</v>
      </c>
      <c r="F170" s="368" t="s">
        <v>18</v>
      </c>
      <c r="G170" s="356" t="s">
        <v>19</v>
      </c>
      <c r="H170" s="354" t="s">
        <v>20</v>
      </c>
      <c r="I170" s="355" t="s">
        <v>21</v>
      </c>
      <c r="J170" s="356" t="s">
        <v>19</v>
      </c>
      <c r="K170" s="354" t="s">
        <v>20</v>
      </c>
      <c r="L170" s="355" t="s">
        <v>21</v>
      </c>
      <c r="M170" s="356" t="s">
        <v>19</v>
      </c>
      <c r="N170" s="354" t="s">
        <v>20</v>
      </c>
      <c r="O170" s="355" t="s">
        <v>21</v>
      </c>
      <c r="P170" s="356" t="s">
        <v>19</v>
      </c>
      <c r="Q170" s="354" t="s">
        <v>20</v>
      </c>
      <c r="R170" s="355" t="s">
        <v>21</v>
      </c>
      <c r="S170" s="356" t="s">
        <v>19</v>
      </c>
      <c r="T170" s="354" t="s">
        <v>20</v>
      </c>
      <c r="U170" s="355" t="s">
        <v>21</v>
      </c>
      <c r="V170" s="356" t="s">
        <v>19</v>
      </c>
      <c r="W170" s="354" t="s">
        <v>20</v>
      </c>
      <c r="X170" s="355" t="s">
        <v>21</v>
      </c>
      <c r="Y170" s="356" t="s">
        <v>19</v>
      </c>
      <c r="Z170" s="354" t="s">
        <v>20</v>
      </c>
      <c r="AA170" s="355" t="s">
        <v>21</v>
      </c>
      <c r="AB170" s="356" t="s">
        <v>19</v>
      </c>
      <c r="AC170" s="354" t="s">
        <v>20</v>
      </c>
      <c r="AD170" s="355" t="s">
        <v>21</v>
      </c>
      <c r="AE170" s="356" t="s">
        <v>19</v>
      </c>
      <c r="AF170" s="354" t="s">
        <v>20</v>
      </c>
      <c r="AG170" s="355" t="s">
        <v>21</v>
      </c>
      <c r="AH170" s="356" t="s">
        <v>19</v>
      </c>
      <c r="AI170" s="358" t="s">
        <v>22</v>
      </c>
    </row>
    <row r="171" spans="1:35" ht="30" hidden="1" customHeight="1">
      <c r="A171" s="366"/>
      <c r="B171" s="367"/>
      <c r="C171" s="354"/>
      <c r="D171" s="367"/>
      <c r="E171" s="354"/>
      <c r="F171" s="368"/>
      <c r="G171" s="356"/>
      <c r="H171" s="354"/>
      <c r="I171" s="355"/>
      <c r="J171" s="356"/>
      <c r="K171" s="354"/>
      <c r="L171" s="355"/>
      <c r="M171" s="356"/>
      <c r="N171" s="354"/>
      <c r="O171" s="355"/>
      <c r="P171" s="356"/>
      <c r="Q171" s="354"/>
      <c r="R171" s="355"/>
      <c r="S171" s="356"/>
      <c r="T171" s="354"/>
      <c r="U171" s="355"/>
      <c r="V171" s="356"/>
      <c r="W171" s="354"/>
      <c r="X171" s="355"/>
      <c r="Y171" s="356"/>
      <c r="Z171" s="354"/>
      <c r="AA171" s="355"/>
      <c r="AB171" s="356"/>
      <c r="AC171" s="354"/>
      <c r="AD171" s="355"/>
      <c r="AE171" s="356"/>
      <c r="AF171" s="354"/>
      <c r="AG171" s="355"/>
      <c r="AH171" s="356"/>
      <c r="AI171" s="358"/>
    </row>
    <row r="172" spans="1:35" hidden="1">
      <c r="A172" s="359" t="s">
        <v>76</v>
      </c>
      <c r="B172" s="369" t="s">
        <v>77</v>
      </c>
      <c r="C172" s="361">
        <v>1401350</v>
      </c>
      <c r="D172" s="389" t="s">
        <v>78</v>
      </c>
      <c r="E172" s="372" t="s">
        <v>70</v>
      </c>
      <c r="F172" s="80" t="s">
        <v>27</v>
      </c>
      <c r="G172" s="59"/>
      <c r="H172" s="60">
        <f t="shared" ref="H172:H180" si="127">G172-I172</f>
        <v>0</v>
      </c>
      <c r="I172" s="61"/>
      <c r="J172" s="59"/>
      <c r="K172" s="60">
        <f t="shared" ref="K172:K180" si="128">J172-L172</f>
        <v>0</v>
      </c>
      <c r="L172" s="61"/>
      <c r="M172" s="59"/>
      <c r="N172" s="60">
        <f t="shared" ref="N172:N180" si="129">M172-O172</f>
        <v>0</v>
      </c>
      <c r="O172" s="61"/>
      <c r="P172" s="59"/>
      <c r="Q172" s="60">
        <f>P172-R172</f>
        <v>0</v>
      </c>
      <c r="R172" s="61"/>
      <c r="S172" s="59"/>
      <c r="T172" s="60">
        <f t="shared" ref="T172:T180" si="130">S172-U172</f>
        <v>0</v>
      </c>
      <c r="U172" s="61"/>
      <c r="V172" s="59"/>
      <c r="W172" s="60">
        <f t="shared" ref="W172:W180" si="131">V172-X172</f>
        <v>0</v>
      </c>
      <c r="X172" s="61"/>
      <c r="Y172" s="59"/>
      <c r="Z172" s="60">
        <f t="shared" ref="Z172:Z180" si="132">Y172-AA172</f>
        <v>0</v>
      </c>
      <c r="AA172" s="61"/>
      <c r="AB172" s="59"/>
      <c r="AC172" s="60">
        <f t="shared" ref="AC172:AC180" si="133">AB172-AD172</f>
        <v>0</v>
      </c>
      <c r="AD172" s="61"/>
      <c r="AE172" s="59"/>
      <c r="AF172" s="60">
        <f t="shared" ref="AF172:AF180" si="134">AE172-AG172</f>
        <v>0</v>
      </c>
      <c r="AG172" s="61"/>
      <c r="AH172" s="59"/>
      <c r="AI172" s="4" t="s">
        <v>28</v>
      </c>
    </row>
    <row r="173" spans="1:35" hidden="1">
      <c r="A173" s="359"/>
      <c r="B173" s="369"/>
      <c r="C173" s="361"/>
      <c r="D173" s="389"/>
      <c r="E173" s="372"/>
      <c r="F173" s="82" t="s">
        <v>29</v>
      </c>
      <c r="G173" s="59"/>
      <c r="H173" s="62">
        <f t="shared" si="127"/>
        <v>0</v>
      </c>
      <c r="I173" s="63"/>
      <c r="J173" s="59"/>
      <c r="K173" s="62">
        <f t="shared" si="128"/>
        <v>0</v>
      </c>
      <c r="L173" s="63"/>
      <c r="M173" s="59"/>
      <c r="N173" s="62">
        <f t="shared" si="129"/>
        <v>0</v>
      </c>
      <c r="O173" s="63"/>
      <c r="P173" s="59"/>
      <c r="Q173" s="62">
        <f>P173-R173</f>
        <v>0</v>
      </c>
      <c r="R173" s="63"/>
      <c r="S173" s="59"/>
      <c r="T173" s="62">
        <f t="shared" si="130"/>
        <v>0</v>
      </c>
      <c r="U173" s="63"/>
      <c r="V173" s="59"/>
      <c r="W173" s="62">
        <f t="shared" si="131"/>
        <v>0</v>
      </c>
      <c r="X173" s="63"/>
      <c r="Y173" s="59"/>
      <c r="Z173" s="62">
        <f t="shared" si="132"/>
        <v>0</v>
      </c>
      <c r="AA173" s="63"/>
      <c r="AB173" s="59"/>
      <c r="AC173" s="62">
        <f t="shared" si="133"/>
        <v>0</v>
      </c>
      <c r="AD173" s="63"/>
      <c r="AE173" s="59"/>
      <c r="AF173" s="62">
        <f t="shared" si="134"/>
        <v>0</v>
      </c>
      <c r="AG173" s="63"/>
      <c r="AH173" s="59"/>
      <c r="AI173" s="140">
        <f>SUM(G172:G180,J172:J180,M172:M180,P172:P180,S172:S180,V172:V180,Y172:Y180,AB172:AB180,AE172:AE180)</f>
        <v>1529507</v>
      </c>
    </row>
    <row r="174" spans="1:35" hidden="1">
      <c r="A174" s="359"/>
      <c r="B174" s="369"/>
      <c r="C174" s="361"/>
      <c r="D174" s="389"/>
      <c r="E174" s="372"/>
      <c r="F174" s="82" t="s">
        <v>30</v>
      </c>
      <c r="G174" s="59"/>
      <c r="H174" s="62">
        <f t="shared" si="127"/>
        <v>0</v>
      </c>
      <c r="I174" s="63"/>
      <c r="J174" s="59"/>
      <c r="K174" s="62">
        <f t="shared" si="128"/>
        <v>0</v>
      </c>
      <c r="L174" s="63"/>
      <c r="M174" s="59"/>
      <c r="N174" s="62">
        <f t="shared" si="129"/>
        <v>0</v>
      </c>
      <c r="O174" s="63"/>
      <c r="P174" s="59"/>
      <c r="Q174" s="62">
        <f>P174-R174</f>
        <v>0</v>
      </c>
      <c r="R174" s="63"/>
      <c r="S174" s="59"/>
      <c r="T174" s="62">
        <f t="shared" si="130"/>
        <v>0</v>
      </c>
      <c r="U174" s="63"/>
      <c r="V174" s="59"/>
      <c r="W174" s="62">
        <f t="shared" si="131"/>
        <v>0</v>
      </c>
      <c r="X174" s="63"/>
      <c r="Y174" s="59"/>
      <c r="Z174" s="62">
        <f t="shared" si="132"/>
        <v>0</v>
      </c>
      <c r="AA174" s="63"/>
      <c r="AB174" s="59"/>
      <c r="AC174" s="62">
        <f t="shared" si="133"/>
        <v>0</v>
      </c>
      <c r="AD174" s="63"/>
      <c r="AE174" s="59"/>
      <c r="AF174" s="62">
        <f t="shared" si="134"/>
        <v>0</v>
      </c>
      <c r="AG174" s="63"/>
      <c r="AH174" s="59"/>
      <c r="AI174" s="7" t="s">
        <v>32</v>
      </c>
    </row>
    <row r="175" spans="1:35" hidden="1">
      <c r="A175" s="359"/>
      <c r="B175" s="369"/>
      <c r="C175" s="361"/>
      <c r="D175" s="389"/>
      <c r="E175" s="372"/>
      <c r="F175" s="82" t="s">
        <v>31</v>
      </c>
      <c r="G175" s="59"/>
      <c r="H175" s="62">
        <f t="shared" si="127"/>
        <v>0</v>
      </c>
      <c r="I175" s="63"/>
      <c r="J175" s="59"/>
      <c r="K175" s="62">
        <f t="shared" si="128"/>
        <v>0</v>
      </c>
      <c r="L175" s="63"/>
      <c r="M175" s="59"/>
      <c r="N175" s="62">
        <f t="shared" si="129"/>
        <v>0</v>
      </c>
      <c r="O175" s="63"/>
      <c r="P175" s="59"/>
      <c r="Q175" s="62"/>
      <c r="R175" s="63"/>
      <c r="S175" s="59"/>
      <c r="T175" s="62">
        <f t="shared" si="130"/>
        <v>0</v>
      </c>
      <c r="U175" s="63"/>
      <c r="V175" s="59"/>
      <c r="W175" s="62">
        <f t="shared" si="131"/>
        <v>0</v>
      </c>
      <c r="X175" s="63"/>
      <c r="Y175" s="59"/>
      <c r="Z175" s="62">
        <f t="shared" si="132"/>
        <v>0</v>
      </c>
      <c r="AA175" s="63"/>
      <c r="AB175" s="59"/>
      <c r="AC175" s="62">
        <f t="shared" si="133"/>
        <v>0</v>
      </c>
      <c r="AD175" s="63"/>
      <c r="AE175" s="59"/>
      <c r="AF175" s="62">
        <f t="shared" si="134"/>
        <v>0</v>
      </c>
      <c r="AG175" s="63"/>
      <c r="AH175" s="59"/>
      <c r="AI175" s="140">
        <f>SUM(H172:H180,K172:K180,N172:N180,Q172:Q180,T172:T180,W172:W180,Z172:Z180,AC172:AC180,Z172:Z180,AF172:AF180)</f>
        <v>15000</v>
      </c>
    </row>
    <row r="176" spans="1:35" hidden="1">
      <c r="A176" s="359"/>
      <c r="B176" s="369"/>
      <c r="C176" s="361"/>
      <c r="D176" s="389"/>
      <c r="E176" s="372"/>
      <c r="F176" s="82" t="s">
        <v>33</v>
      </c>
      <c r="G176" s="59"/>
      <c r="H176" s="62">
        <f t="shared" si="127"/>
        <v>0</v>
      </c>
      <c r="I176" s="63"/>
      <c r="J176" s="59"/>
      <c r="K176" s="62">
        <f t="shared" si="128"/>
        <v>0</v>
      </c>
      <c r="L176" s="63"/>
      <c r="M176" s="59"/>
      <c r="N176" s="62">
        <f t="shared" si="129"/>
        <v>0</v>
      </c>
      <c r="O176" s="63"/>
      <c r="P176" s="59"/>
      <c r="Q176" s="62">
        <f>P176-R176</f>
        <v>0</v>
      </c>
      <c r="R176" s="63"/>
      <c r="S176" s="59"/>
      <c r="T176" s="62">
        <f t="shared" si="130"/>
        <v>0</v>
      </c>
      <c r="U176" s="63"/>
      <c r="V176" s="59"/>
      <c r="W176" s="62">
        <f t="shared" si="131"/>
        <v>0</v>
      </c>
      <c r="X176" s="63"/>
      <c r="Y176" s="59"/>
      <c r="Z176" s="62">
        <f t="shared" si="132"/>
        <v>0</v>
      </c>
      <c r="AA176" s="63"/>
      <c r="AB176" s="59"/>
      <c r="AC176" s="62">
        <f t="shared" si="133"/>
        <v>0</v>
      </c>
      <c r="AD176" s="63"/>
      <c r="AE176" s="59"/>
      <c r="AF176" s="62">
        <f t="shared" si="134"/>
        <v>0</v>
      </c>
      <c r="AG176" s="63"/>
      <c r="AH176" s="59"/>
      <c r="AI176" s="7" t="s">
        <v>36</v>
      </c>
    </row>
    <row r="177" spans="1:35" hidden="1">
      <c r="A177" s="359"/>
      <c r="B177" s="369"/>
      <c r="C177" s="361"/>
      <c r="D177" s="389"/>
      <c r="E177" s="372"/>
      <c r="F177" s="82" t="s">
        <v>34</v>
      </c>
      <c r="G177" s="59"/>
      <c r="H177" s="62">
        <f t="shared" si="127"/>
        <v>0</v>
      </c>
      <c r="I177" s="63"/>
      <c r="J177" s="59"/>
      <c r="K177" s="62">
        <f t="shared" si="128"/>
        <v>0</v>
      </c>
      <c r="L177" s="63"/>
      <c r="M177" s="59"/>
      <c r="N177" s="62">
        <f t="shared" si="129"/>
        <v>0</v>
      </c>
      <c r="O177" s="63"/>
      <c r="P177" s="86">
        <f>SUM(1104000+425507)</f>
        <v>1529507</v>
      </c>
      <c r="Q177" s="87">
        <f>P177-R177</f>
        <v>15000</v>
      </c>
      <c r="R177" s="88">
        <v>1514507</v>
      </c>
      <c r="S177" s="59"/>
      <c r="T177" s="62">
        <f t="shared" si="130"/>
        <v>0</v>
      </c>
      <c r="U177" s="63"/>
      <c r="V177" s="59"/>
      <c r="W177" s="62">
        <f t="shared" si="131"/>
        <v>0</v>
      </c>
      <c r="X177" s="63"/>
      <c r="Y177" s="59"/>
      <c r="Z177" s="62">
        <f t="shared" si="132"/>
        <v>0</v>
      </c>
      <c r="AA177" s="63"/>
      <c r="AB177" s="59"/>
      <c r="AC177" s="62">
        <f t="shared" si="133"/>
        <v>0</v>
      </c>
      <c r="AD177" s="63"/>
      <c r="AE177" s="59"/>
      <c r="AF177" s="62">
        <f t="shared" si="134"/>
        <v>0</v>
      </c>
      <c r="AG177" s="63"/>
      <c r="AH177" s="59"/>
      <c r="AI177" s="140">
        <f>SUM(I172:I180,L172:L180,O172:O180,R172:R180,U172:U180,X172:X180,AA172:AA180,AD172:AD180,AG172:AG180)</f>
        <v>1514507</v>
      </c>
    </row>
    <row r="178" spans="1:35" hidden="1">
      <c r="A178" s="359"/>
      <c r="B178" s="369"/>
      <c r="C178" s="361"/>
      <c r="D178" s="389"/>
      <c r="E178" s="372"/>
      <c r="F178" s="82" t="s">
        <v>35</v>
      </c>
      <c r="G178" s="59"/>
      <c r="H178" s="62">
        <f t="shared" si="127"/>
        <v>0</v>
      </c>
      <c r="I178" s="63"/>
      <c r="J178" s="59"/>
      <c r="K178" s="62">
        <f t="shared" si="128"/>
        <v>0</v>
      </c>
      <c r="L178" s="63"/>
      <c r="M178" s="59"/>
      <c r="N178" s="62">
        <f t="shared" si="129"/>
        <v>0</v>
      </c>
      <c r="O178" s="63"/>
      <c r="P178" s="59"/>
      <c r="Q178" s="62">
        <f>P178-R178</f>
        <v>0</v>
      </c>
      <c r="R178" s="63"/>
      <c r="S178" s="59"/>
      <c r="T178" s="62">
        <f t="shared" si="130"/>
        <v>0</v>
      </c>
      <c r="U178" s="63"/>
      <c r="V178" s="59"/>
      <c r="W178" s="62">
        <f t="shared" si="131"/>
        <v>0</v>
      </c>
      <c r="X178" s="63"/>
      <c r="Y178" s="59"/>
      <c r="Z178" s="62">
        <f t="shared" si="132"/>
        <v>0</v>
      </c>
      <c r="AA178" s="63"/>
      <c r="AB178" s="59"/>
      <c r="AC178" s="62">
        <f t="shared" si="133"/>
        <v>0</v>
      </c>
      <c r="AD178" s="63"/>
      <c r="AE178" s="59"/>
      <c r="AF178" s="62">
        <f t="shared" si="134"/>
        <v>0</v>
      </c>
      <c r="AG178" s="63"/>
      <c r="AH178" s="59"/>
      <c r="AI178" s="7" t="s">
        <v>40</v>
      </c>
    </row>
    <row r="179" spans="1:35" hidden="1">
      <c r="A179" s="359"/>
      <c r="B179" s="369"/>
      <c r="C179" s="361"/>
      <c r="D179" s="389"/>
      <c r="E179" s="372"/>
      <c r="F179" s="82" t="s">
        <v>37</v>
      </c>
      <c r="G179" s="59"/>
      <c r="H179" s="62">
        <f t="shared" si="127"/>
        <v>0</v>
      </c>
      <c r="I179" s="63"/>
      <c r="J179" s="59"/>
      <c r="K179" s="62">
        <f t="shared" si="128"/>
        <v>0</v>
      </c>
      <c r="L179" s="63"/>
      <c r="M179" s="59"/>
      <c r="N179" s="62">
        <f t="shared" si="129"/>
        <v>0</v>
      </c>
      <c r="O179" s="63"/>
      <c r="P179" s="59"/>
      <c r="Q179" s="62">
        <f>P179-R179</f>
        <v>0</v>
      </c>
      <c r="R179" s="63"/>
      <c r="S179" s="59"/>
      <c r="T179" s="62">
        <f t="shared" si="130"/>
        <v>0</v>
      </c>
      <c r="U179" s="63"/>
      <c r="V179" s="59"/>
      <c r="W179" s="62">
        <f t="shared" si="131"/>
        <v>0</v>
      </c>
      <c r="X179" s="63"/>
      <c r="Y179" s="59"/>
      <c r="Z179" s="62">
        <f t="shared" si="132"/>
        <v>0</v>
      </c>
      <c r="AA179" s="63"/>
      <c r="AB179" s="59"/>
      <c r="AC179" s="62">
        <f t="shared" si="133"/>
        <v>0</v>
      </c>
      <c r="AD179" s="63"/>
      <c r="AE179" s="59"/>
      <c r="AF179" s="62">
        <f t="shared" si="134"/>
        <v>0</v>
      </c>
      <c r="AG179" s="63"/>
      <c r="AH179" s="59"/>
      <c r="AI179" s="141">
        <f>AI177/AI173</f>
        <v>0.99019291837173673</v>
      </c>
    </row>
    <row r="180" spans="1:35" hidden="1">
      <c r="A180" s="359"/>
      <c r="B180" s="369"/>
      <c r="C180" s="361"/>
      <c r="D180" s="389"/>
      <c r="E180" s="372"/>
      <c r="F180" s="83" t="s">
        <v>38</v>
      </c>
      <c r="G180" s="76"/>
      <c r="H180" s="77">
        <f t="shared" si="127"/>
        <v>0</v>
      </c>
      <c r="I180" s="78"/>
      <c r="J180" s="76"/>
      <c r="K180" s="77">
        <f t="shared" si="128"/>
        <v>0</v>
      </c>
      <c r="L180" s="78"/>
      <c r="M180" s="76"/>
      <c r="N180" s="77">
        <f t="shared" si="129"/>
        <v>0</v>
      </c>
      <c r="O180" s="78"/>
      <c r="P180" s="76"/>
      <c r="Q180" s="77">
        <f>P180-R180</f>
        <v>0</v>
      </c>
      <c r="R180" s="78"/>
      <c r="S180" s="76"/>
      <c r="T180" s="77">
        <f t="shared" si="130"/>
        <v>0</v>
      </c>
      <c r="U180" s="78"/>
      <c r="V180" s="76"/>
      <c r="W180" s="77">
        <f t="shared" si="131"/>
        <v>0</v>
      </c>
      <c r="X180" s="78"/>
      <c r="Y180" s="76"/>
      <c r="Z180" s="77">
        <f t="shared" si="132"/>
        <v>0</v>
      </c>
      <c r="AA180" s="78"/>
      <c r="AB180" s="76"/>
      <c r="AC180" s="77">
        <f t="shared" si="133"/>
        <v>0</v>
      </c>
      <c r="AD180" s="78"/>
      <c r="AE180" s="76"/>
      <c r="AF180" s="77">
        <f t="shared" si="134"/>
        <v>0</v>
      </c>
      <c r="AG180" s="78"/>
      <c r="AH180" s="76"/>
      <c r="AI180" s="150"/>
    </row>
    <row r="181" spans="1:35" ht="15" customHeight="1" thickBot="1">
      <c r="A181" s="366" t="s">
        <v>13</v>
      </c>
      <c r="B181" s="367" t="s">
        <v>14</v>
      </c>
      <c r="C181" s="354" t="s">
        <v>15</v>
      </c>
      <c r="D181" s="367" t="s">
        <v>16</v>
      </c>
      <c r="E181" s="354" t="s">
        <v>17</v>
      </c>
      <c r="F181" s="368" t="s">
        <v>18</v>
      </c>
      <c r="G181" s="356" t="s">
        <v>19</v>
      </c>
      <c r="H181" s="354" t="s">
        <v>20</v>
      </c>
      <c r="I181" s="355" t="s">
        <v>21</v>
      </c>
      <c r="J181" s="356" t="s">
        <v>19</v>
      </c>
      <c r="K181" s="354" t="s">
        <v>20</v>
      </c>
      <c r="L181" s="355" t="s">
        <v>21</v>
      </c>
      <c r="M181" s="356" t="s">
        <v>19</v>
      </c>
      <c r="N181" s="354" t="s">
        <v>20</v>
      </c>
      <c r="O181" s="355" t="s">
        <v>21</v>
      </c>
      <c r="P181" s="356" t="s">
        <v>19</v>
      </c>
      <c r="Q181" s="354" t="s">
        <v>20</v>
      </c>
      <c r="R181" s="355" t="s">
        <v>21</v>
      </c>
      <c r="S181" s="356" t="s">
        <v>19</v>
      </c>
      <c r="T181" s="354" t="s">
        <v>20</v>
      </c>
      <c r="U181" s="355" t="s">
        <v>21</v>
      </c>
      <c r="V181" s="356" t="s">
        <v>19</v>
      </c>
      <c r="W181" s="354" t="s">
        <v>20</v>
      </c>
      <c r="X181" s="355" t="s">
        <v>21</v>
      </c>
      <c r="Y181" s="356" t="s">
        <v>19</v>
      </c>
      <c r="Z181" s="354" t="s">
        <v>20</v>
      </c>
      <c r="AA181" s="355" t="s">
        <v>21</v>
      </c>
      <c r="AB181" s="356" t="s">
        <v>19</v>
      </c>
      <c r="AC181" s="354" t="s">
        <v>20</v>
      </c>
      <c r="AD181" s="355" t="s">
        <v>21</v>
      </c>
      <c r="AE181" s="356" t="s">
        <v>19</v>
      </c>
      <c r="AF181" s="354" t="s">
        <v>20</v>
      </c>
      <c r="AG181" s="355" t="s">
        <v>21</v>
      </c>
      <c r="AH181" s="356" t="s">
        <v>19</v>
      </c>
      <c r="AI181" s="358" t="s">
        <v>22</v>
      </c>
    </row>
    <row r="182" spans="1:35" ht="15" customHeight="1">
      <c r="A182" s="366"/>
      <c r="B182" s="367"/>
      <c r="C182" s="354"/>
      <c r="D182" s="367"/>
      <c r="E182" s="354"/>
      <c r="F182" s="368"/>
      <c r="G182" s="356"/>
      <c r="H182" s="354"/>
      <c r="I182" s="355"/>
      <c r="J182" s="356"/>
      <c r="K182" s="354"/>
      <c r="L182" s="355"/>
      <c r="M182" s="356"/>
      <c r="N182" s="354"/>
      <c r="O182" s="355"/>
      <c r="P182" s="356"/>
      <c r="Q182" s="354"/>
      <c r="R182" s="355"/>
      <c r="S182" s="356"/>
      <c r="T182" s="354"/>
      <c r="U182" s="355"/>
      <c r="V182" s="356"/>
      <c r="W182" s="354"/>
      <c r="X182" s="355"/>
      <c r="Y182" s="356"/>
      <c r="Z182" s="354"/>
      <c r="AA182" s="355"/>
      <c r="AB182" s="356"/>
      <c r="AC182" s="354"/>
      <c r="AD182" s="355"/>
      <c r="AE182" s="356"/>
      <c r="AF182" s="354"/>
      <c r="AG182" s="355"/>
      <c r="AH182" s="356"/>
      <c r="AI182" s="358"/>
    </row>
    <row r="183" spans="1:35" ht="15" customHeight="1">
      <c r="A183" s="359" t="s">
        <v>79</v>
      </c>
      <c r="B183" s="369">
        <v>2389</v>
      </c>
      <c r="C183" s="361">
        <v>1700724</v>
      </c>
      <c r="D183" s="390" t="s">
        <v>80</v>
      </c>
      <c r="E183" s="372" t="s">
        <v>70</v>
      </c>
      <c r="F183" s="2" t="s">
        <v>27</v>
      </c>
      <c r="G183" s="59"/>
      <c r="H183" s="60">
        <f t="shared" ref="H183:H191" si="135">G183-I183</f>
        <v>0</v>
      </c>
      <c r="I183" s="61"/>
      <c r="J183" s="59"/>
      <c r="K183" s="60">
        <f t="shared" ref="K183:K191" si="136">J183-L183</f>
        <v>0</v>
      </c>
      <c r="L183" s="61"/>
      <c r="M183" s="59"/>
      <c r="N183" s="60">
        <f t="shared" ref="N183:N191" si="137">M183-O183</f>
        <v>0</v>
      </c>
      <c r="O183" s="61"/>
      <c r="P183" s="59"/>
      <c r="Q183" s="60">
        <f t="shared" ref="Q183:Q191" si="138">P183-R183</f>
        <v>0</v>
      </c>
      <c r="R183" s="61"/>
      <c r="S183" s="59"/>
      <c r="T183" s="60">
        <f t="shared" ref="T183:T191" si="139">S183-U183</f>
        <v>0</v>
      </c>
      <c r="U183" s="61"/>
      <c r="V183" s="59"/>
      <c r="W183" s="60">
        <f t="shared" ref="W183:W191" si="140">V183-X183</f>
        <v>0</v>
      </c>
      <c r="X183" s="61"/>
      <c r="Y183" s="59"/>
      <c r="Z183" s="60">
        <f t="shared" ref="Z183:Z191" si="141">Y183-AA183</f>
        <v>0</v>
      </c>
      <c r="AA183" s="61"/>
      <c r="AB183" s="59"/>
      <c r="AC183" s="60">
        <f t="shared" ref="AC183:AC191" si="142">AB183-AD183</f>
        <v>0</v>
      </c>
      <c r="AD183" s="61"/>
      <c r="AE183" s="59"/>
      <c r="AF183" s="60">
        <f t="shared" ref="AF183:AF191" si="143">AE183-AG183</f>
        <v>0</v>
      </c>
      <c r="AG183" s="61"/>
      <c r="AH183" s="59"/>
      <c r="AI183" s="4" t="s">
        <v>28</v>
      </c>
    </row>
    <row r="184" spans="1:35">
      <c r="A184" s="359"/>
      <c r="B184" s="369"/>
      <c r="C184" s="361"/>
      <c r="D184" s="390"/>
      <c r="E184" s="372"/>
      <c r="F184" s="2" t="s">
        <v>29</v>
      </c>
      <c r="G184" s="59"/>
      <c r="H184" s="62">
        <f t="shared" si="135"/>
        <v>0</v>
      </c>
      <c r="I184" s="63"/>
      <c r="J184" s="59"/>
      <c r="K184" s="62">
        <f t="shared" si="136"/>
        <v>0</v>
      </c>
      <c r="L184" s="63"/>
      <c r="M184" s="59"/>
      <c r="N184" s="62">
        <f t="shared" si="137"/>
        <v>0</v>
      </c>
      <c r="O184" s="63"/>
      <c r="P184" s="59"/>
      <c r="Q184" s="62">
        <f t="shared" si="138"/>
        <v>0</v>
      </c>
      <c r="R184" s="63"/>
      <c r="S184" s="59"/>
      <c r="T184" s="62">
        <f t="shared" si="139"/>
        <v>0</v>
      </c>
      <c r="U184" s="63"/>
      <c r="V184" s="59"/>
      <c r="W184" s="62">
        <f t="shared" si="140"/>
        <v>0</v>
      </c>
      <c r="X184" s="63"/>
      <c r="Y184" s="59"/>
      <c r="Z184" s="62">
        <f t="shared" si="141"/>
        <v>0</v>
      </c>
      <c r="AA184" s="63"/>
      <c r="AB184" s="59"/>
      <c r="AC184" s="62">
        <f t="shared" si="142"/>
        <v>0</v>
      </c>
      <c r="AD184" s="63"/>
      <c r="AE184" s="59"/>
      <c r="AF184" s="62">
        <f t="shared" si="143"/>
        <v>0</v>
      </c>
      <c r="AG184" s="63"/>
      <c r="AH184" s="59"/>
      <c r="AI184" s="140">
        <f>SUM(G183:G191,J183:J191,M183:M191,P183:P191,S183:S191,V183:V191,Y183:Y191,AB183:AB191,AE183:AE191)</f>
        <v>2055504</v>
      </c>
    </row>
    <row r="185" spans="1:35">
      <c r="A185" s="359"/>
      <c r="B185" s="369"/>
      <c r="C185" s="361"/>
      <c r="D185" s="390"/>
      <c r="E185" s="372"/>
      <c r="F185" s="2" t="s">
        <v>30</v>
      </c>
      <c r="G185" s="59"/>
      <c r="H185" s="62">
        <f t="shared" si="135"/>
        <v>0</v>
      </c>
      <c r="I185" s="63"/>
      <c r="J185" s="59"/>
      <c r="K185" s="62">
        <f t="shared" si="136"/>
        <v>0</v>
      </c>
      <c r="L185" s="63"/>
      <c r="M185" s="59"/>
      <c r="N185" s="62">
        <f t="shared" si="137"/>
        <v>0</v>
      </c>
      <c r="O185" s="63"/>
      <c r="P185" s="59"/>
      <c r="Q185" s="62">
        <f t="shared" si="138"/>
        <v>0</v>
      </c>
      <c r="R185" s="63"/>
      <c r="S185" s="59"/>
      <c r="T185" s="62">
        <f t="shared" si="139"/>
        <v>0</v>
      </c>
      <c r="U185" s="63"/>
      <c r="V185" s="59"/>
      <c r="W185" s="62">
        <f t="shared" si="140"/>
        <v>0</v>
      </c>
      <c r="X185" s="63"/>
      <c r="Y185" s="59"/>
      <c r="Z185" s="62">
        <f t="shared" si="141"/>
        <v>0</v>
      </c>
      <c r="AA185" s="63"/>
      <c r="AB185" s="59"/>
      <c r="AC185" s="62">
        <f t="shared" si="142"/>
        <v>0</v>
      </c>
      <c r="AD185" s="63"/>
      <c r="AE185" s="59"/>
      <c r="AF185" s="62">
        <f t="shared" si="143"/>
        <v>0</v>
      </c>
      <c r="AG185" s="63"/>
      <c r="AH185" s="59"/>
      <c r="AI185" s="7" t="s">
        <v>32</v>
      </c>
    </row>
    <row r="186" spans="1:35">
      <c r="A186" s="359"/>
      <c r="B186" s="369"/>
      <c r="C186" s="361"/>
      <c r="D186" s="390"/>
      <c r="E186" s="372"/>
      <c r="F186" s="2" t="s">
        <v>31</v>
      </c>
      <c r="G186" s="59"/>
      <c r="H186" s="62">
        <f t="shared" si="135"/>
        <v>0</v>
      </c>
      <c r="I186" s="63"/>
      <c r="J186" s="59"/>
      <c r="K186" s="62">
        <f t="shared" si="136"/>
        <v>0</v>
      </c>
      <c r="L186" s="63"/>
      <c r="M186" s="59"/>
      <c r="N186" s="62">
        <f t="shared" si="137"/>
        <v>0</v>
      </c>
      <c r="O186" s="63"/>
      <c r="P186" s="3"/>
      <c r="Q186" s="11">
        <f t="shared" si="138"/>
        <v>0</v>
      </c>
      <c r="R186" s="12"/>
      <c r="S186" s="89">
        <v>850000</v>
      </c>
      <c r="T186" s="90">
        <f t="shared" si="139"/>
        <v>0</v>
      </c>
      <c r="U186" s="91">
        <v>850000</v>
      </c>
      <c r="V186" s="247"/>
      <c r="W186" s="248">
        <f t="shared" si="140"/>
        <v>0</v>
      </c>
      <c r="X186" s="249"/>
      <c r="Y186" s="59"/>
      <c r="Z186" s="62">
        <f t="shared" si="141"/>
        <v>0</v>
      </c>
      <c r="AA186" s="63"/>
      <c r="AB186" s="59"/>
      <c r="AC186" s="62">
        <f t="shared" si="142"/>
        <v>0</v>
      </c>
      <c r="AD186" s="63"/>
      <c r="AE186" s="59"/>
      <c r="AF186" s="62">
        <f t="shared" si="143"/>
        <v>0</v>
      </c>
      <c r="AG186" s="63"/>
      <c r="AH186" s="59"/>
      <c r="AI186" s="140">
        <f>SUM(H183:H191,K183:K191,N183:N191,Q183:Q191,T183:T191,W183:W191,Z183:Z191,AC183:AC191,Z183:Z191,AF183:AF191)</f>
        <v>2411008</v>
      </c>
    </row>
    <row r="187" spans="1:35" ht="15" customHeight="1">
      <c r="A187" s="359"/>
      <c r="B187" s="369"/>
      <c r="C187" s="361"/>
      <c r="D187" s="390"/>
      <c r="E187" s="372"/>
      <c r="F187" s="2" t="s">
        <v>33</v>
      </c>
      <c r="G187" s="59"/>
      <c r="H187" s="62">
        <f t="shared" si="135"/>
        <v>0</v>
      </c>
      <c r="I187" s="63"/>
      <c r="J187" s="59"/>
      <c r="K187" s="62">
        <f t="shared" si="136"/>
        <v>0</v>
      </c>
      <c r="L187" s="63"/>
      <c r="M187" s="59"/>
      <c r="N187" s="62">
        <f t="shared" si="137"/>
        <v>0</v>
      </c>
      <c r="O187" s="63"/>
      <c r="P187" s="59"/>
      <c r="Q187" s="62">
        <f t="shared" si="138"/>
        <v>0</v>
      </c>
      <c r="R187" s="63"/>
      <c r="S187" s="59"/>
      <c r="T187" s="62">
        <f t="shared" si="139"/>
        <v>0</v>
      </c>
      <c r="U187" s="63"/>
      <c r="V187" s="59"/>
      <c r="W187" s="62">
        <f t="shared" si="140"/>
        <v>0</v>
      </c>
      <c r="X187" s="63"/>
      <c r="Y187" s="59"/>
      <c r="Z187" s="62">
        <f t="shared" si="141"/>
        <v>0</v>
      </c>
      <c r="AA187" s="63"/>
      <c r="AB187" s="59"/>
      <c r="AC187" s="62">
        <f t="shared" si="142"/>
        <v>0</v>
      </c>
      <c r="AD187" s="63"/>
      <c r="AE187" s="59"/>
      <c r="AF187" s="62">
        <f t="shared" si="143"/>
        <v>0</v>
      </c>
      <c r="AG187" s="63"/>
      <c r="AH187" s="59"/>
      <c r="AI187" s="7" t="s">
        <v>36</v>
      </c>
    </row>
    <row r="188" spans="1:35">
      <c r="A188" s="359"/>
      <c r="B188" s="369"/>
      <c r="C188" s="361"/>
      <c r="D188" s="390"/>
      <c r="E188" s="372"/>
      <c r="F188" s="2" t="s">
        <v>34</v>
      </c>
      <c r="G188" s="59"/>
      <c r="H188" s="62">
        <f t="shared" si="135"/>
        <v>0</v>
      </c>
      <c r="I188" s="63"/>
      <c r="J188" s="59"/>
      <c r="K188" s="62">
        <f t="shared" si="136"/>
        <v>0</v>
      </c>
      <c r="L188" s="63"/>
      <c r="M188" s="59"/>
      <c r="N188" s="62">
        <f t="shared" si="137"/>
        <v>0</v>
      </c>
      <c r="O188" s="63"/>
      <c r="P188" s="59"/>
      <c r="Q188" s="62">
        <f t="shared" si="138"/>
        <v>0</v>
      </c>
      <c r="R188" s="63"/>
      <c r="S188" s="59"/>
      <c r="T188" s="62">
        <f t="shared" si="139"/>
        <v>0</v>
      </c>
      <c r="U188" s="63"/>
      <c r="V188" s="3"/>
      <c r="W188" s="11">
        <f t="shared" si="140"/>
        <v>0</v>
      </c>
      <c r="X188" s="12"/>
      <c r="Y188" s="89">
        <v>1205504</v>
      </c>
      <c r="Z188" s="90">
        <f t="shared" si="141"/>
        <v>1205504</v>
      </c>
      <c r="AA188" s="91"/>
      <c r="AB188" s="59"/>
      <c r="AC188" s="62">
        <f t="shared" si="142"/>
        <v>0</v>
      </c>
      <c r="AD188" s="63"/>
      <c r="AE188" s="59"/>
      <c r="AF188" s="62">
        <f t="shared" si="143"/>
        <v>0</v>
      </c>
      <c r="AG188" s="63"/>
      <c r="AH188" s="59"/>
      <c r="AI188" s="140">
        <f>SUM(I183:I191,L183:L191,O183:O191,R183:R191,U183:U191,X183:X191,AA183:AA191,AD183:AD191,AG183:AG191)</f>
        <v>850000</v>
      </c>
    </row>
    <row r="189" spans="1:35">
      <c r="A189" s="359"/>
      <c r="B189" s="369"/>
      <c r="C189" s="361"/>
      <c r="D189" s="390"/>
      <c r="E189" s="372"/>
      <c r="F189" s="2" t="s">
        <v>35</v>
      </c>
      <c r="G189" s="59"/>
      <c r="H189" s="62">
        <f t="shared" si="135"/>
        <v>0</v>
      </c>
      <c r="I189" s="63"/>
      <c r="J189" s="59"/>
      <c r="K189" s="62">
        <f t="shared" si="136"/>
        <v>0</v>
      </c>
      <c r="L189" s="63"/>
      <c r="M189" s="59"/>
      <c r="N189" s="62">
        <f t="shared" si="137"/>
        <v>0</v>
      </c>
      <c r="O189" s="63"/>
      <c r="P189" s="59"/>
      <c r="Q189" s="62">
        <f t="shared" si="138"/>
        <v>0</v>
      </c>
      <c r="R189" s="63"/>
      <c r="S189" s="59"/>
      <c r="T189" s="62">
        <f t="shared" si="139"/>
        <v>0</v>
      </c>
      <c r="U189" s="63"/>
      <c r="V189" s="59"/>
      <c r="W189" s="62">
        <f t="shared" si="140"/>
        <v>0</v>
      </c>
      <c r="X189" s="63"/>
      <c r="Y189" s="59"/>
      <c r="Z189" s="62">
        <f t="shared" si="141"/>
        <v>0</v>
      </c>
      <c r="AA189" s="63"/>
      <c r="AB189" s="59"/>
      <c r="AC189" s="62">
        <f t="shared" si="142"/>
        <v>0</v>
      </c>
      <c r="AD189" s="63"/>
      <c r="AE189" s="59"/>
      <c r="AF189" s="62">
        <f t="shared" si="143"/>
        <v>0</v>
      </c>
      <c r="AG189" s="63"/>
      <c r="AH189" s="59"/>
      <c r="AI189" s="7" t="s">
        <v>40</v>
      </c>
    </row>
    <row r="190" spans="1:35">
      <c r="A190" s="359"/>
      <c r="B190" s="369"/>
      <c r="C190" s="361"/>
      <c r="D190" s="390"/>
      <c r="E190" s="372"/>
      <c r="F190" s="2" t="s">
        <v>37</v>
      </c>
      <c r="G190" s="59"/>
      <c r="H190" s="62">
        <f t="shared" si="135"/>
        <v>0</v>
      </c>
      <c r="I190" s="63"/>
      <c r="J190" s="59"/>
      <c r="K190" s="62">
        <f t="shared" si="136"/>
        <v>0</v>
      </c>
      <c r="L190" s="63"/>
      <c r="M190" s="59"/>
      <c r="N190" s="62">
        <f t="shared" si="137"/>
        <v>0</v>
      </c>
      <c r="O190" s="63"/>
      <c r="P190" s="59"/>
      <c r="Q190" s="62">
        <f t="shared" si="138"/>
        <v>0</v>
      </c>
      <c r="R190" s="63"/>
      <c r="S190" s="59"/>
      <c r="T190" s="62">
        <f t="shared" si="139"/>
        <v>0</v>
      </c>
      <c r="U190" s="63"/>
      <c r="V190" s="59"/>
      <c r="W190" s="62">
        <f t="shared" si="140"/>
        <v>0</v>
      </c>
      <c r="X190" s="63"/>
      <c r="Y190" s="59"/>
      <c r="Z190" s="62">
        <f t="shared" si="141"/>
        <v>0</v>
      </c>
      <c r="AA190" s="63"/>
      <c r="AB190" s="59"/>
      <c r="AC190" s="62">
        <f t="shared" si="142"/>
        <v>0</v>
      </c>
      <c r="AD190" s="63"/>
      <c r="AE190" s="59"/>
      <c r="AF190" s="62">
        <f t="shared" si="143"/>
        <v>0</v>
      </c>
      <c r="AG190" s="63"/>
      <c r="AH190" s="59"/>
      <c r="AI190" s="141">
        <f>AI188/AI184</f>
        <v>0.41352388513960564</v>
      </c>
    </row>
    <row r="191" spans="1:35" ht="15" customHeight="1" thickBot="1">
      <c r="A191" s="359"/>
      <c r="B191" s="369"/>
      <c r="C191" s="361"/>
      <c r="D191" s="390"/>
      <c r="E191" s="372"/>
      <c r="F191" s="159" t="s">
        <v>38</v>
      </c>
      <c r="G191" s="76"/>
      <c r="H191" s="77">
        <f t="shared" si="135"/>
        <v>0</v>
      </c>
      <c r="I191" s="78"/>
      <c r="J191" s="76"/>
      <c r="K191" s="77">
        <f t="shared" si="136"/>
        <v>0</v>
      </c>
      <c r="L191" s="78"/>
      <c r="M191" s="76"/>
      <c r="N191" s="77">
        <f t="shared" si="137"/>
        <v>0</v>
      </c>
      <c r="O191" s="78"/>
      <c r="P191" s="76"/>
      <c r="Q191" s="77">
        <f t="shared" si="138"/>
        <v>0</v>
      </c>
      <c r="R191" s="78"/>
      <c r="S191" s="76"/>
      <c r="T191" s="77">
        <f t="shared" si="139"/>
        <v>0</v>
      </c>
      <c r="U191" s="78"/>
      <c r="V191" s="76"/>
      <c r="W191" s="77">
        <f t="shared" si="140"/>
        <v>0</v>
      </c>
      <c r="X191" s="78"/>
      <c r="Y191" s="76"/>
      <c r="Z191" s="77">
        <f t="shared" si="141"/>
        <v>0</v>
      </c>
      <c r="AA191" s="78"/>
      <c r="AB191" s="76"/>
      <c r="AC191" s="77">
        <f t="shared" si="142"/>
        <v>0</v>
      </c>
      <c r="AD191" s="78"/>
      <c r="AE191" s="76"/>
      <c r="AF191" s="77">
        <f t="shared" si="143"/>
        <v>0</v>
      </c>
      <c r="AG191" s="78"/>
      <c r="AH191" s="76"/>
      <c r="AI191" s="150"/>
    </row>
    <row r="192" spans="1:35" ht="15" customHeight="1">
      <c r="A192" s="366" t="s">
        <v>13</v>
      </c>
      <c r="B192" s="367" t="s">
        <v>14</v>
      </c>
      <c r="C192" s="354" t="s">
        <v>15</v>
      </c>
      <c r="D192" s="367" t="s">
        <v>16</v>
      </c>
      <c r="E192" s="354" t="s">
        <v>17</v>
      </c>
      <c r="F192" s="368" t="s">
        <v>18</v>
      </c>
      <c r="G192" s="356" t="s">
        <v>19</v>
      </c>
      <c r="H192" s="354" t="s">
        <v>20</v>
      </c>
      <c r="I192" s="355" t="s">
        <v>21</v>
      </c>
      <c r="J192" s="356" t="s">
        <v>19</v>
      </c>
      <c r="K192" s="354" t="s">
        <v>20</v>
      </c>
      <c r="L192" s="355" t="s">
        <v>21</v>
      </c>
      <c r="M192" s="356" t="s">
        <v>19</v>
      </c>
      <c r="N192" s="354" t="s">
        <v>20</v>
      </c>
      <c r="O192" s="355" t="s">
        <v>21</v>
      </c>
      <c r="P192" s="356" t="s">
        <v>19</v>
      </c>
      <c r="Q192" s="354" t="s">
        <v>20</v>
      </c>
      <c r="R192" s="355" t="s">
        <v>21</v>
      </c>
      <c r="S192" s="356" t="s">
        <v>19</v>
      </c>
      <c r="T192" s="354" t="s">
        <v>20</v>
      </c>
      <c r="U192" s="355" t="s">
        <v>21</v>
      </c>
      <c r="V192" s="356" t="s">
        <v>19</v>
      </c>
      <c r="W192" s="354" t="s">
        <v>20</v>
      </c>
      <c r="X192" s="355" t="s">
        <v>21</v>
      </c>
      <c r="Y192" s="356" t="s">
        <v>19</v>
      </c>
      <c r="Z192" s="354" t="s">
        <v>20</v>
      </c>
      <c r="AA192" s="355" t="s">
        <v>21</v>
      </c>
      <c r="AB192" s="356" t="s">
        <v>19</v>
      </c>
      <c r="AC192" s="354" t="s">
        <v>20</v>
      </c>
      <c r="AD192" s="355" t="s">
        <v>21</v>
      </c>
      <c r="AE192" s="356" t="s">
        <v>19</v>
      </c>
      <c r="AF192" s="354" t="s">
        <v>20</v>
      </c>
      <c r="AG192" s="355" t="s">
        <v>21</v>
      </c>
      <c r="AH192" s="356" t="s">
        <v>19</v>
      </c>
      <c r="AI192" s="358" t="s">
        <v>22</v>
      </c>
    </row>
    <row r="193" spans="1:35" ht="15" customHeight="1">
      <c r="A193" s="366"/>
      <c r="B193" s="367"/>
      <c r="C193" s="354"/>
      <c r="D193" s="367"/>
      <c r="E193" s="354"/>
      <c r="F193" s="368"/>
      <c r="G193" s="356"/>
      <c r="H193" s="354"/>
      <c r="I193" s="355"/>
      <c r="J193" s="356"/>
      <c r="K193" s="354"/>
      <c r="L193" s="355"/>
      <c r="M193" s="356"/>
      <c r="N193" s="354"/>
      <c r="O193" s="355"/>
      <c r="P193" s="356"/>
      <c r="Q193" s="354"/>
      <c r="R193" s="355"/>
      <c r="S193" s="356"/>
      <c r="T193" s="354"/>
      <c r="U193" s="355"/>
      <c r="V193" s="356"/>
      <c r="W193" s="354"/>
      <c r="X193" s="355"/>
      <c r="Y193" s="356"/>
      <c r="Z193" s="354"/>
      <c r="AA193" s="355"/>
      <c r="AB193" s="356"/>
      <c r="AC193" s="354"/>
      <c r="AD193" s="355"/>
      <c r="AE193" s="356"/>
      <c r="AF193" s="354"/>
      <c r="AG193" s="355"/>
      <c r="AH193" s="356"/>
      <c r="AI193" s="358"/>
    </row>
    <row r="194" spans="1:35" ht="15" customHeight="1">
      <c r="A194" s="359" t="s">
        <v>81</v>
      </c>
      <c r="B194" s="369">
        <v>1558</v>
      </c>
      <c r="C194" s="361">
        <v>1700788</v>
      </c>
      <c r="D194" s="390" t="s">
        <v>82</v>
      </c>
      <c r="E194" s="372" t="s">
        <v>55</v>
      </c>
      <c r="F194" s="2" t="s">
        <v>27</v>
      </c>
      <c r="G194" s="59"/>
      <c r="H194" s="60">
        <f t="shared" ref="H194:H202" si="144">G194-I194</f>
        <v>0</v>
      </c>
      <c r="I194" s="61"/>
      <c r="J194" s="59"/>
      <c r="K194" s="60">
        <f t="shared" ref="K194:K202" si="145">J194-L194</f>
        <v>0</v>
      </c>
      <c r="L194" s="61"/>
      <c r="M194" s="59"/>
      <c r="N194" s="60">
        <f t="shared" ref="N194:N202" si="146">M194-O194</f>
        <v>0</v>
      </c>
      <c r="O194" s="61"/>
      <c r="P194" s="59"/>
      <c r="Q194" s="60">
        <f t="shared" ref="Q194:Q202" si="147">P194-R194</f>
        <v>0</v>
      </c>
      <c r="R194" s="61"/>
      <c r="S194" s="59"/>
      <c r="T194" s="60">
        <f t="shared" ref="T194:T202" si="148">S194-U194</f>
        <v>0</v>
      </c>
      <c r="U194" s="61"/>
      <c r="V194" s="59"/>
      <c r="W194" s="60">
        <f t="shared" ref="W194:W202" si="149">V194-X194</f>
        <v>0</v>
      </c>
      <c r="X194" s="61"/>
      <c r="Y194" s="59"/>
      <c r="Z194" s="60">
        <f t="shared" ref="Z194:Z202" si="150">Y194-AA194</f>
        <v>0</v>
      </c>
      <c r="AA194" s="61"/>
      <c r="AB194" s="59"/>
      <c r="AC194" s="60">
        <f t="shared" ref="AC194:AC202" si="151">AB194-AD194</f>
        <v>0</v>
      </c>
      <c r="AD194" s="61"/>
      <c r="AE194" s="59"/>
      <c r="AF194" s="60">
        <f t="shared" ref="AF194:AF202" si="152">AE194-AG194</f>
        <v>0</v>
      </c>
      <c r="AG194" s="61"/>
      <c r="AH194" s="59"/>
      <c r="AI194" s="4" t="s">
        <v>28</v>
      </c>
    </row>
    <row r="195" spans="1:35">
      <c r="A195" s="359"/>
      <c r="B195" s="369"/>
      <c r="C195" s="361"/>
      <c r="D195" s="390"/>
      <c r="E195" s="372"/>
      <c r="F195" s="2" t="s">
        <v>29</v>
      </c>
      <c r="G195" s="59"/>
      <c r="H195" s="62">
        <f t="shared" si="144"/>
        <v>0</v>
      </c>
      <c r="I195" s="63"/>
      <c r="J195" s="59"/>
      <c r="K195" s="62">
        <f t="shared" si="145"/>
        <v>0</v>
      </c>
      <c r="L195" s="63"/>
      <c r="M195" s="59"/>
      <c r="N195" s="62">
        <f t="shared" si="146"/>
        <v>0</v>
      </c>
      <c r="O195" s="63"/>
      <c r="P195" s="89">
        <v>404420</v>
      </c>
      <c r="Q195" s="90">
        <f t="shared" si="147"/>
        <v>0</v>
      </c>
      <c r="R195" s="91">
        <v>404420</v>
      </c>
      <c r="S195" s="59"/>
      <c r="T195" s="62">
        <f t="shared" si="148"/>
        <v>0</v>
      </c>
      <c r="U195" s="63"/>
      <c r="V195" s="59"/>
      <c r="W195" s="62">
        <f t="shared" si="149"/>
        <v>0</v>
      </c>
      <c r="X195" s="63"/>
      <c r="Y195" s="59"/>
      <c r="Z195" s="62">
        <f t="shared" si="150"/>
        <v>0</v>
      </c>
      <c r="AA195" s="63"/>
      <c r="AB195" s="59"/>
      <c r="AC195" s="62">
        <f t="shared" si="151"/>
        <v>0</v>
      </c>
      <c r="AD195" s="63"/>
      <c r="AE195" s="59"/>
      <c r="AF195" s="62">
        <f t="shared" si="152"/>
        <v>0</v>
      </c>
      <c r="AG195" s="63"/>
      <c r="AH195" s="59"/>
      <c r="AI195" s="140">
        <f>SUM(G194:G202,J194:J202,M194:M202,P194:P202,S194:S202,V194:V202,Y194:Y202,AB194:AB202,AE194:AE202)</f>
        <v>1604420</v>
      </c>
    </row>
    <row r="196" spans="1:35">
      <c r="A196" s="359"/>
      <c r="B196" s="369"/>
      <c r="C196" s="361"/>
      <c r="D196" s="390"/>
      <c r="E196" s="372"/>
      <c r="F196" s="2" t="s">
        <v>30</v>
      </c>
      <c r="G196" s="59"/>
      <c r="H196" s="62">
        <f t="shared" si="144"/>
        <v>0</v>
      </c>
      <c r="I196" s="63"/>
      <c r="J196" s="59"/>
      <c r="K196" s="62">
        <f t="shared" si="145"/>
        <v>0</v>
      </c>
      <c r="L196" s="63"/>
      <c r="M196" s="59"/>
      <c r="N196" s="62">
        <f t="shared" si="146"/>
        <v>0</v>
      </c>
      <c r="O196" s="63"/>
      <c r="P196" s="59"/>
      <c r="Q196" s="62">
        <f t="shared" si="147"/>
        <v>0</v>
      </c>
      <c r="R196" s="63"/>
      <c r="S196" s="59"/>
      <c r="T196" s="62">
        <f t="shared" si="148"/>
        <v>0</v>
      </c>
      <c r="U196" s="63"/>
      <c r="V196" s="59"/>
      <c r="W196" s="62">
        <f t="shared" si="149"/>
        <v>0</v>
      </c>
      <c r="X196" s="63"/>
      <c r="Y196" s="59"/>
      <c r="Z196" s="62">
        <f t="shared" si="150"/>
        <v>0</v>
      </c>
      <c r="AA196" s="63"/>
      <c r="AB196" s="59"/>
      <c r="AC196" s="62">
        <f t="shared" si="151"/>
        <v>0</v>
      </c>
      <c r="AD196" s="63"/>
      <c r="AE196" s="59"/>
      <c r="AF196" s="62">
        <f t="shared" si="152"/>
        <v>0</v>
      </c>
      <c r="AG196" s="63"/>
      <c r="AH196" s="59"/>
      <c r="AI196" s="7" t="s">
        <v>32</v>
      </c>
    </row>
    <row r="197" spans="1:35">
      <c r="A197" s="359"/>
      <c r="B197" s="369"/>
      <c r="C197" s="361"/>
      <c r="D197" s="390"/>
      <c r="E197" s="372"/>
      <c r="F197" s="2" t="s">
        <v>31</v>
      </c>
      <c r="G197" s="59"/>
      <c r="H197" s="62">
        <f t="shared" si="144"/>
        <v>0</v>
      </c>
      <c r="I197" s="63"/>
      <c r="J197" s="59"/>
      <c r="K197" s="62">
        <f t="shared" si="145"/>
        <v>0</v>
      </c>
      <c r="L197" s="63"/>
      <c r="M197" s="59"/>
      <c r="N197" s="62">
        <f t="shared" si="146"/>
        <v>0</v>
      </c>
      <c r="O197" s="63"/>
      <c r="P197" s="59"/>
      <c r="Q197" s="62">
        <f t="shared" si="147"/>
        <v>0</v>
      </c>
      <c r="R197" s="63"/>
      <c r="S197" s="247"/>
      <c r="T197" s="248">
        <f t="shared" si="148"/>
        <v>0</v>
      </c>
      <c r="U197" s="249"/>
      <c r="V197" s="307"/>
      <c r="W197" s="308">
        <f t="shared" si="149"/>
        <v>0</v>
      </c>
      <c r="X197" s="309"/>
      <c r="Y197" s="59"/>
      <c r="Z197" s="62">
        <f t="shared" si="150"/>
        <v>0</v>
      </c>
      <c r="AA197" s="63"/>
      <c r="AB197" s="322">
        <v>1200000</v>
      </c>
      <c r="AC197" s="323">
        <f>AB197-AD197</f>
        <v>1200000</v>
      </c>
      <c r="AD197" s="324"/>
      <c r="AE197" s="59"/>
      <c r="AF197" s="62">
        <f t="shared" si="152"/>
        <v>0</v>
      </c>
      <c r="AG197" s="63"/>
      <c r="AH197" s="59"/>
      <c r="AI197" s="140">
        <f>SUM(H194:H202,K194:K202,N194:N202,Q194:Q202,T194:T202,W194:W202,Z194:Z202,AC194:AC202,Z194:Z202,AF194:AF202)</f>
        <v>1200000</v>
      </c>
    </row>
    <row r="198" spans="1:35">
      <c r="A198" s="359"/>
      <c r="B198" s="369"/>
      <c r="C198" s="361"/>
      <c r="D198" s="390"/>
      <c r="E198" s="372"/>
      <c r="F198" s="2" t="s">
        <v>33</v>
      </c>
      <c r="G198" s="59"/>
      <c r="H198" s="62">
        <f t="shared" si="144"/>
        <v>0</v>
      </c>
      <c r="I198" s="63"/>
      <c r="J198" s="59"/>
      <c r="K198" s="62">
        <f t="shared" si="145"/>
        <v>0</v>
      </c>
      <c r="L198" s="63"/>
      <c r="M198" s="59"/>
      <c r="N198" s="62">
        <f t="shared" si="146"/>
        <v>0</v>
      </c>
      <c r="O198" s="63"/>
      <c r="P198" s="59"/>
      <c r="Q198" s="62">
        <f t="shared" si="147"/>
        <v>0</v>
      </c>
      <c r="R198" s="63"/>
      <c r="S198" s="59"/>
      <c r="T198" s="62">
        <f t="shared" si="148"/>
        <v>0</v>
      </c>
      <c r="U198" s="63"/>
      <c r="V198" s="59"/>
      <c r="W198" s="62">
        <f t="shared" si="149"/>
        <v>0</v>
      </c>
      <c r="X198" s="63"/>
      <c r="Y198" s="59"/>
      <c r="Z198" s="62">
        <f t="shared" si="150"/>
        <v>0</v>
      </c>
      <c r="AA198" s="63"/>
      <c r="AB198" s="59"/>
      <c r="AC198" s="62">
        <f t="shared" si="151"/>
        <v>0</v>
      </c>
      <c r="AD198" s="63"/>
      <c r="AE198" s="59"/>
      <c r="AF198" s="62">
        <f t="shared" si="152"/>
        <v>0</v>
      </c>
      <c r="AG198" s="63"/>
      <c r="AH198" s="59"/>
      <c r="AI198" s="7" t="s">
        <v>36</v>
      </c>
    </row>
    <row r="199" spans="1:35">
      <c r="A199" s="359"/>
      <c r="B199" s="369"/>
      <c r="C199" s="361"/>
      <c r="D199" s="390"/>
      <c r="E199" s="372"/>
      <c r="F199" s="2" t="s">
        <v>34</v>
      </c>
      <c r="G199" s="59"/>
      <c r="H199" s="62">
        <f t="shared" si="144"/>
        <v>0</v>
      </c>
      <c r="I199" s="63"/>
      <c r="J199" s="59"/>
      <c r="K199" s="62">
        <f t="shared" si="145"/>
        <v>0</v>
      </c>
      <c r="L199" s="63"/>
      <c r="M199" s="59"/>
      <c r="N199" s="62">
        <f t="shared" si="146"/>
        <v>0</v>
      </c>
      <c r="O199" s="63"/>
      <c r="P199" s="59"/>
      <c r="Q199" s="62">
        <f t="shared" si="147"/>
        <v>0</v>
      </c>
      <c r="R199" s="63"/>
      <c r="S199" s="59"/>
      <c r="T199" s="62">
        <f t="shared" si="148"/>
        <v>0</v>
      </c>
      <c r="U199" s="63"/>
      <c r="V199" s="59"/>
      <c r="W199" s="62">
        <f t="shared" si="149"/>
        <v>0</v>
      </c>
      <c r="X199" s="63"/>
      <c r="Y199" s="3"/>
      <c r="Z199" s="11"/>
      <c r="AA199" s="12"/>
      <c r="AE199" s="247"/>
      <c r="AF199" s="248"/>
      <c r="AG199" s="249"/>
      <c r="AH199" s="59">
        <v>3606183</v>
      </c>
      <c r="AI199" s="140">
        <f>SUM(I194:I202,L194:L202,O194:O202,R194:R202,U194:U202,X194:X202,AA194:AA202,AD194:AD202,AG194:AG202)</f>
        <v>404420</v>
      </c>
    </row>
    <row r="200" spans="1:35">
      <c r="A200" s="359"/>
      <c r="B200" s="369"/>
      <c r="C200" s="361"/>
      <c r="D200" s="390"/>
      <c r="E200" s="372"/>
      <c r="F200" s="2" t="s">
        <v>35</v>
      </c>
      <c r="G200" s="59"/>
      <c r="H200" s="62">
        <f t="shared" si="144"/>
        <v>0</v>
      </c>
      <c r="I200" s="63"/>
      <c r="J200" s="59"/>
      <c r="K200" s="62">
        <f t="shared" si="145"/>
        <v>0</v>
      </c>
      <c r="L200" s="63"/>
      <c r="M200" s="59"/>
      <c r="N200" s="62">
        <f t="shared" si="146"/>
        <v>0</v>
      </c>
      <c r="O200" s="63"/>
      <c r="P200" s="59"/>
      <c r="Q200" s="62">
        <f t="shared" si="147"/>
        <v>0</v>
      </c>
      <c r="R200" s="63"/>
      <c r="S200" s="59"/>
      <c r="T200" s="62">
        <f t="shared" si="148"/>
        <v>0</v>
      </c>
      <c r="U200" s="63"/>
      <c r="V200" s="59"/>
      <c r="W200" s="62">
        <f t="shared" si="149"/>
        <v>0</v>
      </c>
      <c r="X200" s="63"/>
      <c r="Y200" s="59"/>
      <c r="Z200" s="62">
        <f t="shared" si="150"/>
        <v>0</v>
      </c>
      <c r="AA200" s="63"/>
      <c r="AB200" s="59"/>
      <c r="AC200" s="62">
        <f t="shared" si="151"/>
        <v>0</v>
      </c>
      <c r="AD200" s="63"/>
      <c r="AE200" s="59"/>
      <c r="AF200" s="62">
        <f t="shared" si="152"/>
        <v>0</v>
      </c>
      <c r="AG200" s="63"/>
      <c r="AH200" s="59"/>
      <c r="AI200" s="7" t="s">
        <v>40</v>
      </c>
    </row>
    <row r="201" spans="1:35">
      <c r="A201" s="359"/>
      <c r="B201" s="369"/>
      <c r="C201" s="361"/>
      <c r="D201" s="390"/>
      <c r="E201" s="372"/>
      <c r="F201" s="2" t="s">
        <v>37</v>
      </c>
      <c r="G201" s="59"/>
      <c r="H201" s="62">
        <f t="shared" si="144"/>
        <v>0</v>
      </c>
      <c r="I201" s="63"/>
      <c r="J201" s="59"/>
      <c r="K201" s="62">
        <f t="shared" si="145"/>
        <v>0</v>
      </c>
      <c r="L201" s="63"/>
      <c r="M201" s="59"/>
      <c r="N201" s="62">
        <f t="shared" si="146"/>
        <v>0</v>
      </c>
      <c r="O201" s="63"/>
      <c r="P201" s="59"/>
      <c r="Q201" s="62">
        <f t="shared" si="147"/>
        <v>0</v>
      </c>
      <c r="R201" s="63"/>
      <c r="S201" s="59"/>
      <c r="T201" s="62">
        <f t="shared" si="148"/>
        <v>0</v>
      </c>
      <c r="U201" s="63"/>
      <c r="V201" s="59"/>
      <c r="W201" s="62">
        <f t="shared" si="149"/>
        <v>0</v>
      </c>
      <c r="X201" s="63"/>
      <c r="Y201" s="59"/>
      <c r="Z201" s="62">
        <f t="shared" si="150"/>
        <v>0</v>
      </c>
      <c r="AA201" s="63"/>
      <c r="AB201" s="59"/>
      <c r="AC201" s="62">
        <f t="shared" si="151"/>
        <v>0</v>
      </c>
      <c r="AD201" s="63"/>
      <c r="AE201" s="59"/>
      <c r="AF201" s="62">
        <f t="shared" si="152"/>
        <v>0</v>
      </c>
      <c r="AG201" s="63"/>
      <c r="AH201" s="59"/>
      <c r="AI201" s="141">
        <f>AI199/AI195</f>
        <v>0.2520661672130739</v>
      </c>
    </row>
    <row r="202" spans="1:35" ht="15" thickBot="1">
      <c r="A202" s="359"/>
      <c r="B202" s="369"/>
      <c r="C202" s="361"/>
      <c r="D202" s="390"/>
      <c r="E202" s="372"/>
      <c r="F202" s="159" t="s">
        <v>38</v>
      </c>
      <c r="G202" s="76"/>
      <c r="H202" s="77">
        <f t="shared" si="144"/>
        <v>0</v>
      </c>
      <c r="I202" s="78"/>
      <c r="J202" s="76"/>
      <c r="K202" s="77">
        <f t="shared" si="145"/>
        <v>0</v>
      </c>
      <c r="L202" s="78"/>
      <c r="M202" s="76"/>
      <c r="N202" s="77">
        <f t="shared" si="146"/>
        <v>0</v>
      </c>
      <c r="O202" s="78"/>
      <c r="P202" s="76"/>
      <c r="Q202" s="77">
        <f t="shared" si="147"/>
        <v>0</v>
      </c>
      <c r="R202" s="78"/>
      <c r="S202" s="76"/>
      <c r="T202" s="77">
        <f t="shared" si="148"/>
        <v>0</v>
      </c>
      <c r="U202" s="78"/>
      <c r="V202" s="76"/>
      <c r="W202" s="77">
        <f t="shared" si="149"/>
        <v>0</v>
      </c>
      <c r="X202" s="78"/>
      <c r="Y202" s="76"/>
      <c r="Z202" s="77">
        <f t="shared" si="150"/>
        <v>0</v>
      </c>
      <c r="AA202" s="78"/>
      <c r="AB202" s="76"/>
      <c r="AC202" s="77">
        <f t="shared" si="151"/>
        <v>0</v>
      </c>
      <c r="AD202" s="78"/>
      <c r="AE202" s="76"/>
      <c r="AF202" s="77">
        <f t="shared" si="152"/>
        <v>0</v>
      </c>
      <c r="AG202" s="78"/>
      <c r="AH202" s="76"/>
      <c r="AI202" s="150"/>
    </row>
    <row r="203" spans="1:35" ht="30" hidden="1" customHeight="1">
      <c r="A203" s="366" t="s">
        <v>13</v>
      </c>
      <c r="B203" s="367" t="s">
        <v>14</v>
      </c>
      <c r="C203" s="354" t="s">
        <v>15</v>
      </c>
      <c r="D203" s="367" t="s">
        <v>16</v>
      </c>
      <c r="E203" s="354" t="s">
        <v>17</v>
      </c>
      <c r="F203" s="368" t="s">
        <v>18</v>
      </c>
      <c r="G203" s="356" t="s">
        <v>19</v>
      </c>
      <c r="H203" s="354" t="s">
        <v>20</v>
      </c>
      <c r="I203" s="355" t="s">
        <v>21</v>
      </c>
      <c r="J203" s="356" t="s">
        <v>19</v>
      </c>
      <c r="K203" s="354" t="s">
        <v>20</v>
      </c>
      <c r="L203" s="355" t="s">
        <v>21</v>
      </c>
      <c r="M203" s="356" t="s">
        <v>19</v>
      </c>
      <c r="N203" s="354" t="s">
        <v>20</v>
      </c>
      <c r="O203" s="355" t="s">
        <v>21</v>
      </c>
      <c r="P203" s="356" t="s">
        <v>19</v>
      </c>
      <c r="Q203" s="354" t="s">
        <v>20</v>
      </c>
      <c r="R203" s="355" t="s">
        <v>21</v>
      </c>
      <c r="S203" s="356" t="s">
        <v>19</v>
      </c>
      <c r="T203" s="354" t="s">
        <v>20</v>
      </c>
      <c r="U203" s="355" t="s">
        <v>21</v>
      </c>
      <c r="V203" s="356" t="s">
        <v>19</v>
      </c>
      <c r="W203" s="354" t="s">
        <v>20</v>
      </c>
      <c r="X203" s="355" t="s">
        <v>21</v>
      </c>
      <c r="Y203" s="356" t="s">
        <v>19</v>
      </c>
      <c r="Z203" s="354" t="s">
        <v>20</v>
      </c>
      <c r="AA203" s="355" t="s">
        <v>21</v>
      </c>
      <c r="AB203" s="356" t="s">
        <v>19</v>
      </c>
      <c r="AC203" s="354" t="s">
        <v>20</v>
      </c>
      <c r="AD203" s="355" t="s">
        <v>21</v>
      </c>
      <c r="AE203" s="356" t="s">
        <v>19</v>
      </c>
      <c r="AF203" s="354" t="s">
        <v>20</v>
      </c>
      <c r="AG203" s="355" t="s">
        <v>21</v>
      </c>
      <c r="AH203" s="356" t="s">
        <v>19</v>
      </c>
      <c r="AI203" s="358" t="s">
        <v>22</v>
      </c>
    </row>
    <row r="204" spans="1:35" ht="30" hidden="1" customHeight="1">
      <c r="A204" s="366"/>
      <c r="B204" s="367"/>
      <c r="C204" s="354"/>
      <c r="D204" s="367"/>
      <c r="E204" s="354"/>
      <c r="F204" s="368"/>
      <c r="G204" s="356"/>
      <c r="H204" s="354"/>
      <c r="I204" s="355"/>
      <c r="J204" s="356"/>
      <c r="K204" s="354"/>
      <c r="L204" s="355"/>
      <c r="M204" s="356"/>
      <c r="N204" s="354"/>
      <c r="O204" s="355"/>
      <c r="P204" s="356"/>
      <c r="Q204" s="354"/>
      <c r="R204" s="355"/>
      <c r="S204" s="356"/>
      <c r="T204" s="354"/>
      <c r="U204" s="355"/>
      <c r="V204" s="356"/>
      <c r="W204" s="354"/>
      <c r="X204" s="355"/>
      <c r="Y204" s="356"/>
      <c r="Z204" s="354"/>
      <c r="AA204" s="355"/>
      <c r="AB204" s="356"/>
      <c r="AC204" s="354"/>
      <c r="AD204" s="355"/>
      <c r="AE204" s="356"/>
      <c r="AF204" s="354"/>
      <c r="AG204" s="355"/>
      <c r="AH204" s="356"/>
      <c r="AI204" s="358"/>
    </row>
    <row r="205" spans="1:35" ht="30" hidden="1" customHeight="1">
      <c r="A205" s="359" t="s">
        <v>83</v>
      </c>
      <c r="B205" s="369">
        <v>2390</v>
      </c>
      <c r="C205" s="361">
        <v>1700727</v>
      </c>
      <c r="D205" s="390" t="s">
        <v>84</v>
      </c>
      <c r="E205" s="372" t="s">
        <v>48</v>
      </c>
      <c r="F205" s="2" t="s">
        <v>27</v>
      </c>
      <c r="G205" s="59"/>
      <c r="H205" s="60">
        <f t="shared" ref="H205:H213" si="153">G205-I205</f>
        <v>0</v>
      </c>
      <c r="I205" s="61"/>
      <c r="J205" s="59"/>
      <c r="K205" s="60">
        <f t="shared" ref="K205:K213" si="154">J205-L205</f>
        <v>0</v>
      </c>
      <c r="L205" s="61"/>
      <c r="M205" s="59"/>
      <c r="N205" s="60">
        <f t="shared" ref="N205:N213" si="155">M205-O205</f>
        <v>0</v>
      </c>
      <c r="O205" s="61"/>
      <c r="P205" s="59"/>
      <c r="Q205" s="60">
        <f t="shared" ref="Q205:Q213" si="156">P205-R205</f>
        <v>0</v>
      </c>
      <c r="R205" s="61"/>
      <c r="S205" s="59"/>
      <c r="T205" s="60">
        <f t="shared" ref="T205:T213" si="157">S205-U205</f>
        <v>0</v>
      </c>
      <c r="U205" s="61"/>
      <c r="V205" s="59"/>
      <c r="W205" s="60">
        <f t="shared" ref="W205:W213" si="158">V205-X205</f>
        <v>0</v>
      </c>
      <c r="X205" s="61"/>
      <c r="Y205" s="59"/>
      <c r="Z205" s="60">
        <f t="shared" ref="Z205:Z213" si="159">Y205-AA205</f>
        <v>0</v>
      </c>
      <c r="AA205" s="61"/>
      <c r="AB205" s="59"/>
      <c r="AC205" s="60">
        <f>AB205-AD205</f>
        <v>0</v>
      </c>
      <c r="AD205" s="61"/>
      <c r="AE205" s="59"/>
      <c r="AF205" s="60">
        <f t="shared" ref="AF205:AF213" si="160">AE205-AG205</f>
        <v>0</v>
      </c>
      <c r="AG205" s="61"/>
      <c r="AH205" s="59"/>
      <c r="AI205" s="4" t="s">
        <v>28</v>
      </c>
    </row>
    <row r="206" spans="1:35" hidden="1">
      <c r="A206" s="359"/>
      <c r="B206" s="369"/>
      <c r="C206" s="361"/>
      <c r="D206" s="390"/>
      <c r="E206" s="372"/>
      <c r="F206" s="2" t="s">
        <v>29</v>
      </c>
      <c r="G206" s="59"/>
      <c r="H206" s="62">
        <f t="shared" si="153"/>
        <v>0</v>
      </c>
      <c r="I206" s="63"/>
      <c r="J206" s="59"/>
      <c r="K206" s="62">
        <f t="shared" si="154"/>
        <v>0</v>
      </c>
      <c r="L206" s="63"/>
      <c r="M206" s="59"/>
      <c r="N206" s="62">
        <f t="shared" si="155"/>
        <v>0</v>
      </c>
      <c r="O206" s="63"/>
      <c r="P206" s="3"/>
      <c r="Q206" s="11">
        <f t="shared" si="156"/>
        <v>0</v>
      </c>
      <c r="R206" s="12"/>
      <c r="S206" s="59"/>
      <c r="T206" s="62">
        <f t="shared" si="157"/>
        <v>0</v>
      </c>
      <c r="U206" s="63"/>
      <c r="V206" s="59"/>
      <c r="W206" s="62">
        <f t="shared" si="158"/>
        <v>0</v>
      </c>
      <c r="X206" s="63"/>
      <c r="Y206" s="59"/>
      <c r="Z206" s="62">
        <f t="shared" si="159"/>
        <v>0</v>
      </c>
      <c r="AA206" s="63"/>
      <c r="AB206" s="59"/>
      <c r="AC206" s="62">
        <f>AB206-AD206</f>
        <v>0</v>
      </c>
      <c r="AD206" s="63"/>
      <c r="AE206" s="59"/>
      <c r="AF206" s="62">
        <f t="shared" si="160"/>
        <v>0</v>
      </c>
      <c r="AG206" s="63"/>
      <c r="AH206" s="59"/>
      <c r="AI206" s="140">
        <f>SUM(G205:G213,J205:J213,M205:M213,P205:P213,S205:S213,V205:V213,Y205:Y213,AB205:AB213,AE205:AE213)</f>
        <v>0</v>
      </c>
    </row>
    <row r="207" spans="1:35" hidden="1">
      <c r="A207" s="359"/>
      <c r="B207" s="369"/>
      <c r="C207" s="361"/>
      <c r="D207" s="390"/>
      <c r="E207" s="372"/>
      <c r="F207" s="2" t="s">
        <v>30</v>
      </c>
      <c r="G207" s="59"/>
      <c r="H207" s="62">
        <f t="shared" si="153"/>
        <v>0</v>
      </c>
      <c r="I207" s="63"/>
      <c r="J207" s="59"/>
      <c r="K207" s="62">
        <f t="shared" si="154"/>
        <v>0</v>
      </c>
      <c r="L207" s="63"/>
      <c r="M207" s="59"/>
      <c r="N207" s="62">
        <f t="shared" si="155"/>
        <v>0</v>
      </c>
      <c r="O207" s="63"/>
      <c r="P207" s="59"/>
      <c r="Q207" s="62">
        <f t="shared" si="156"/>
        <v>0</v>
      </c>
      <c r="R207" s="63"/>
      <c r="S207" s="59"/>
      <c r="T207" s="62">
        <f t="shared" si="157"/>
        <v>0</v>
      </c>
      <c r="U207" s="63"/>
      <c r="V207" s="59"/>
      <c r="W207" s="62">
        <f t="shared" si="158"/>
        <v>0</v>
      </c>
      <c r="X207" s="63"/>
      <c r="Y207" s="59"/>
      <c r="Z207" s="62">
        <f t="shared" si="159"/>
        <v>0</v>
      </c>
      <c r="AA207" s="63"/>
      <c r="AB207" s="59"/>
      <c r="AC207" s="62">
        <f>AB207-AD207</f>
        <v>0</v>
      </c>
      <c r="AD207" s="63"/>
      <c r="AE207" s="59"/>
      <c r="AF207" s="62">
        <f t="shared" si="160"/>
        <v>0</v>
      </c>
      <c r="AG207" s="63"/>
      <c r="AH207" s="59"/>
      <c r="AI207" s="7" t="s">
        <v>32</v>
      </c>
    </row>
    <row r="208" spans="1:35" hidden="1">
      <c r="A208" s="359"/>
      <c r="B208" s="369"/>
      <c r="C208" s="361"/>
      <c r="D208" s="390"/>
      <c r="E208" s="372"/>
      <c r="F208" s="2" t="s">
        <v>31</v>
      </c>
      <c r="G208" s="59"/>
      <c r="H208" s="62">
        <f t="shared" si="153"/>
        <v>0</v>
      </c>
      <c r="I208" s="63"/>
      <c r="J208" s="59"/>
      <c r="K208" s="62">
        <f t="shared" si="154"/>
        <v>0</v>
      </c>
      <c r="L208" s="63"/>
      <c r="M208" s="59"/>
      <c r="N208" s="62">
        <f t="shared" si="155"/>
        <v>0</v>
      </c>
      <c r="O208" s="63"/>
      <c r="P208" s="59"/>
      <c r="Q208" s="62">
        <f t="shared" si="156"/>
        <v>0</v>
      </c>
      <c r="R208" s="63"/>
      <c r="S208" s="59"/>
      <c r="T208" s="62">
        <f t="shared" si="157"/>
        <v>0</v>
      </c>
      <c r="U208" s="63"/>
      <c r="V208" s="59"/>
      <c r="W208" s="62">
        <f t="shared" si="158"/>
        <v>0</v>
      </c>
      <c r="X208" s="63"/>
      <c r="Y208" s="59"/>
      <c r="Z208" s="62">
        <f t="shared" si="159"/>
        <v>0</v>
      </c>
      <c r="AA208" s="63"/>
      <c r="AB208" s="59"/>
      <c r="AC208" s="62">
        <f>AB208-AD208</f>
        <v>0</v>
      </c>
      <c r="AD208" s="63"/>
      <c r="AE208" s="59"/>
      <c r="AF208" s="62">
        <f t="shared" si="160"/>
        <v>0</v>
      </c>
      <c r="AG208" s="63"/>
      <c r="AH208" s="59"/>
      <c r="AI208" s="140">
        <f>SUM(H205:H213,K205:K213,N205:N213,Q205:Q213,T205:T213,W205:W213,Z205:Z213,AC205:AC213,Z205:Z213,AF205:AF213)</f>
        <v>0</v>
      </c>
    </row>
    <row r="209" spans="1:35" hidden="1">
      <c r="A209" s="359"/>
      <c r="B209" s="369"/>
      <c r="C209" s="361"/>
      <c r="D209" s="390"/>
      <c r="E209" s="372"/>
      <c r="F209" s="2" t="s">
        <v>33</v>
      </c>
      <c r="G209" s="59"/>
      <c r="H209" s="62">
        <f t="shared" si="153"/>
        <v>0</v>
      </c>
      <c r="I209" s="63"/>
      <c r="J209" s="59"/>
      <c r="K209" s="62">
        <f t="shared" si="154"/>
        <v>0</v>
      </c>
      <c r="L209" s="63"/>
      <c r="M209" s="59"/>
      <c r="N209" s="62">
        <f t="shared" si="155"/>
        <v>0</v>
      </c>
      <c r="O209" s="63"/>
      <c r="P209" s="59"/>
      <c r="Q209" s="62">
        <f t="shared" si="156"/>
        <v>0</v>
      </c>
      <c r="R209" s="63"/>
      <c r="S209" s="59"/>
      <c r="T209" s="62">
        <f t="shared" si="157"/>
        <v>0</v>
      </c>
      <c r="U209" s="63"/>
      <c r="V209" s="59"/>
      <c r="W209" s="62">
        <f t="shared" si="158"/>
        <v>0</v>
      </c>
      <c r="X209" s="63"/>
      <c r="Y209" s="59"/>
      <c r="Z209" s="62">
        <f t="shared" si="159"/>
        <v>0</v>
      </c>
      <c r="AA209" s="63"/>
      <c r="AB209" s="59"/>
      <c r="AC209" s="62">
        <v>0</v>
      </c>
      <c r="AD209" s="63"/>
      <c r="AE209" s="59"/>
      <c r="AF209" s="62">
        <f t="shared" si="160"/>
        <v>0</v>
      </c>
      <c r="AG209" s="63"/>
      <c r="AH209" s="59"/>
      <c r="AI209" s="7" t="s">
        <v>36</v>
      </c>
    </row>
    <row r="210" spans="1:35" hidden="1">
      <c r="A210" s="359"/>
      <c r="B210" s="369"/>
      <c r="C210" s="361"/>
      <c r="D210" s="390"/>
      <c r="E210" s="372"/>
      <c r="F210" s="2" t="s">
        <v>34</v>
      </c>
      <c r="G210" s="59"/>
      <c r="H210" s="62">
        <f t="shared" si="153"/>
        <v>0</v>
      </c>
      <c r="I210" s="63"/>
      <c r="J210" s="59"/>
      <c r="K210" s="62">
        <f t="shared" si="154"/>
        <v>0</v>
      </c>
      <c r="L210" s="63"/>
      <c r="M210" s="59"/>
      <c r="N210" s="62">
        <f t="shared" si="155"/>
        <v>0</v>
      </c>
      <c r="O210" s="63"/>
      <c r="P210" s="59"/>
      <c r="Q210" s="62">
        <f t="shared" si="156"/>
        <v>0</v>
      </c>
      <c r="R210" s="63"/>
      <c r="S210" s="59"/>
      <c r="T210" s="62">
        <f t="shared" si="157"/>
        <v>0</v>
      </c>
      <c r="U210" s="63"/>
      <c r="V210" s="59"/>
      <c r="W210" s="62">
        <f t="shared" si="158"/>
        <v>0</v>
      </c>
      <c r="X210" s="63"/>
      <c r="Y210" s="59"/>
      <c r="Z210" s="62">
        <f t="shared" si="159"/>
        <v>0</v>
      </c>
      <c r="AA210" s="63"/>
      <c r="AB210" s="59"/>
      <c r="AC210" s="62">
        <f>AB210-AD210</f>
        <v>0</v>
      </c>
      <c r="AD210" s="63"/>
      <c r="AE210" s="59"/>
      <c r="AF210" s="62">
        <f t="shared" si="160"/>
        <v>0</v>
      </c>
      <c r="AG210" s="63"/>
      <c r="AH210" s="59"/>
      <c r="AI210" s="140">
        <f>SUM(I205:I213,L205:L213,O205:O213,R205:R213,U205:U213,X205:X213,AA205:AA213,AD205:AD213,AG205:AG213)</f>
        <v>0</v>
      </c>
    </row>
    <row r="211" spans="1:35" hidden="1">
      <c r="A211" s="359"/>
      <c r="B211" s="369"/>
      <c r="C211" s="361"/>
      <c r="D211" s="390"/>
      <c r="E211" s="372"/>
      <c r="F211" s="2" t="s">
        <v>35</v>
      </c>
      <c r="G211" s="59"/>
      <c r="H211" s="62">
        <f t="shared" si="153"/>
        <v>0</v>
      </c>
      <c r="I211" s="63"/>
      <c r="J211" s="59"/>
      <c r="K211" s="62">
        <f t="shared" si="154"/>
        <v>0</v>
      </c>
      <c r="L211" s="63"/>
      <c r="M211" s="59"/>
      <c r="N211" s="62">
        <f t="shared" si="155"/>
        <v>0</v>
      </c>
      <c r="O211" s="63"/>
      <c r="P211" s="59"/>
      <c r="Q211" s="62">
        <f t="shared" si="156"/>
        <v>0</v>
      </c>
      <c r="R211" s="63"/>
      <c r="S211" s="59"/>
      <c r="T211" s="62">
        <f t="shared" si="157"/>
        <v>0</v>
      </c>
      <c r="U211" s="63"/>
      <c r="V211" s="59"/>
      <c r="W211" s="62">
        <f t="shared" si="158"/>
        <v>0</v>
      </c>
      <c r="X211" s="63"/>
      <c r="Y211" s="59"/>
      <c r="Z211" s="62">
        <f t="shared" si="159"/>
        <v>0</v>
      </c>
      <c r="AA211" s="63"/>
      <c r="AB211" s="59"/>
      <c r="AC211" s="62">
        <f>AB211-AD211</f>
        <v>0</v>
      </c>
      <c r="AD211" s="63"/>
      <c r="AE211" s="59"/>
      <c r="AF211" s="62">
        <f t="shared" si="160"/>
        <v>0</v>
      </c>
      <c r="AG211" s="63"/>
      <c r="AH211" s="59"/>
      <c r="AI211" s="7" t="s">
        <v>40</v>
      </c>
    </row>
    <row r="212" spans="1:35" hidden="1">
      <c r="A212" s="359"/>
      <c r="B212" s="369"/>
      <c r="C212" s="361"/>
      <c r="D212" s="390"/>
      <c r="E212" s="372"/>
      <c r="F212" s="2" t="s">
        <v>37</v>
      </c>
      <c r="G212" s="59"/>
      <c r="H212" s="62">
        <f t="shared" si="153"/>
        <v>0</v>
      </c>
      <c r="I212" s="63"/>
      <c r="J212" s="59"/>
      <c r="K212" s="62">
        <f t="shared" si="154"/>
        <v>0</v>
      </c>
      <c r="L212" s="63"/>
      <c r="M212" s="59"/>
      <c r="N212" s="62">
        <f t="shared" si="155"/>
        <v>0</v>
      </c>
      <c r="O212" s="63"/>
      <c r="P212" s="59"/>
      <c r="Q212" s="62">
        <f t="shared" si="156"/>
        <v>0</v>
      </c>
      <c r="R212" s="63"/>
      <c r="S212" s="59"/>
      <c r="T212" s="62">
        <f t="shared" si="157"/>
        <v>0</v>
      </c>
      <c r="U212" s="63"/>
      <c r="V212" s="59"/>
      <c r="W212" s="62">
        <f t="shared" si="158"/>
        <v>0</v>
      </c>
      <c r="X212" s="63"/>
      <c r="Y212" s="59"/>
      <c r="Z212" s="62">
        <f t="shared" si="159"/>
        <v>0</v>
      </c>
      <c r="AA212" s="63"/>
      <c r="AB212" s="59"/>
      <c r="AC212" s="62">
        <f>AB212-AD212</f>
        <v>0</v>
      </c>
      <c r="AD212" s="63"/>
      <c r="AE212" s="59"/>
      <c r="AF212" s="62">
        <f t="shared" si="160"/>
        <v>0</v>
      </c>
      <c r="AG212" s="63"/>
      <c r="AH212" s="59"/>
      <c r="AI212" s="141" t="e">
        <f>AI210/AI206</f>
        <v>#DIV/0!</v>
      </c>
    </row>
    <row r="213" spans="1:35" hidden="1">
      <c r="A213" s="359"/>
      <c r="B213" s="369"/>
      <c r="C213" s="361"/>
      <c r="D213" s="390"/>
      <c r="E213" s="372"/>
      <c r="F213" s="159" t="s">
        <v>38</v>
      </c>
      <c r="G213" s="76"/>
      <c r="H213" s="77">
        <f t="shared" si="153"/>
        <v>0</v>
      </c>
      <c r="I213" s="78"/>
      <c r="J213" s="76"/>
      <c r="K213" s="77">
        <f t="shared" si="154"/>
        <v>0</v>
      </c>
      <c r="L213" s="78"/>
      <c r="M213" s="76"/>
      <c r="N213" s="77">
        <f t="shared" si="155"/>
        <v>0</v>
      </c>
      <c r="O213" s="78"/>
      <c r="P213" s="76"/>
      <c r="Q213" s="77">
        <f t="shared" si="156"/>
        <v>0</v>
      </c>
      <c r="R213" s="78"/>
      <c r="S213" s="76"/>
      <c r="T213" s="77">
        <f t="shared" si="157"/>
        <v>0</v>
      </c>
      <c r="U213" s="78"/>
      <c r="V213" s="76"/>
      <c r="W213" s="77">
        <f t="shared" si="158"/>
        <v>0</v>
      </c>
      <c r="X213" s="78"/>
      <c r="Y213" s="76"/>
      <c r="Z213" s="77">
        <f t="shared" si="159"/>
        <v>0</v>
      </c>
      <c r="AA213" s="78"/>
      <c r="AB213" s="76"/>
      <c r="AC213" s="77">
        <f>AB213-AD213</f>
        <v>0</v>
      </c>
      <c r="AD213" s="78"/>
      <c r="AE213" s="76"/>
      <c r="AF213" s="77">
        <f t="shared" si="160"/>
        <v>0</v>
      </c>
      <c r="AG213" s="78"/>
      <c r="AH213" s="76"/>
      <c r="AI213" s="150"/>
    </row>
    <row r="214" spans="1:35" ht="15" customHeight="1" thickBot="1">
      <c r="A214" s="366" t="s">
        <v>13</v>
      </c>
      <c r="B214" s="367" t="s">
        <v>14</v>
      </c>
      <c r="C214" s="354" t="s">
        <v>15</v>
      </c>
      <c r="D214" s="367" t="s">
        <v>16</v>
      </c>
      <c r="E214" s="354" t="s">
        <v>17</v>
      </c>
      <c r="F214" s="368" t="s">
        <v>18</v>
      </c>
      <c r="G214" s="356" t="s">
        <v>19</v>
      </c>
      <c r="H214" s="354" t="s">
        <v>20</v>
      </c>
      <c r="I214" s="355" t="s">
        <v>21</v>
      </c>
      <c r="J214" s="356" t="s">
        <v>19</v>
      </c>
      <c r="K214" s="354" t="s">
        <v>20</v>
      </c>
      <c r="L214" s="355" t="s">
        <v>21</v>
      </c>
      <c r="M214" s="356" t="s">
        <v>19</v>
      </c>
      <c r="N214" s="354" t="s">
        <v>20</v>
      </c>
      <c r="O214" s="355" t="s">
        <v>21</v>
      </c>
      <c r="P214" s="356" t="s">
        <v>19</v>
      </c>
      <c r="Q214" s="354" t="s">
        <v>20</v>
      </c>
      <c r="R214" s="355" t="s">
        <v>21</v>
      </c>
      <c r="S214" s="356" t="s">
        <v>19</v>
      </c>
      <c r="T214" s="354" t="s">
        <v>20</v>
      </c>
      <c r="U214" s="355" t="s">
        <v>21</v>
      </c>
      <c r="V214" s="356" t="s">
        <v>19</v>
      </c>
      <c r="W214" s="354" t="s">
        <v>20</v>
      </c>
      <c r="X214" s="355" t="s">
        <v>21</v>
      </c>
      <c r="Y214" s="356" t="s">
        <v>19</v>
      </c>
      <c r="Z214" s="354" t="s">
        <v>20</v>
      </c>
      <c r="AA214" s="355" t="s">
        <v>21</v>
      </c>
      <c r="AB214" s="356" t="s">
        <v>19</v>
      </c>
      <c r="AC214" s="354" t="s">
        <v>20</v>
      </c>
      <c r="AD214" s="355" t="s">
        <v>21</v>
      </c>
      <c r="AE214" s="356" t="s">
        <v>19</v>
      </c>
      <c r="AF214" s="354" t="s">
        <v>20</v>
      </c>
      <c r="AG214" s="355" t="s">
        <v>21</v>
      </c>
      <c r="AH214" s="356" t="s">
        <v>19</v>
      </c>
      <c r="AI214" s="358" t="s">
        <v>22</v>
      </c>
    </row>
    <row r="215" spans="1:35" ht="15" customHeight="1">
      <c r="A215" s="366"/>
      <c r="B215" s="367"/>
      <c r="C215" s="354"/>
      <c r="D215" s="367"/>
      <c r="E215" s="354"/>
      <c r="F215" s="368"/>
      <c r="G215" s="356"/>
      <c r="H215" s="354"/>
      <c r="I215" s="355"/>
      <c r="J215" s="356"/>
      <c r="K215" s="354"/>
      <c r="L215" s="355"/>
      <c r="M215" s="356"/>
      <c r="N215" s="354"/>
      <c r="O215" s="355"/>
      <c r="P215" s="356"/>
      <c r="Q215" s="354"/>
      <c r="R215" s="355"/>
      <c r="S215" s="356"/>
      <c r="T215" s="354"/>
      <c r="U215" s="355"/>
      <c r="V215" s="356"/>
      <c r="W215" s="354"/>
      <c r="X215" s="355"/>
      <c r="Y215" s="356"/>
      <c r="Z215" s="354"/>
      <c r="AA215" s="355"/>
      <c r="AB215" s="356"/>
      <c r="AC215" s="354"/>
      <c r="AD215" s="355"/>
      <c r="AE215" s="356"/>
      <c r="AF215" s="354"/>
      <c r="AG215" s="355"/>
      <c r="AH215" s="356"/>
      <c r="AI215" s="358"/>
    </row>
    <row r="216" spans="1:35" ht="15" customHeight="1">
      <c r="A216" s="359" t="s">
        <v>85</v>
      </c>
      <c r="B216" s="369">
        <v>2392</v>
      </c>
      <c r="C216" s="361">
        <v>1700730</v>
      </c>
      <c r="D216" s="390" t="s">
        <v>86</v>
      </c>
      <c r="E216" s="372" t="s">
        <v>48</v>
      </c>
      <c r="F216" s="2" t="s">
        <v>27</v>
      </c>
      <c r="G216" s="59"/>
      <c r="H216" s="60">
        <f t="shared" ref="H216:H225" si="161">G216-I216</f>
        <v>0</v>
      </c>
      <c r="I216" s="61"/>
      <c r="J216" s="59"/>
      <c r="K216" s="60">
        <f t="shared" ref="K216:K225" si="162">J216-L216</f>
        <v>0</v>
      </c>
      <c r="L216" s="61"/>
      <c r="M216" s="59"/>
      <c r="N216" s="60">
        <f t="shared" ref="N216:N225" si="163">M216-O216</f>
        <v>0</v>
      </c>
      <c r="O216" s="61"/>
      <c r="P216" s="59"/>
      <c r="Q216" s="60">
        <f t="shared" ref="Q216:Q225" si="164">P216-R216</f>
        <v>0</v>
      </c>
      <c r="R216" s="61"/>
      <c r="S216" s="59"/>
      <c r="T216" s="60">
        <f t="shared" ref="T216:T225" si="165">S216-U216</f>
        <v>0</v>
      </c>
      <c r="U216" s="61"/>
      <c r="V216" s="59"/>
      <c r="W216" s="60">
        <f t="shared" ref="W216:W225" si="166">V216-X216</f>
        <v>0</v>
      </c>
      <c r="X216" s="61"/>
      <c r="Y216" s="59"/>
      <c r="Z216" s="60">
        <f t="shared" ref="Z216:Z225" si="167">Y216-AA216</f>
        <v>0</v>
      </c>
      <c r="AA216" s="61"/>
      <c r="AB216" s="59"/>
      <c r="AC216" s="60">
        <f t="shared" ref="AC216:AC225" si="168">AB216-AD216</f>
        <v>0</v>
      </c>
      <c r="AD216" s="61"/>
      <c r="AE216" s="59"/>
      <c r="AF216" s="60">
        <f t="shared" ref="AF216:AF225" si="169">AE216-AG216</f>
        <v>0</v>
      </c>
      <c r="AG216" s="61"/>
      <c r="AH216" s="59"/>
      <c r="AI216" s="4" t="s">
        <v>28</v>
      </c>
    </row>
    <row r="217" spans="1:35">
      <c r="A217" s="359"/>
      <c r="B217" s="369"/>
      <c r="C217" s="361"/>
      <c r="D217" s="390"/>
      <c r="E217" s="372"/>
      <c r="F217" s="2" t="s">
        <v>29</v>
      </c>
      <c r="G217" s="59"/>
      <c r="H217" s="62">
        <f t="shared" si="161"/>
        <v>0</v>
      </c>
      <c r="I217" s="63"/>
      <c r="J217" s="59"/>
      <c r="K217" s="62">
        <f t="shared" si="162"/>
        <v>0</v>
      </c>
      <c r="L217" s="63"/>
      <c r="M217" s="89">
        <v>173600</v>
      </c>
      <c r="N217" s="90">
        <f t="shared" si="163"/>
        <v>0</v>
      </c>
      <c r="O217" s="91">
        <v>173600</v>
      </c>
      <c r="P217" s="89">
        <v>46450</v>
      </c>
      <c r="Q217" s="90">
        <f t="shared" si="164"/>
        <v>0</v>
      </c>
      <c r="R217" s="91">
        <v>46450</v>
      </c>
      <c r="S217" s="89">
        <v>22314</v>
      </c>
      <c r="T217" s="90">
        <f t="shared" si="165"/>
        <v>0</v>
      </c>
      <c r="U217" s="91">
        <v>22314</v>
      </c>
      <c r="V217" s="59"/>
      <c r="W217" s="62">
        <f t="shared" si="166"/>
        <v>0</v>
      </c>
      <c r="X217" s="63"/>
      <c r="Y217" s="59"/>
      <c r="Z217" s="62">
        <f t="shared" si="167"/>
        <v>0</v>
      </c>
      <c r="AA217" s="63"/>
      <c r="AB217" s="59"/>
      <c r="AC217" s="62">
        <f t="shared" si="168"/>
        <v>0</v>
      </c>
      <c r="AD217" s="63"/>
      <c r="AE217" s="59"/>
      <c r="AF217" s="62">
        <f t="shared" si="169"/>
        <v>0</v>
      </c>
      <c r="AG217" s="63"/>
      <c r="AH217" s="59"/>
      <c r="AI217" s="140">
        <f>SUM(G216:G225,J216:J225,M216:M225,P216:P225,S216:S225,V216:V225,Y216:Y225,AB216:AB225,AE216:AE225)</f>
        <v>4199345</v>
      </c>
    </row>
    <row r="218" spans="1:35">
      <c r="A218" s="359"/>
      <c r="B218" s="369"/>
      <c r="C218" s="361"/>
      <c r="D218" s="390"/>
      <c r="E218" s="372"/>
      <c r="F218" s="2" t="s">
        <v>30</v>
      </c>
      <c r="G218" s="59"/>
      <c r="H218" s="62">
        <f t="shared" si="161"/>
        <v>0</v>
      </c>
      <c r="I218" s="63"/>
      <c r="J218" s="59"/>
      <c r="K218" s="62">
        <f t="shared" si="162"/>
        <v>0</v>
      </c>
      <c r="L218" s="63"/>
      <c r="M218" s="59"/>
      <c r="N218" s="62">
        <f t="shared" si="163"/>
        <v>0</v>
      </c>
      <c r="O218" s="63"/>
      <c r="P218" s="59"/>
      <c r="Q218" s="62">
        <f t="shared" si="164"/>
        <v>0</v>
      </c>
      <c r="R218" s="63"/>
      <c r="S218" s="59"/>
      <c r="T218" s="62">
        <f t="shared" si="165"/>
        <v>0</v>
      </c>
      <c r="U218" s="63"/>
      <c r="V218" s="59"/>
      <c r="W218" s="62">
        <f t="shared" si="166"/>
        <v>0</v>
      </c>
      <c r="X218" s="63"/>
      <c r="Y218" s="59"/>
      <c r="Z218" s="62">
        <f t="shared" si="167"/>
        <v>0</v>
      </c>
      <c r="AA218" s="63"/>
      <c r="AB218" s="59"/>
      <c r="AC218" s="62">
        <f t="shared" si="168"/>
        <v>0</v>
      </c>
      <c r="AD218" s="63"/>
      <c r="AE218" s="59"/>
      <c r="AF218" s="62">
        <f t="shared" si="169"/>
        <v>0</v>
      </c>
      <c r="AG218" s="63"/>
      <c r="AH218" s="59"/>
      <c r="AI218" s="7" t="s">
        <v>32</v>
      </c>
    </row>
    <row r="219" spans="1:35">
      <c r="A219" s="359"/>
      <c r="B219" s="369"/>
      <c r="C219" s="361"/>
      <c r="D219" s="390"/>
      <c r="E219" s="372"/>
      <c r="F219" s="2" t="s">
        <v>31</v>
      </c>
      <c r="G219" s="59"/>
      <c r="H219" s="62">
        <f t="shared" si="161"/>
        <v>0</v>
      </c>
      <c r="I219" s="63"/>
      <c r="J219" s="59"/>
      <c r="K219" s="62">
        <f t="shared" si="162"/>
        <v>0</v>
      </c>
      <c r="L219" s="63"/>
      <c r="M219" s="59"/>
      <c r="N219" s="62">
        <f t="shared" si="163"/>
        <v>0</v>
      </c>
      <c r="O219" s="63"/>
      <c r="P219" s="59"/>
      <c r="Q219" s="62">
        <f t="shared" si="164"/>
        <v>0</v>
      </c>
      <c r="R219" s="63"/>
      <c r="S219" s="59"/>
      <c r="T219" s="62">
        <f t="shared" si="165"/>
        <v>0</v>
      </c>
      <c r="U219" s="63"/>
      <c r="V219" s="59"/>
      <c r="W219" s="62">
        <f t="shared" si="166"/>
        <v>0</v>
      </c>
      <c r="X219" s="63"/>
      <c r="Y219" s="59"/>
      <c r="Z219" s="62">
        <f t="shared" si="167"/>
        <v>0</v>
      </c>
      <c r="AA219" s="63"/>
      <c r="AB219" s="59"/>
      <c r="AC219" s="62">
        <f t="shared" si="168"/>
        <v>0</v>
      </c>
      <c r="AD219" s="63"/>
      <c r="AE219" s="59"/>
      <c r="AF219" s="62">
        <f t="shared" si="169"/>
        <v>0</v>
      </c>
      <c r="AG219" s="63"/>
      <c r="AH219" s="59"/>
      <c r="AI219" s="140">
        <f>SUM(H216:H225,K216:K225,N216:N225,Q216:Q225,T216:T225,W216:W225,Z216:Z225,AC216:AC225,Z216:Z225,AF216:AF225)</f>
        <v>3956981</v>
      </c>
    </row>
    <row r="220" spans="1:35">
      <c r="A220" s="359"/>
      <c r="B220" s="369"/>
      <c r="C220" s="361"/>
      <c r="D220" s="390"/>
      <c r="E220" s="372"/>
      <c r="F220" s="2" t="s">
        <v>33</v>
      </c>
      <c r="G220" s="59"/>
      <c r="H220" s="62">
        <f t="shared" si="161"/>
        <v>0</v>
      </c>
      <c r="I220" s="63"/>
      <c r="J220" s="59"/>
      <c r="K220" s="62">
        <f t="shared" si="162"/>
        <v>0</v>
      </c>
      <c r="L220" s="63"/>
      <c r="M220" s="59"/>
      <c r="N220" s="62">
        <f t="shared" si="163"/>
        <v>0</v>
      </c>
      <c r="O220" s="63"/>
      <c r="P220" s="59"/>
      <c r="Q220" s="62">
        <f t="shared" si="164"/>
        <v>0</v>
      </c>
      <c r="R220" s="63"/>
      <c r="S220" s="59"/>
      <c r="T220" s="62">
        <f t="shared" si="165"/>
        <v>0</v>
      </c>
      <c r="U220" s="63"/>
      <c r="V220" s="59"/>
      <c r="W220" s="62">
        <f t="shared" si="166"/>
        <v>0</v>
      </c>
      <c r="X220" s="63"/>
      <c r="Y220" s="59"/>
      <c r="Z220" s="62">
        <f t="shared" si="167"/>
        <v>0</v>
      </c>
      <c r="AA220" s="63"/>
      <c r="AB220" s="59"/>
      <c r="AC220" s="62">
        <f t="shared" si="168"/>
        <v>0</v>
      </c>
      <c r="AD220" s="63"/>
      <c r="AE220" s="59"/>
      <c r="AF220" s="62">
        <f t="shared" si="169"/>
        <v>0</v>
      </c>
      <c r="AG220" s="63"/>
      <c r="AH220" s="59"/>
      <c r="AI220" s="7" t="s">
        <v>36</v>
      </c>
    </row>
    <row r="221" spans="1:35">
      <c r="A221" s="359"/>
      <c r="B221" s="369"/>
      <c r="C221" s="361"/>
      <c r="D221" s="390"/>
      <c r="E221" s="372"/>
      <c r="F221" s="2" t="s">
        <v>34</v>
      </c>
      <c r="G221" s="59"/>
      <c r="H221" s="62">
        <f t="shared" si="161"/>
        <v>0</v>
      </c>
      <c r="I221" s="63"/>
      <c r="J221" s="59"/>
      <c r="K221" s="62">
        <f t="shared" si="162"/>
        <v>0</v>
      </c>
      <c r="L221" s="63"/>
      <c r="M221" s="59"/>
      <c r="N221" s="62">
        <f t="shared" si="163"/>
        <v>0</v>
      </c>
      <c r="O221" s="63"/>
      <c r="P221" s="59"/>
      <c r="Q221" s="62">
        <f t="shared" si="164"/>
        <v>0</v>
      </c>
      <c r="R221" s="63"/>
      <c r="S221" s="59"/>
      <c r="T221" s="62">
        <f t="shared" si="165"/>
        <v>0</v>
      </c>
      <c r="U221" s="63"/>
      <c r="V221" s="322">
        <v>3956981</v>
      </c>
      <c r="W221" s="323">
        <f t="shared" si="166"/>
        <v>3956981</v>
      </c>
      <c r="X221" s="324"/>
      <c r="Y221" s="59"/>
      <c r="Z221" s="62">
        <f t="shared" si="167"/>
        <v>0</v>
      </c>
      <c r="AA221" s="63"/>
      <c r="AB221" s="59"/>
      <c r="AC221" s="62">
        <f t="shared" si="168"/>
        <v>0</v>
      </c>
      <c r="AD221" s="63"/>
      <c r="AE221" s="59"/>
      <c r="AF221" s="62">
        <f t="shared" si="169"/>
        <v>0</v>
      </c>
      <c r="AG221" s="63"/>
      <c r="AH221" s="59"/>
      <c r="AI221" s="140">
        <f>SUM(I216:I225,L216:L225,O216:O225,R216:R225,U216:U225,X216:X225,AA216:AA225,AD216:AD225,AG216:AG225)</f>
        <v>242364</v>
      </c>
    </row>
    <row r="222" spans="1:35">
      <c r="A222" s="359"/>
      <c r="B222" s="369"/>
      <c r="C222" s="361"/>
      <c r="D222" s="390"/>
      <c r="E222" s="372"/>
      <c r="F222" s="2" t="s">
        <v>67</v>
      </c>
      <c r="G222" s="59"/>
      <c r="H222" s="62"/>
      <c r="I222" s="63"/>
      <c r="J222" s="59"/>
      <c r="K222" s="62"/>
      <c r="L222" s="63"/>
      <c r="M222" s="59"/>
      <c r="N222" s="62"/>
      <c r="O222" s="63"/>
      <c r="P222" s="59"/>
      <c r="Q222" s="62"/>
      <c r="R222" s="63"/>
      <c r="S222" s="59"/>
      <c r="T222" s="62"/>
      <c r="U222" s="63"/>
      <c r="V222" s="307"/>
      <c r="W222" s="308"/>
      <c r="X222" s="309"/>
      <c r="Y222" s="59"/>
      <c r="Z222" s="62"/>
      <c r="AA222" s="63"/>
      <c r="AB222" s="59"/>
      <c r="AC222" s="62"/>
      <c r="AD222" s="63"/>
      <c r="AE222" s="59"/>
      <c r="AF222" s="62"/>
      <c r="AG222" s="63"/>
      <c r="AH222" s="59"/>
      <c r="AI222" s="140"/>
    </row>
    <row r="223" spans="1:35">
      <c r="A223" s="359"/>
      <c r="B223" s="369"/>
      <c r="C223" s="361"/>
      <c r="D223" s="390"/>
      <c r="E223" s="372"/>
      <c r="F223" s="2" t="s">
        <v>35</v>
      </c>
      <c r="G223" s="59"/>
      <c r="H223" s="62">
        <f t="shared" si="161"/>
        <v>0</v>
      </c>
      <c r="I223" s="63"/>
      <c r="J223" s="59"/>
      <c r="K223" s="62">
        <f t="shared" si="162"/>
        <v>0</v>
      </c>
      <c r="L223" s="63"/>
      <c r="M223" s="59"/>
      <c r="N223" s="62">
        <f t="shared" si="163"/>
        <v>0</v>
      </c>
      <c r="O223" s="63"/>
      <c r="P223" s="59"/>
      <c r="Q223" s="62">
        <f t="shared" si="164"/>
        <v>0</v>
      </c>
      <c r="R223" s="63"/>
      <c r="S223" s="59"/>
      <c r="T223" s="62">
        <f t="shared" si="165"/>
        <v>0</v>
      </c>
      <c r="U223" s="63"/>
      <c r="V223" s="59"/>
      <c r="W223" s="62">
        <f t="shared" si="166"/>
        <v>0</v>
      </c>
      <c r="X223" s="63"/>
      <c r="Y223" s="59"/>
      <c r="Z223" s="62">
        <f t="shared" si="167"/>
        <v>0</v>
      </c>
      <c r="AA223" s="63"/>
      <c r="AB223" s="59"/>
      <c r="AC223" s="62">
        <f t="shared" si="168"/>
        <v>0</v>
      </c>
      <c r="AD223" s="63"/>
      <c r="AE223" s="59"/>
      <c r="AF223" s="62">
        <f t="shared" si="169"/>
        <v>0</v>
      </c>
      <c r="AG223" s="63"/>
      <c r="AH223" s="59"/>
      <c r="AI223" s="7" t="s">
        <v>40</v>
      </c>
    </row>
    <row r="224" spans="1:35">
      <c r="A224" s="359"/>
      <c r="B224" s="369"/>
      <c r="C224" s="361"/>
      <c r="D224" s="390"/>
      <c r="E224" s="372"/>
      <c r="F224" s="2" t="s">
        <v>37</v>
      </c>
      <c r="G224" s="59"/>
      <c r="H224" s="62">
        <f t="shared" si="161"/>
        <v>0</v>
      </c>
      <c r="I224" s="63"/>
      <c r="J224" s="59"/>
      <c r="K224" s="62">
        <f t="shared" si="162"/>
        <v>0</v>
      </c>
      <c r="L224" s="63"/>
      <c r="M224" s="59"/>
      <c r="N224" s="62">
        <f t="shared" si="163"/>
        <v>0</v>
      </c>
      <c r="O224" s="63"/>
      <c r="P224" s="59"/>
      <c r="Q224" s="62">
        <f t="shared" si="164"/>
        <v>0</v>
      </c>
      <c r="R224" s="63"/>
      <c r="S224" s="59"/>
      <c r="T224" s="62">
        <f t="shared" si="165"/>
        <v>0</v>
      </c>
      <c r="U224" s="63"/>
      <c r="V224" s="59"/>
      <c r="W224" s="62">
        <f t="shared" si="166"/>
        <v>0</v>
      </c>
      <c r="X224" s="63"/>
      <c r="Y224" s="59"/>
      <c r="Z224" s="62">
        <f t="shared" si="167"/>
        <v>0</v>
      </c>
      <c r="AA224" s="63"/>
      <c r="AB224" s="59"/>
      <c r="AC224" s="62">
        <f t="shared" si="168"/>
        <v>0</v>
      </c>
      <c r="AD224" s="63"/>
      <c r="AE224" s="59"/>
      <c r="AF224" s="62">
        <f t="shared" si="169"/>
        <v>0</v>
      </c>
      <c r="AG224" s="63"/>
      <c r="AH224" s="59"/>
      <c r="AI224" s="141">
        <f>AI221/AI217</f>
        <v>5.7714715032939658E-2</v>
      </c>
    </row>
    <row r="225" spans="1:35" ht="15" thickBot="1">
      <c r="A225" s="359"/>
      <c r="B225" s="369"/>
      <c r="C225" s="361"/>
      <c r="D225" s="390"/>
      <c r="E225" s="372"/>
      <c r="F225" s="159" t="s">
        <v>38</v>
      </c>
      <c r="G225" s="76"/>
      <c r="H225" s="77">
        <f t="shared" si="161"/>
        <v>0</v>
      </c>
      <c r="I225" s="78"/>
      <c r="J225" s="76"/>
      <c r="K225" s="77">
        <f t="shared" si="162"/>
        <v>0</v>
      </c>
      <c r="L225" s="78"/>
      <c r="M225" s="76"/>
      <c r="N225" s="77">
        <f t="shared" si="163"/>
        <v>0</v>
      </c>
      <c r="O225" s="78"/>
      <c r="P225" s="76"/>
      <c r="Q225" s="77">
        <f t="shared" si="164"/>
        <v>0</v>
      </c>
      <c r="R225" s="78"/>
      <c r="S225" s="76"/>
      <c r="T225" s="77">
        <f t="shared" si="165"/>
        <v>0</v>
      </c>
      <c r="U225" s="78"/>
      <c r="V225" s="76"/>
      <c r="W225" s="77">
        <f t="shared" si="166"/>
        <v>0</v>
      </c>
      <c r="X225" s="78"/>
      <c r="Y225" s="76"/>
      <c r="Z225" s="77">
        <f t="shared" si="167"/>
        <v>0</v>
      </c>
      <c r="AA225" s="78"/>
      <c r="AB225" s="76"/>
      <c r="AC225" s="77">
        <f t="shared" si="168"/>
        <v>0</v>
      </c>
      <c r="AD225" s="78"/>
      <c r="AE225" s="76"/>
      <c r="AF225" s="77">
        <f t="shared" si="169"/>
        <v>0</v>
      </c>
      <c r="AG225" s="78"/>
      <c r="AH225" s="76"/>
      <c r="AI225" s="150"/>
    </row>
    <row r="226" spans="1:35" ht="30" hidden="1" customHeight="1">
      <c r="A226" s="366" t="s">
        <v>13</v>
      </c>
      <c r="B226" s="367" t="s">
        <v>14</v>
      </c>
      <c r="C226" s="354" t="s">
        <v>15</v>
      </c>
      <c r="D226" s="367" t="s">
        <v>16</v>
      </c>
      <c r="E226" s="354" t="s">
        <v>17</v>
      </c>
      <c r="F226" s="368" t="s">
        <v>18</v>
      </c>
      <c r="G226" s="356" t="s">
        <v>19</v>
      </c>
      <c r="H226" s="354" t="s">
        <v>20</v>
      </c>
      <c r="I226" s="355" t="s">
        <v>21</v>
      </c>
      <c r="J226" s="356" t="s">
        <v>19</v>
      </c>
      <c r="K226" s="354" t="s">
        <v>20</v>
      </c>
      <c r="L226" s="355" t="s">
        <v>21</v>
      </c>
      <c r="M226" s="356" t="s">
        <v>19</v>
      </c>
      <c r="N226" s="354" t="s">
        <v>20</v>
      </c>
      <c r="O226" s="355" t="s">
        <v>21</v>
      </c>
      <c r="P226" s="356" t="s">
        <v>19</v>
      </c>
      <c r="Q226" s="354" t="s">
        <v>20</v>
      </c>
      <c r="R226" s="355" t="s">
        <v>21</v>
      </c>
      <c r="S226" s="356" t="s">
        <v>19</v>
      </c>
      <c r="T226" s="354" t="s">
        <v>20</v>
      </c>
      <c r="U226" s="355" t="s">
        <v>21</v>
      </c>
      <c r="V226" s="356" t="s">
        <v>19</v>
      </c>
      <c r="W226" s="354" t="s">
        <v>20</v>
      </c>
      <c r="X226" s="355" t="s">
        <v>21</v>
      </c>
      <c r="Y226" s="356" t="s">
        <v>19</v>
      </c>
      <c r="Z226" s="354" t="s">
        <v>20</v>
      </c>
      <c r="AA226" s="355" t="s">
        <v>21</v>
      </c>
      <c r="AB226" s="356" t="s">
        <v>19</v>
      </c>
      <c r="AC226" s="354" t="s">
        <v>20</v>
      </c>
      <c r="AD226" s="355" t="s">
        <v>21</v>
      </c>
      <c r="AE226" s="356" t="s">
        <v>19</v>
      </c>
      <c r="AF226" s="354" t="s">
        <v>20</v>
      </c>
      <c r="AG226" s="355" t="s">
        <v>21</v>
      </c>
      <c r="AH226" s="356" t="s">
        <v>19</v>
      </c>
      <c r="AI226" s="358" t="s">
        <v>22</v>
      </c>
    </row>
    <row r="227" spans="1:35" ht="30" hidden="1" customHeight="1">
      <c r="A227" s="366"/>
      <c r="B227" s="367"/>
      <c r="C227" s="354"/>
      <c r="D227" s="367"/>
      <c r="E227" s="354"/>
      <c r="F227" s="368"/>
      <c r="G227" s="356"/>
      <c r="H227" s="354"/>
      <c r="I227" s="355"/>
      <c r="J227" s="356"/>
      <c r="K227" s="354"/>
      <c r="L227" s="355"/>
      <c r="M227" s="356"/>
      <c r="N227" s="354"/>
      <c r="O227" s="355"/>
      <c r="P227" s="356"/>
      <c r="Q227" s="354"/>
      <c r="R227" s="355"/>
      <c r="S227" s="356"/>
      <c r="T227" s="354"/>
      <c r="U227" s="355"/>
      <c r="V227" s="356"/>
      <c r="W227" s="354"/>
      <c r="X227" s="355"/>
      <c r="Y227" s="356"/>
      <c r="Z227" s="354"/>
      <c r="AA227" s="355"/>
      <c r="AB227" s="356"/>
      <c r="AC227" s="354"/>
      <c r="AD227" s="355"/>
      <c r="AE227" s="356"/>
      <c r="AF227" s="354"/>
      <c r="AG227" s="355"/>
      <c r="AH227" s="356"/>
      <c r="AI227" s="358"/>
    </row>
    <row r="228" spans="1:35" ht="30" hidden="1" customHeight="1">
      <c r="A228" s="359" t="s">
        <v>87</v>
      </c>
      <c r="B228" s="360">
        <v>1586</v>
      </c>
      <c r="C228" s="361">
        <v>901276</v>
      </c>
      <c r="D228" s="362" t="s">
        <v>88</v>
      </c>
      <c r="E228" s="372" t="s">
        <v>48</v>
      </c>
      <c r="F228" s="2" t="s">
        <v>27</v>
      </c>
      <c r="G228" s="59"/>
      <c r="H228" s="60">
        <f t="shared" ref="H228:H236" si="170">G228-I228</f>
        <v>0</v>
      </c>
      <c r="I228" s="61"/>
      <c r="J228" s="59"/>
      <c r="K228" s="60">
        <f t="shared" ref="K228:K236" si="171">J228-L228</f>
        <v>0</v>
      </c>
      <c r="L228" s="61"/>
      <c r="M228" s="59"/>
      <c r="N228" s="60">
        <f t="shared" ref="N228:N236" si="172">M228-O228</f>
        <v>0</v>
      </c>
      <c r="O228" s="61"/>
      <c r="P228" s="59"/>
      <c r="Q228" s="60">
        <f t="shared" ref="Q228:Q236" si="173">P228-R228</f>
        <v>0</v>
      </c>
      <c r="R228" s="61"/>
      <c r="S228" s="59"/>
      <c r="T228" s="60">
        <f t="shared" ref="T228:T236" si="174">S228-U228</f>
        <v>0</v>
      </c>
      <c r="U228" s="61"/>
      <c r="V228" s="59"/>
      <c r="W228" s="60">
        <f t="shared" ref="W228:W236" si="175">V228-X228</f>
        <v>0</v>
      </c>
      <c r="X228" s="61"/>
      <c r="Y228" s="59"/>
      <c r="Z228" s="60">
        <f t="shared" ref="Z228:Z236" si="176">Y228-AA228</f>
        <v>0</v>
      </c>
      <c r="AA228" s="61"/>
      <c r="AB228" s="59"/>
      <c r="AC228" s="60">
        <f t="shared" ref="AC228:AC236" si="177">AB228-AD228</f>
        <v>0</v>
      </c>
      <c r="AD228" s="61"/>
      <c r="AE228" s="59"/>
      <c r="AF228" s="60">
        <f t="shared" ref="AF228:AF236" si="178">AE228-AG228</f>
        <v>0</v>
      </c>
      <c r="AG228" s="61"/>
      <c r="AH228" s="59"/>
      <c r="AI228" s="4" t="s">
        <v>28</v>
      </c>
    </row>
    <row r="229" spans="1:35" hidden="1">
      <c r="A229" s="359"/>
      <c r="B229" s="360"/>
      <c r="C229" s="361"/>
      <c r="D229" s="362"/>
      <c r="E229" s="372"/>
      <c r="F229" s="2" t="s">
        <v>29</v>
      </c>
      <c r="G229" s="59"/>
      <c r="H229" s="62">
        <f t="shared" si="170"/>
        <v>0</v>
      </c>
      <c r="I229" s="63"/>
      <c r="J229" s="59"/>
      <c r="K229" s="62">
        <f t="shared" si="171"/>
        <v>0</v>
      </c>
      <c r="L229" s="63"/>
      <c r="M229" s="59"/>
      <c r="N229" s="62">
        <f t="shared" si="172"/>
        <v>0</v>
      </c>
      <c r="O229" s="63"/>
      <c r="P229" s="59"/>
      <c r="Q229" s="62">
        <f t="shared" si="173"/>
        <v>0</v>
      </c>
      <c r="R229" s="63"/>
      <c r="S229" s="59"/>
      <c r="T229" s="62">
        <f t="shared" si="174"/>
        <v>0</v>
      </c>
      <c r="U229" s="63"/>
      <c r="V229" s="59"/>
      <c r="W229" s="62">
        <f t="shared" si="175"/>
        <v>0</v>
      </c>
      <c r="X229" s="63"/>
      <c r="Y229" s="59"/>
      <c r="Z229" s="62">
        <f t="shared" si="176"/>
        <v>0</v>
      </c>
      <c r="AA229" s="63"/>
      <c r="AB229" s="59"/>
      <c r="AC229" s="62">
        <f t="shared" si="177"/>
        <v>0</v>
      </c>
      <c r="AD229" s="63"/>
      <c r="AE229" s="59"/>
      <c r="AF229" s="62">
        <f t="shared" si="178"/>
        <v>0</v>
      </c>
      <c r="AG229" s="63"/>
      <c r="AH229" s="59"/>
      <c r="AI229" s="140">
        <f>SUM(G228:G236,J228:J236,M228:M236,P228:P236,S228:S236,V228:V236,Y228:Y236,AB228:AB236,AE228:AE236)</f>
        <v>2589516</v>
      </c>
    </row>
    <row r="230" spans="1:35" hidden="1">
      <c r="A230" s="359"/>
      <c r="B230" s="360"/>
      <c r="C230" s="361"/>
      <c r="D230" s="362"/>
      <c r="E230" s="372"/>
      <c r="F230" s="2" t="s">
        <v>30</v>
      </c>
      <c r="G230" s="59"/>
      <c r="H230" s="62">
        <f t="shared" si="170"/>
        <v>0</v>
      </c>
      <c r="I230" s="63"/>
      <c r="J230" s="59"/>
      <c r="K230" s="62">
        <f t="shared" si="171"/>
        <v>0</v>
      </c>
      <c r="L230" s="63"/>
      <c r="M230" s="59"/>
      <c r="N230" s="62">
        <f t="shared" si="172"/>
        <v>0</v>
      </c>
      <c r="O230" s="63"/>
      <c r="P230" s="59"/>
      <c r="Q230" s="62">
        <f t="shared" si="173"/>
        <v>0</v>
      </c>
      <c r="R230" s="63"/>
      <c r="S230" s="59"/>
      <c r="T230" s="62">
        <f t="shared" si="174"/>
        <v>0</v>
      </c>
      <c r="U230" s="63"/>
      <c r="V230" s="59"/>
      <c r="W230" s="62">
        <f t="shared" si="175"/>
        <v>0</v>
      </c>
      <c r="X230" s="63"/>
      <c r="Y230" s="59"/>
      <c r="Z230" s="62">
        <f t="shared" si="176"/>
        <v>0</v>
      </c>
      <c r="AA230" s="63"/>
      <c r="AB230" s="59"/>
      <c r="AC230" s="62">
        <f t="shared" si="177"/>
        <v>0</v>
      </c>
      <c r="AD230" s="63"/>
      <c r="AE230" s="59"/>
      <c r="AF230" s="62">
        <f t="shared" si="178"/>
        <v>0</v>
      </c>
      <c r="AG230" s="63"/>
      <c r="AH230" s="59"/>
      <c r="AI230" s="7" t="s">
        <v>32</v>
      </c>
    </row>
    <row r="231" spans="1:35" hidden="1">
      <c r="A231" s="359"/>
      <c r="B231" s="360"/>
      <c r="C231" s="361"/>
      <c r="D231" s="362"/>
      <c r="E231" s="372"/>
      <c r="F231" s="2" t="s">
        <v>31</v>
      </c>
      <c r="G231" s="59"/>
      <c r="H231" s="62">
        <f t="shared" si="170"/>
        <v>0</v>
      </c>
      <c r="I231" s="63"/>
      <c r="J231" s="59"/>
      <c r="K231" s="62">
        <f t="shared" si="171"/>
        <v>0</v>
      </c>
      <c r="L231" s="63"/>
      <c r="M231" s="59"/>
      <c r="N231" s="62">
        <f t="shared" si="172"/>
        <v>0</v>
      </c>
      <c r="O231" s="63"/>
      <c r="P231" s="59"/>
      <c r="Q231" s="62">
        <f t="shared" si="173"/>
        <v>0</v>
      </c>
      <c r="R231" s="63"/>
      <c r="S231" s="59"/>
      <c r="T231" s="62">
        <f t="shared" si="174"/>
        <v>0</v>
      </c>
      <c r="U231" s="63"/>
      <c r="V231" s="59"/>
      <c r="W231" s="62">
        <f t="shared" si="175"/>
        <v>0</v>
      </c>
      <c r="X231" s="63"/>
      <c r="Y231" s="59"/>
      <c r="Z231" s="62">
        <f t="shared" si="176"/>
        <v>0</v>
      </c>
      <c r="AA231" s="63"/>
      <c r="AB231" s="59"/>
      <c r="AC231" s="62">
        <f t="shared" si="177"/>
        <v>0</v>
      </c>
      <c r="AD231" s="63"/>
      <c r="AE231" s="59"/>
      <c r="AF231" s="62">
        <f t="shared" si="178"/>
        <v>0</v>
      </c>
      <c r="AG231" s="63"/>
      <c r="AH231" s="59"/>
      <c r="AI231" s="140">
        <f>SUM(H228:H236,K228:K236,N228:N236,Q228:Q236,T228:T236,W228:W236,Z228:Z236,AC228:AC236,Z228:Z236,AF228:AF236)</f>
        <v>0</v>
      </c>
    </row>
    <row r="232" spans="1:35" ht="30" hidden="1" customHeight="1">
      <c r="A232" s="359"/>
      <c r="B232" s="360"/>
      <c r="C232" s="361"/>
      <c r="D232" s="362"/>
      <c r="E232" s="372"/>
      <c r="F232" s="2" t="s">
        <v>33</v>
      </c>
      <c r="G232" s="59"/>
      <c r="H232" s="62">
        <f t="shared" si="170"/>
        <v>0</v>
      </c>
      <c r="I232" s="63"/>
      <c r="J232" s="59"/>
      <c r="K232" s="62">
        <f t="shared" si="171"/>
        <v>0</v>
      </c>
      <c r="L232" s="63"/>
      <c r="M232" s="59"/>
      <c r="N232" s="62">
        <f t="shared" si="172"/>
        <v>0</v>
      </c>
      <c r="O232" s="63"/>
      <c r="P232" s="59"/>
      <c r="Q232" s="62">
        <f t="shared" si="173"/>
        <v>0</v>
      </c>
      <c r="R232" s="63"/>
      <c r="S232" s="59"/>
      <c r="T232" s="62">
        <f t="shared" si="174"/>
        <v>0</v>
      </c>
      <c r="U232" s="63"/>
      <c r="V232" s="59"/>
      <c r="W232" s="62">
        <f t="shared" si="175"/>
        <v>0</v>
      </c>
      <c r="X232" s="63"/>
      <c r="Y232" s="59"/>
      <c r="Z232" s="62">
        <f t="shared" si="176"/>
        <v>0</v>
      </c>
      <c r="AA232" s="63"/>
      <c r="AB232" s="59"/>
      <c r="AC232" s="62">
        <f t="shared" si="177"/>
        <v>0</v>
      </c>
      <c r="AD232" s="63"/>
      <c r="AE232" s="59"/>
      <c r="AF232" s="62">
        <f t="shared" si="178"/>
        <v>0</v>
      </c>
      <c r="AG232" s="63"/>
      <c r="AH232" s="59"/>
      <c r="AI232" s="7" t="s">
        <v>36</v>
      </c>
    </row>
    <row r="233" spans="1:35" hidden="1">
      <c r="A233" s="359"/>
      <c r="B233" s="360"/>
      <c r="C233" s="361"/>
      <c r="D233" s="362"/>
      <c r="E233" s="372"/>
      <c r="F233" s="2" t="s">
        <v>34</v>
      </c>
      <c r="G233" s="59"/>
      <c r="H233" s="62">
        <f t="shared" si="170"/>
        <v>0</v>
      </c>
      <c r="I233" s="63"/>
      <c r="J233" s="89">
        <v>2480353</v>
      </c>
      <c r="K233" s="90">
        <f t="shared" si="171"/>
        <v>0</v>
      </c>
      <c r="L233" s="91">
        <v>2480353</v>
      </c>
      <c r="M233" s="89">
        <v>49717</v>
      </c>
      <c r="N233" s="90">
        <f t="shared" si="172"/>
        <v>0</v>
      </c>
      <c r="O233" s="91">
        <v>49717</v>
      </c>
      <c r="P233" s="89">
        <v>59446</v>
      </c>
      <c r="Q233" s="90">
        <f t="shared" si="173"/>
        <v>0</v>
      </c>
      <c r="R233" s="91">
        <v>59446</v>
      </c>
      <c r="S233" s="59"/>
      <c r="T233" s="62">
        <f t="shared" si="174"/>
        <v>0</v>
      </c>
      <c r="U233" s="63"/>
      <c r="V233" s="59"/>
      <c r="W233" s="62">
        <f t="shared" si="175"/>
        <v>0</v>
      </c>
      <c r="X233" s="63"/>
      <c r="Y233" s="59"/>
      <c r="Z233" s="62">
        <f t="shared" si="176"/>
        <v>0</v>
      </c>
      <c r="AA233" s="63"/>
      <c r="AB233" s="59"/>
      <c r="AC233" s="62">
        <f t="shared" si="177"/>
        <v>0</v>
      </c>
      <c r="AD233" s="63"/>
      <c r="AE233" s="59"/>
      <c r="AF233" s="62">
        <f t="shared" si="178"/>
        <v>0</v>
      </c>
      <c r="AG233" s="63"/>
      <c r="AH233" s="59"/>
      <c r="AI233" s="140">
        <f>SUM(I228:I236,L228:L236,O228:O236,R228:R236,U228:U236,X228:X236,AA228:AA236,AD228:AD236,AG228:AG236)</f>
        <v>2589516</v>
      </c>
    </row>
    <row r="234" spans="1:35" hidden="1">
      <c r="A234" s="359"/>
      <c r="B234" s="360"/>
      <c r="C234" s="361"/>
      <c r="D234" s="362"/>
      <c r="E234" s="372"/>
      <c r="F234" s="2" t="s">
        <v>35</v>
      </c>
      <c r="G234" s="59"/>
      <c r="H234" s="62">
        <f t="shared" si="170"/>
        <v>0</v>
      </c>
      <c r="I234" s="63"/>
      <c r="J234" s="59"/>
      <c r="K234" s="62">
        <f t="shared" si="171"/>
        <v>0</v>
      </c>
      <c r="L234" s="63"/>
      <c r="M234" s="59"/>
      <c r="N234" s="62">
        <f t="shared" si="172"/>
        <v>0</v>
      </c>
      <c r="O234" s="63"/>
      <c r="P234" s="59"/>
      <c r="Q234" s="62">
        <f t="shared" si="173"/>
        <v>0</v>
      </c>
      <c r="R234" s="63"/>
      <c r="S234" s="59"/>
      <c r="T234" s="62">
        <f t="shared" si="174"/>
        <v>0</v>
      </c>
      <c r="U234" s="63"/>
      <c r="V234" s="59"/>
      <c r="W234" s="62">
        <f t="shared" si="175"/>
        <v>0</v>
      </c>
      <c r="X234" s="63"/>
      <c r="Y234" s="59"/>
      <c r="Z234" s="62">
        <f t="shared" si="176"/>
        <v>0</v>
      </c>
      <c r="AA234" s="63"/>
      <c r="AB234" s="59"/>
      <c r="AC234" s="62">
        <f t="shared" si="177"/>
        <v>0</v>
      </c>
      <c r="AD234" s="63"/>
      <c r="AE234" s="59"/>
      <c r="AF234" s="62">
        <f t="shared" si="178"/>
        <v>0</v>
      </c>
      <c r="AG234" s="63"/>
      <c r="AH234" s="59"/>
      <c r="AI234" s="7" t="s">
        <v>40</v>
      </c>
    </row>
    <row r="235" spans="1:35" hidden="1">
      <c r="A235" s="359"/>
      <c r="B235" s="360"/>
      <c r="C235" s="361"/>
      <c r="D235" s="362"/>
      <c r="E235" s="372"/>
      <c r="F235" s="2" t="s">
        <v>37</v>
      </c>
      <c r="G235" s="59"/>
      <c r="H235" s="62">
        <f t="shared" si="170"/>
        <v>0</v>
      </c>
      <c r="I235" s="63"/>
      <c r="J235" s="59"/>
      <c r="K235" s="62">
        <f t="shared" si="171"/>
        <v>0</v>
      </c>
      <c r="L235" s="63"/>
      <c r="M235" s="59"/>
      <c r="N235" s="62">
        <f t="shared" si="172"/>
        <v>0</v>
      </c>
      <c r="O235" s="63"/>
      <c r="P235" s="59"/>
      <c r="Q235" s="62">
        <f t="shared" si="173"/>
        <v>0</v>
      </c>
      <c r="R235" s="63"/>
      <c r="S235" s="59"/>
      <c r="T235" s="62">
        <f t="shared" si="174"/>
        <v>0</v>
      </c>
      <c r="U235" s="63"/>
      <c r="V235" s="59"/>
      <c r="W235" s="62">
        <f t="shared" si="175"/>
        <v>0</v>
      </c>
      <c r="X235" s="63"/>
      <c r="Y235" s="59"/>
      <c r="Z235" s="62">
        <f t="shared" si="176"/>
        <v>0</v>
      </c>
      <c r="AA235" s="63"/>
      <c r="AB235" s="59"/>
      <c r="AC235" s="62">
        <f t="shared" si="177"/>
        <v>0</v>
      </c>
      <c r="AD235" s="63"/>
      <c r="AE235" s="59"/>
      <c r="AF235" s="62">
        <f t="shared" si="178"/>
        <v>0</v>
      </c>
      <c r="AG235" s="63"/>
      <c r="AH235" s="59"/>
      <c r="AI235" s="141">
        <f>AI233/AI229</f>
        <v>1</v>
      </c>
    </row>
    <row r="236" spans="1:35" ht="30" hidden="1" customHeight="1">
      <c r="A236" s="359"/>
      <c r="B236" s="360"/>
      <c r="C236" s="361"/>
      <c r="D236" s="362"/>
      <c r="E236" s="372"/>
      <c r="F236" s="159" t="s">
        <v>38</v>
      </c>
      <c r="G236" s="76"/>
      <c r="H236" s="77">
        <f t="shared" si="170"/>
        <v>0</v>
      </c>
      <c r="I236" s="78"/>
      <c r="J236" s="76"/>
      <c r="K236" s="77">
        <f t="shared" si="171"/>
        <v>0</v>
      </c>
      <c r="L236" s="78"/>
      <c r="M236" s="76"/>
      <c r="N236" s="77">
        <f t="shared" si="172"/>
        <v>0</v>
      </c>
      <c r="O236" s="78"/>
      <c r="P236" s="76"/>
      <c r="Q236" s="77">
        <f t="shared" si="173"/>
        <v>0</v>
      </c>
      <c r="R236" s="78"/>
      <c r="S236" s="76"/>
      <c r="T236" s="77">
        <f t="shared" si="174"/>
        <v>0</v>
      </c>
      <c r="U236" s="78"/>
      <c r="V236" s="76"/>
      <c r="W236" s="77">
        <f t="shared" si="175"/>
        <v>0</v>
      </c>
      <c r="X236" s="78"/>
      <c r="Y236" s="76"/>
      <c r="Z236" s="77">
        <f t="shared" si="176"/>
        <v>0</v>
      </c>
      <c r="AA236" s="78"/>
      <c r="AB236" s="76"/>
      <c r="AC236" s="77">
        <f t="shared" si="177"/>
        <v>0</v>
      </c>
      <c r="AD236" s="78"/>
      <c r="AE236" s="76"/>
      <c r="AF236" s="77">
        <f t="shared" si="178"/>
        <v>0</v>
      </c>
      <c r="AG236" s="78"/>
      <c r="AH236" s="76"/>
      <c r="AI236" s="150"/>
    </row>
    <row r="237" spans="1:35" ht="30" hidden="1" customHeight="1">
      <c r="A237" s="366" t="s">
        <v>13</v>
      </c>
      <c r="B237" s="367" t="s">
        <v>14</v>
      </c>
      <c r="C237" s="354" t="s">
        <v>15</v>
      </c>
      <c r="D237" s="367" t="s">
        <v>16</v>
      </c>
      <c r="E237" s="354" t="s">
        <v>17</v>
      </c>
      <c r="F237" s="368" t="s">
        <v>18</v>
      </c>
      <c r="G237" s="356" t="s">
        <v>19</v>
      </c>
      <c r="H237" s="354" t="s">
        <v>20</v>
      </c>
      <c r="I237" s="355" t="s">
        <v>21</v>
      </c>
      <c r="J237" s="356" t="s">
        <v>19</v>
      </c>
      <c r="K237" s="354" t="s">
        <v>20</v>
      </c>
      <c r="L237" s="355" t="s">
        <v>21</v>
      </c>
      <c r="M237" s="356" t="s">
        <v>19</v>
      </c>
      <c r="N237" s="354" t="s">
        <v>20</v>
      </c>
      <c r="O237" s="355" t="s">
        <v>21</v>
      </c>
      <c r="P237" s="356" t="s">
        <v>19</v>
      </c>
      <c r="Q237" s="354" t="s">
        <v>20</v>
      </c>
      <c r="R237" s="355" t="s">
        <v>21</v>
      </c>
      <c r="S237" s="356" t="s">
        <v>19</v>
      </c>
      <c r="T237" s="354" t="s">
        <v>20</v>
      </c>
      <c r="U237" s="355" t="s">
        <v>21</v>
      </c>
      <c r="V237" s="356" t="s">
        <v>19</v>
      </c>
      <c r="W237" s="354" t="s">
        <v>20</v>
      </c>
      <c r="X237" s="355" t="s">
        <v>21</v>
      </c>
      <c r="Y237" s="356" t="s">
        <v>19</v>
      </c>
      <c r="Z237" s="354" t="s">
        <v>20</v>
      </c>
      <c r="AA237" s="355" t="s">
        <v>21</v>
      </c>
      <c r="AB237" s="356" t="s">
        <v>19</v>
      </c>
      <c r="AC237" s="354" t="s">
        <v>20</v>
      </c>
      <c r="AD237" s="355" t="s">
        <v>21</v>
      </c>
      <c r="AE237" s="356" t="s">
        <v>19</v>
      </c>
      <c r="AF237" s="354" t="s">
        <v>20</v>
      </c>
      <c r="AG237" s="355" t="s">
        <v>21</v>
      </c>
      <c r="AH237" s="356" t="s">
        <v>19</v>
      </c>
      <c r="AI237" s="358" t="s">
        <v>22</v>
      </c>
    </row>
    <row r="238" spans="1:35" ht="30" hidden="1" customHeight="1">
      <c r="A238" s="366"/>
      <c r="B238" s="367"/>
      <c r="C238" s="354"/>
      <c r="D238" s="367"/>
      <c r="E238" s="354"/>
      <c r="F238" s="368"/>
      <c r="G238" s="356"/>
      <c r="H238" s="354"/>
      <c r="I238" s="355"/>
      <c r="J238" s="356"/>
      <c r="K238" s="354"/>
      <c r="L238" s="355"/>
      <c r="M238" s="356"/>
      <c r="N238" s="354"/>
      <c r="O238" s="355"/>
      <c r="P238" s="356"/>
      <c r="Q238" s="354"/>
      <c r="R238" s="355"/>
      <c r="S238" s="356"/>
      <c r="T238" s="354"/>
      <c r="U238" s="355"/>
      <c r="V238" s="356"/>
      <c r="W238" s="354"/>
      <c r="X238" s="355"/>
      <c r="Y238" s="356"/>
      <c r="Z238" s="354"/>
      <c r="AA238" s="355"/>
      <c r="AB238" s="356"/>
      <c r="AC238" s="354"/>
      <c r="AD238" s="355"/>
      <c r="AE238" s="356"/>
      <c r="AF238" s="354"/>
      <c r="AG238" s="355"/>
      <c r="AH238" s="356"/>
      <c r="AI238" s="358"/>
    </row>
    <row r="239" spans="1:35" ht="30" hidden="1" customHeight="1">
      <c r="A239" s="359" t="s">
        <v>89</v>
      </c>
      <c r="B239" s="360">
        <v>2119</v>
      </c>
      <c r="C239" s="361">
        <v>1382612</v>
      </c>
      <c r="D239" s="362" t="s">
        <v>90</v>
      </c>
      <c r="E239" s="372" t="s">
        <v>91</v>
      </c>
      <c r="F239" s="2" t="s">
        <v>27</v>
      </c>
      <c r="G239" s="59"/>
      <c r="H239" s="60">
        <f t="shared" ref="H239:H247" si="179">G239-I239</f>
        <v>0</v>
      </c>
      <c r="I239" s="61"/>
      <c r="J239" s="59"/>
      <c r="K239" s="60">
        <f t="shared" ref="K239:K247" si="180">J239-L239</f>
        <v>0</v>
      </c>
      <c r="L239" s="61"/>
      <c r="M239" s="59"/>
      <c r="N239" s="60">
        <f t="shared" ref="N239:N247" si="181">M239-O239</f>
        <v>0</v>
      </c>
      <c r="O239" s="61"/>
      <c r="P239" s="59"/>
      <c r="Q239" s="60">
        <f>P239-R239</f>
        <v>0</v>
      </c>
      <c r="R239" s="61"/>
      <c r="S239" s="59"/>
      <c r="T239" s="60">
        <f t="shared" ref="T239:T247" si="182">S239-U239</f>
        <v>0</v>
      </c>
      <c r="U239" s="61"/>
      <c r="V239" s="59"/>
      <c r="W239" s="60">
        <f t="shared" ref="W239:W247" si="183">V239-X239</f>
        <v>0</v>
      </c>
      <c r="X239" s="61"/>
      <c r="Y239" s="59"/>
      <c r="Z239" s="60">
        <f t="shared" ref="Z239:Z247" si="184">Y239-AA239</f>
        <v>0</v>
      </c>
      <c r="AA239" s="61"/>
      <c r="AB239" s="59"/>
      <c r="AC239" s="60">
        <f t="shared" ref="AC239:AC247" si="185">AB239-AD239</f>
        <v>0</v>
      </c>
      <c r="AD239" s="61"/>
      <c r="AE239" s="59"/>
      <c r="AF239" s="60">
        <f t="shared" ref="AF239:AF247" si="186">AE239-AG239</f>
        <v>0</v>
      </c>
      <c r="AG239" s="61"/>
      <c r="AH239" s="59"/>
      <c r="AI239" s="4" t="s">
        <v>28</v>
      </c>
    </row>
    <row r="240" spans="1:35" hidden="1">
      <c r="A240" s="359"/>
      <c r="B240" s="360"/>
      <c r="C240" s="361"/>
      <c r="D240" s="362"/>
      <c r="E240" s="372"/>
      <c r="F240" s="2" t="s">
        <v>29</v>
      </c>
      <c r="G240" s="59"/>
      <c r="H240" s="62">
        <f t="shared" si="179"/>
        <v>0</v>
      </c>
      <c r="I240" s="63"/>
      <c r="J240" s="59"/>
      <c r="K240" s="62">
        <f t="shared" si="180"/>
        <v>0</v>
      </c>
      <c r="L240" s="63"/>
      <c r="M240" s="89">
        <v>985600</v>
      </c>
      <c r="N240" s="90">
        <f t="shared" si="181"/>
        <v>0</v>
      </c>
      <c r="O240" s="91">
        <v>985600</v>
      </c>
      <c r="P240" s="3"/>
      <c r="Q240" s="11"/>
      <c r="R240" s="12"/>
      <c r="S240" s="59"/>
      <c r="T240" s="62">
        <f t="shared" si="182"/>
        <v>0</v>
      </c>
      <c r="U240" s="63"/>
      <c r="V240" s="59"/>
      <c r="W240" s="62">
        <f t="shared" si="183"/>
        <v>0</v>
      </c>
      <c r="X240" s="63"/>
      <c r="Y240" s="59"/>
      <c r="Z240" s="62">
        <f t="shared" si="184"/>
        <v>0</v>
      </c>
      <c r="AA240" s="63"/>
      <c r="AB240" s="59"/>
      <c r="AC240" s="62">
        <f t="shared" si="185"/>
        <v>0</v>
      </c>
      <c r="AD240" s="63"/>
      <c r="AE240" s="59"/>
      <c r="AF240" s="62">
        <f t="shared" si="186"/>
        <v>0</v>
      </c>
      <c r="AG240" s="63"/>
      <c r="AH240" s="59"/>
      <c r="AI240" s="140">
        <f>SUM(G239:G247,J239:J247,M239:M247,P239:P247,S239:S247,V239:V247,Y239:Y247,AB239:AB247,AE239:AE247)</f>
        <v>2171642</v>
      </c>
    </row>
    <row r="241" spans="1:35" hidden="1">
      <c r="A241" s="359"/>
      <c r="B241" s="360"/>
      <c r="C241" s="361"/>
      <c r="D241" s="362"/>
      <c r="E241" s="372"/>
      <c r="F241" s="2" t="s">
        <v>30</v>
      </c>
      <c r="G241" s="59"/>
      <c r="H241" s="62">
        <f t="shared" si="179"/>
        <v>0</v>
      </c>
      <c r="I241" s="63"/>
      <c r="J241" s="59"/>
      <c r="K241" s="62">
        <f t="shared" si="180"/>
        <v>0</v>
      </c>
      <c r="L241" s="63"/>
      <c r="M241" s="59"/>
      <c r="N241" s="62">
        <f t="shared" si="181"/>
        <v>0</v>
      </c>
      <c r="O241" s="63"/>
      <c r="P241" s="59"/>
      <c r="Q241" s="62">
        <f t="shared" ref="Q241:Q247" si="187">P241-R241</f>
        <v>0</v>
      </c>
      <c r="R241" s="63"/>
      <c r="S241" s="59"/>
      <c r="T241" s="62">
        <f t="shared" si="182"/>
        <v>0</v>
      </c>
      <c r="U241" s="63"/>
      <c r="V241" s="59"/>
      <c r="W241" s="62">
        <f t="shared" si="183"/>
        <v>0</v>
      </c>
      <c r="X241" s="63"/>
      <c r="Y241" s="59"/>
      <c r="Z241" s="62">
        <f t="shared" si="184"/>
        <v>0</v>
      </c>
      <c r="AA241" s="63"/>
      <c r="AB241" s="59"/>
      <c r="AC241" s="62">
        <f t="shared" si="185"/>
        <v>0</v>
      </c>
      <c r="AD241" s="63"/>
      <c r="AE241" s="59"/>
      <c r="AF241" s="62">
        <f t="shared" si="186"/>
        <v>0</v>
      </c>
      <c r="AG241" s="63"/>
      <c r="AH241" s="59"/>
      <c r="AI241" s="7" t="s">
        <v>32</v>
      </c>
    </row>
    <row r="242" spans="1:35" hidden="1">
      <c r="A242" s="359"/>
      <c r="B242" s="360"/>
      <c r="C242" s="361"/>
      <c r="D242" s="362"/>
      <c r="E242" s="372"/>
      <c r="F242" s="2" t="s">
        <v>31</v>
      </c>
      <c r="G242" s="59"/>
      <c r="H242" s="62">
        <f t="shared" si="179"/>
        <v>0</v>
      </c>
      <c r="I242" s="63"/>
      <c r="J242" s="59"/>
      <c r="K242" s="62">
        <f t="shared" si="180"/>
        <v>0</v>
      </c>
      <c r="L242" s="63"/>
      <c r="M242" s="59"/>
      <c r="N242" s="62">
        <f t="shared" si="181"/>
        <v>0</v>
      </c>
      <c r="O242" s="63"/>
      <c r="P242" s="59"/>
      <c r="Q242" s="62">
        <f t="shared" si="187"/>
        <v>0</v>
      </c>
      <c r="R242" s="63"/>
      <c r="S242" s="59"/>
      <c r="T242" s="62">
        <f t="shared" si="182"/>
        <v>0</v>
      </c>
      <c r="U242" s="63"/>
      <c r="V242" s="59"/>
      <c r="W242" s="62">
        <f t="shared" si="183"/>
        <v>0</v>
      </c>
      <c r="X242" s="63"/>
      <c r="Y242" s="59"/>
      <c r="Z242" s="62">
        <f t="shared" si="184"/>
        <v>0</v>
      </c>
      <c r="AA242" s="63"/>
      <c r="AB242" s="59"/>
      <c r="AC242" s="62">
        <f t="shared" si="185"/>
        <v>0</v>
      </c>
      <c r="AD242" s="63"/>
      <c r="AE242" s="59"/>
      <c r="AF242" s="62">
        <f t="shared" si="186"/>
        <v>0</v>
      </c>
      <c r="AG242" s="63"/>
      <c r="AH242" s="59"/>
      <c r="AI242" s="140">
        <f>SUM(H239:H247,K239:K247,N239:N247,Q239:Q247,T239:T247,W239:W247,Z239:Z247,AC239:AC247,Z239:Z247,AF239:AF247)</f>
        <v>0</v>
      </c>
    </row>
    <row r="243" spans="1:35" hidden="1">
      <c r="A243" s="359"/>
      <c r="B243" s="360"/>
      <c r="C243" s="361"/>
      <c r="D243" s="362"/>
      <c r="E243" s="372"/>
      <c r="F243" s="2" t="s">
        <v>33</v>
      </c>
      <c r="G243" s="59"/>
      <c r="H243" s="62">
        <f t="shared" si="179"/>
        <v>0</v>
      </c>
      <c r="I243" s="63"/>
      <c r="J243" s="59"/>
      <c r="K243" s="62">
        <f t="shared" si="180"/>
        <v>0</v>
      </c>
      <c r="L243" s="63"/>
      <c r="M243" s="59"/>
      <c r="N243" s="62">
        <f t="shared" si="181"/>
        <v>0</v>
      </c>
      <c r="O243" s="63"/>
      <c r="P243" s="59"/>
      <c r="Q243" s="62">
        <f t="shared" si="187"/>
        <v>0</v>
      </c>
      <c r="R243" s="63"/>
      <c r="S243" s="59"/>
      <c r="T243" s="62">
        <f t="shared" si="182"/>
        <v>0</v>
      </c>
      <c r="U243" s="63"/>
      <c r="V243" s="59"/>
      <c r="W243" s="62">
        <f t="shared" si="183"/>
        <v>0</v>
      </c>
      <c r="X243" s="63"/>
      <c r="Y243" s="59"/>
      <c r="Z243" s="62">
        <f t="shared" si="184"/>
        <v>0</v>
      </c>
      <c r="AA243" s="63"/>
      <c r="AB243" s="59"/>
      <c r="AC243" s="62">
        <f t="shared" si="185"/>
        <v>0</v>
      </c>
      <c r="AD243" s="63"/>
      <c r="AE243" s="59"/>
      <c r="AF243" s="62">
        <f t="shared" si="186"/>
        <v>0</v>
      </c>
      <c r="AG243" s="63"/>
      <c r="AH243" s="59"/>
      <c r="AI243" s="7" t="s">
        <v>36</v>
      </c>
    </row>
    <row r="244" spans="1:35" hidden="1">
      <c r="A244" s="359"/>
      <c r="B244" s="360"/>
      <c r="C244" s="361"/>
      <c r="D244" s="362"/>
      <c r="E244" s="372"/>
      <c r="F244" s="2" t="s">
        <v>34</v>
      </c>
      <c r="G244" s="59"/>
      <c r="H244" s="62">
        <f t="shared" si="179"/>
        <v>0</v>
      </c>
      <c r="I244" s="63"/>
      <c r="J244" s="59"/>
      <c r="K244" s="62">
        <f t="shared" si="180"/>
        <v>0</v>
      </c>
      <c r="L244" s="63"/>
      <c r="M244" s="89">
        <v>1154552</v>
      </c>
      <c r="N244" s="90">
        <f t="shared" si="181"/>
        <v>0</v>
      </c>
      <c r="O244" s="91">
        <v>1154552</v>
      </c>
      <c r="P244" s="89">
        <v>31490</v>
      </c>
      <c r="Q244" s="90">
        <f t="shared" si="187"/>
        <v>0</v>
      </c>
      <c r="R244" s="91">
        <v>31490</v>
      </c>
      <c r="S244" s="59"/>
      <c r="T244" s="62">
        <f t="shared" si="182"/>
        <v>0</v>
      </c>
      <c r="U244" s="63"/>
      <c r="V244" s="59"/>
      <c r="W244" s="62">
        <f t="shared" si="183"/>
        <v>0</v>
      </c>
      <c r="X244" s="63"/>
      <c r="Y244" s="59"/>
      <c r="Z244" s="62">
        <f t="shared" si="184"/>
        <v>0</v>
      </c>
      <c r="AA244" s="63"/>
      <c r="AB244" s="59"/>
      <c r="AC244" s="62">
        <f t="shared" si="185"/>
        <v>0</v>
      </c>
      <c r="AD244" s="63"/>
      <c r="AE244" s="59"/>
      <c r="AF244" s="62">
        <f t="shared" si="186"/>
        <v>0</v>
      </c>
      <c r="AG244" s="63"/>
      <c r="AH244" s="59"/>
      <c r="AI244" s="140">
        <f>SUM(I239:I247,L239:L247,O239:O247,R239:R247,U239:U247,X239:X247,AA239:AA247,AD239:AD247,AG239:AG247)</f>
        <v>2171642</v>
      </c>
    </row>
    <row r="245" spans="1:35" hidden="1">
      <c r="A245" s="359"/>
      <c r="B245" s="360"/>
      <c r="C245" s="361"/>
      <c r="D245" s="362"/>
      <c r="E245" s="372"/>
      <c r="F245" s="2" t="s">
        <v>35</v>
      </c>
      <c r="G245" s="59"/>
      <c r="H245" s="62">
        <f t="shared" si="179"/>
        <v>0</v>
      </c>
      <c r="I245" s="63"/>
      <c r="J245" s="59"/>
      <c r="K245" s="62">
        <f t="shared" si="180"/>
        <v>0</v>
      </c>
      <c r="L245" s="63"/>
      <c r="M245" s="59"/>
      <c r="N245" s="62">
        <f t="shared" si="181"/>
        <v>0</v>
      </c>
      <c r="O245" s="63"/>
      <c r="P245" s="59"/>
      <c r="Q245" s="62">
        <f t="shared" si="187"/>
        <v>0</v>
      </c>
      <c r="R245" s="63"/>
      <c r="S245" s="59"/>
      <c r="T245" s="62">
        <f t="shared" si="182"/>
        <v>0</v>
      </c>
      <c r="U245" s="63"/>
      <c r="V245" s="59"/>
      <c r="W245" s="62">
        <f t="shared" si="183"/>
        <v>0</v>
      </c>
      <c r="X245" s="63"/>
      <c r="Y245" s="59"/>
      <c r="Z245" s="62">
        <f t="shared" si="184"/>
        <v>0</v>
      </c>
      <c r="AA245" s="63"/>
      <c r="AB245" s="59"/>
      <c r="AC245" s="62">
        <f t="shared" si="185"/>
        <v>0</v>
      </c>
      <c r="AD245" s="63"/>
      <c r="AE245" s="59"/>
      <c r="AF245" s="62">
        <f t="shared" si="186"/>
        <v>0</v>
      </c>
      <c r="AG245" s="63"/>
      <c r="AH245" s="59"/>
      <c r="AI245" s="7" t="s">
        <v>40</v>
      </c>
    </row>
    <row r="246" spans="1:35" hidden="1">
      <c r="A246" s="359"/>
      <c r="B246" s="360"/>
      <c r="C246" s="361"/>
      <c r="D246" s="362"/>
      <c r="E246" s="372"/>
      <c r="F246" s="2" t="s">
        <v>37</v>
      </c>
      <c r="G246" s="59"/>
      <c r="H246" s="62">
        <f t="shared" si="179"/>
        <v>0</v>
      </c>
      <c r="I246" s="63"/>
      <c r="J246" s="59"/>
      <c r="K246" s="62">
        <f t="shared" si="180"/>
        <v>0</v>
      </c>
      <c r="L246" s="63"/>
      <c r="M246" s="59"/>
      <c r="N246" s="62">
        <f t="shared" si="181"/>
        <v>0</v>
      </c>
      <c r="O246" s="63"/>
      <c r="P246" s="59"/>
      <c r="Q246" s="62">
        <f t="shared" si="187"/>
        <v>0</v>
      </c>
      <c r="R246" s="63"/>
      <c r="S246" s="59"/>
      <c r="T246" s="62">
        <f t="shared" si="182"/>
        <v>0</v>
      </c>
      <c r="U246" s="63"/>
      <c r="V246" s="59"/>
      <c r="W246" s="62">
        <f t="shared" si="183"/>
        <v>0</v>
      </c>
      <c r="X246" s="63"/>
      <c r="Y246" s="59"/>
      <c r="Z246" s="62">
        <f t="shared" si="184"/>
        <v>0</v>
      </c>
      <c r="AA246" s="63"/>
      <c r="AB246" s="59"/>
      <c r="AC246" s="62">
        <f t="shared" si="185"/>
        <v>0</v>
      </c>
      <c r="AD246" s="63"/>
      <c r="AE246" s="59"/>
      <c r="AF246" s="62">
        <f t="shared" si="186"/>
        <v>0</v>
      </c>
      <c r="AG246" s="63"/>
      <c r="AH246" s="59"/>
      <c r="AI246" s="141">
        <f>AI244/AI240</f>
        <v>1</v>
      </c>
    </row>
    <row r="247" spans="1:35" hidden="1">
      <c r="A247" s="359"/>
      <c r="B247" s="360"/>
      <c r="C247" s="361"/>
      <c r="D247" s="362"/>
      <c r="E247" s="372"/>
      <c r="F247" s="159" t="s">
        <v>38</v>
      </c>
      <c r="G247" s="76"/>
      <c r="H247" s="77">
        <f t="shared" si="179"/>
        <v>0</v>
      </c>
      <c r="I247" s="78"/>
      <c r="J247" s="76"/>
      <c r="K247" s="77">
        <f t="shared" si="180"/>
        <v>0</v>
      </c>
      <c r="L247" s="78"/>
      <c r="M247" s="76"/>
      <c r="N247" s="77">
        <f t="shared" si="181"/>
        <v>0</v>
      </c>
      <c r="O247" s="78"/>
      <c r="P247" s="76"/>
      <c r="Q247" s="77">
        <f t="shared" si="187"/>
        <v>0</v>
      </c>
      <c r="R247" s="78"/>
      <c r="S247" s="76"/>
      <c r="T247" s="77">
        <f t="shared" si="182"/>
        <v>0</v>
      </c>
      <c r="U247" s="78"/>
      <c r="V247" s="76"/>
      <c r="W247" s="77">
        <f t="shared" si="183"/>
        <v>0</v>
      </c>
      <c r="X247" s="78"/>
      <c r="Y247" s="76"/>
      <c r="Z247" s="77">
        <f t="shared" si="184"/>
        <v>0</v>
      </c>
      <c r="AA247" s="78"/>
      <c r="AB247" s="76"/>
      <c r="AC247" s="77">
        <f t="shared" si="185"/>
        <v>0</v>
      </c>
      <c r="AD247" s="78"/>
      <c r="AE247" s="76"/>
      <c r="AF247" s="77">
        <f t="shared" si="186"/>
        <v>0</v>
      </c>
      <c r="AG247" s="78"/>
      <c r="AH247" s="76"/>
      <c r="AI247" s="150"/>
    </row>
    <row r="248" spans="1:35" ht="30" hidden="1" customHeight="1">
      <c r="A248" s="391" t="s">
        <v>13</v>
      </c>
      <c r="B248" s="392" t="s">
        <v>14</v>
      </c>
      <c r="C248" s="354" t="s">
        <v>15</v>
      </c>
      <c r="D248" s="392" t="s">
        <v>16</v>
      </c>
      <c r="E248" s="393" t="s">
        <v>17</v>
      </c>
      <c r="F248" s="368" t="s">
        <v>18</v>
      </c>
      <c r="G248" s="394" t="s">
        <v>19</v>
      </c>
      <c r="H248" s="393" t="s">
        <v>20</v>
      </c>
      <c r="I248" s="395" t="s">
        <v>21</v>
      </c>
      <c r="J248" s="396" t="s">
        <v>19</v>
      </c>
      <c r="K248" s="393" t="s">
        <v>20</v>
      </c>
      <c r="L248" s="395" t="s">
        <v>21</v>
      </c>
      <c r="M248" s="396" t="s">
        <v>19</v>
      </c>
      <c r="N248" s="393" t="s">
        <v>20</v>
      </c>
      <c r="O248" s="395" t="s">
        <v>21</v>
      </c>
      <c r="P248" s="396" t="s">
        <v>19</v>
      </c>
      <c r="Q248" s="393" t="s">
        <v>20</v>
      </c>
      <c r="R248" s="395" t="s">
        <v>21</v>
      </c>
      <c r="S248" s="396" t="s">
        <v>19</v>
      </c>
      <c r="T248" s="393" t="s">
        <v>20</v>
      </c>
      <c r="U248" s="395" t="s">
        <v>21</v>
      </c>
      <c r="V248" s="396" t="s">
        <v>19</v>
      </c>
      <c r="W248" s="393" t="s">
        <v>20</v>
      </c>
      <c r="X248" s="395" t="s">
        <v>21</v>
      </c>
      <c r="Y248" s="396" t="s">
        <v>19</v>
      </c>
      <c r="Z248" s="393" t="s">
        <v>20</v>
      </c>
      <c r="AA248" s="395" t="s">
        <v>21</v>
      </c>
      <c r="AB248" s="396" t="s">
        <v>19</v>
      </c>
      <c r="AC248" s="393" t="s">
        <v>20</v>
      </c>
      <c r="AD248" s="395" t="s">
        <v>21</v>
      </c>
      <c r="AE248" s="396" t="s">
        <v>19</v>
      </c>
      <c r="AF248" s="393" t="s">
        <v>20</v>
      </c>
      <c r="AG248" s="395" t="s">
        <v>21</v>
      </c>
      <c r="AH248" s="398" t="s">
        <v>19</v>
      </c>
      <c r="AI248" s="358" t="s">
        <v>22</v>
      </c>
    </row>
    <row r="249" spans="1:35" ht="30" hidden="1" customHeight="1">
      <c r="A249" s="391"/>
      <c r="B249" s="392"/>
      <c r="C249" s="354"/>
      <c r="D249" s="392"/>
      <c r="E249" s="393"/>
      <c r="F249" s="368"/>
      <c r="G249" s="394"/>
      <c r="H249" s="393"/>
      <c r="I249" s="395"/>
      <c r="J249" s="396"/>
      <c r="K249" s="393"/>
      <c r="L249" s="395"/>
      <c r="M249" s="396"/>
      <c r="N249" s="393"/>
      <c r="O249" s="395"/>
      <c r="P249" s="396"/>
      <c r="Q249" s="393"/>
      <c r="R249" s="395"/>
      <c r="S249" s="396"/>
      <c r="T249" s="393"/>
      <c r="U249" s="395"/>
      <c r="V249" s="396"/>
      <c r="W249" s="393"/>
      <c r="X249" s="395"/>
      <c r="Y249" s="396"/>
      <c r="Z249" s="393"/>
      <c r="AA249" s="395"/>
      <c r="AB249" s="396"/>
      <c r="AC249" s="393"/>
      <c r="AD249" s="395"/>
      <c r="AE249" s="396"/>
      <c r="AF249" s="393"/>
      <c r="AG249" s="395"/>
      <c r="AH249" s="398"/>
      <c r="AI249" s="358"/>
    </row>
    <row r="250" spans="1:35" ht="30" hidden="1" customHeight="1">
      <c r="A250" s="359" t="s">
        <v>92</v>
      </c>
      <c r="B250" s="360" t="s">
        <v>93</v>
      </c>
      <c r="C250" s="361" t="s">
        <v>94</v>
      </c>
      <c r="D250" s="362" t="s">
        <v>95</v>
      </c>
      <c r="E250" s="372" t="s">
        <v>48</v>
      </c>
      <c r="F250" s="2" t="s">
        <v>27</v>
      </c>
      <c r="G250" s="64"/>
      <c r="H250" s="60">
        <f t="shared" ref="H250:H258" si="188">G250-I250</f>
        <v>0</v>
      </c>
      <c r="I250" s="61"/>
      <c r="J250" s="59"/>
      <c r="K250" s="60">
        <f t="shared" ref="K250:K258" si="189">J250-L250</f>
        <v>0</v>
      </c>
      <c r="L250" s="61"/>
      <c r="M250" s="59"/>
      <c r="N250" s="60">
        <f t="shared" ref="N250:N258" si="190">M250-O250</f>
        <v>0</v>
      </c>
      <c r="O250" s="61"/>
      <c r="P250" s="59"/>
      <c r="Q250" s="60">
        <f t="shared" ref="Q250:Q258" si="191">P250-R250</f>
        <v>0</v>
      </c>
      <c r="R250" s="61"/>
      <c r="S250" s="59"/>
      <c r="T250" s="60">
        <f t="shared" ref="T250:T258" si="192">S250-U250</f>
        <v>0</v>
      </c>
      <c r="U250" s="61"/>
      <c r="V250" s="59"/>
      <c r="W250" s="60">
        <f t="shared" ref="W250:W258" si="193">V250-X250</f>
        <v>0</v>
      </c>
      <c r="X250" s="61"/>
      <c r="Y250" s="59"/>
      <c r="Z250" s="60">
        <f t="shared" ref="Z250:Z258" si="194">Y250-AA250</f>
        <v>0</v>
      </c>
      <c r="AA250" s="61"/>
      <c r="AB250" s="59"/>
      <c r="AC250" s="60">
        <f t="shared" ref="AC250:AC258" si="195">AB250-AD250</f>
        <v>0</v>
      </c>
      <c r="AD250" s="61"/>
      <c r="AE250" s="59"/>
      <c r="AF250" s="60">
        <f t="shared" ref="AF250:AF258" si="196">AE250-AG250</f>
        <v>0</v>
      </c>
      <c r="AG250" s="61"/>
      <c r="AH250" s="65"/>
      <c r="AI250" s="4" t="s">
        <v>28</v>
      </c>
    </row>
    <row r="251" spans="1:35" hidden="1">
      <c r="A251" s="359"/>
      <c r="B251" s="360"/>
      <c r="C251" s="361"/>
      <c r="D251" s="362"/>
      <c r="E251" s="372"/>
      <c r="F251" s="2" t="s">
        <v>29</v>
      </c>
      <c r="G251" s="64"/>
      <c r="H251" s="62">
        <f t="shared" si="188"/>
        <v>0</v>
      </c>
      <c r="I251" s="63"/>
      <c r="J251" s="59"/>
      <c r="K251" s="62">
        <f t="shared" si="189"/>
        <v>0</v>
      </c>
      <c r="L251" s="63"/>
      <c r="M251" s="59"/>
      <c r="N251" s="62">
        <f t="shared" si="190"/>
        <v>0</v>
      </c>
      <c r="O251" s="63"/>
      <c r="P251" s="59"/>
      <c r="Q251" s="62">
        <f t="shared" si="191"/>
        <v>0</v>
      </c>
      <c r="R251" s="63"/>
      <c r="S251" s="59"/>
      <c r="T251" s="62">
        <f t="shared" si="192"/>
        <v>0</v>
      </c>
      <c r="U251" s="63"/>
      <c r="V251" s="59"/>
      <c r="W251" s="62">
        <f t="shared" si="193"/>
        <v>0</v>
      </c>
      <c r="X251" s="63"/>
      <c r="Y251" s="59"/>
      <c r="Z251" s="62">
        <f t="shared" si="194"/>
        <v>0</v>
      </c>
      <c r="AA251" s="63"/>
      <c r="AB251" s="59"/>
      <c r="AC251" s="62">
        <f t="shared" si="195"/>
        <v>0</v>
      </c>
      <c r="AD251" s="63"/>
      <c r="AE251" s="59"/>
      <c r="AF251" s="62">
        <f t="shared" si="196"/>
        <v>0</v>
      </c>
      <c r="AG251" s="63"/>
      <c r="AH251" s="65"/>
      <c r="AI251" s="140">
        <f>SUM(G250:G258,J250:J258,M250:M258,P250:P258,S250:S258,V250:V258,Y250:Y258,AB250:AB258,AE250:AE258)</f>
        <v>404306</v>
      </c>
    </row>
    <row r="252" spans="1:35" hidden="1">
      <c r="A252" s="359"/>
      <c r="B252" s="360"/>
      <c r="C252" s="361"/>
      <c r="D252" s="362"/>
      <c r="E252" s="372"/>
      <c r="F252" s="2" t="s">
        <v>30</v>
      </c>
      <c r="G252" s="64"/>
      <c r="H252" s="62">
        <f t="shared" si="188"/>
        <v>0</v>
      </c>
      <c r="I252" s="63"/>
      <c r="J252" s="59"/>
      <c r="K252" s="62">
        <f t="shared" si="189"/>
        <v>0</v>
      </c>
      <c r="L252" s="63"/>
      <c r="M252" s="59"/>
      <c r="N252" s="62">
        <f t="shared" si="190"/>
        <v>0</v>
      </c>
      <c r="O252" s="63"/>
      <c r="P252" s="59"/>
      <c r="Q252" s="62">
        <f t="shared" si="191"/>
        <v>0</v>
      </c>
      <c r="R252" s="63"/>
      <c r="S252" s="59"/>
      <c r="T252" s="62">
        <f t="shared" si="192"/>
        <v>0</v>
      </c>
      <c r="U252" s="63"/>
      <c r="V252" s="59"/>
      <c r="W252" s="62">
        <f t="shared" si="193"/>
        <v>0</v>
      </c>
      <c r="X252" s="63"/>
      <c r="Y252" s="59"/>
      <c r="Z252" s="62">
        <f t="shared" si="194"/>
        <v>0</v>
      </c>
      <c r="AA252" s="63"/>
      <c r="AB252" s="59"/>
      <c r="AC252" s="62">
        <f t="shared" si="195"/>
        <v>0</v>
      </c>
      <c r="AD252" s="63"/>
      <c r="AE252" s="59"/>
      <c r="AF252" s="62">
        <f t="shared" si="196"/>
        <v>0</v>
      </c>
      <c r="AG252" s="63"/>
      <c r="AH252" s="65"/>
      <c r="AI252" s="7" t="s">
        <v>32</v>
      </c>
    </row>
    <row r="253" spans="1:35" hidden="1">
      <c r="A253" s="359"/>
      <c r="B253" s="360"/>
      <c r="C253" s="361"/>
      <c r="D253" s="362"/>
      <c r="E253" s="372"/>
      <c r="F253" s="2" t="s">
        <v>31</v>
      </c>
      <c r="G253" s="64"/>
      <c r="H253" s="62">
        <f t="shared" si="188"/>
        <v>0</v>
      </c>
      <c r="I253" s="63"/>
      <c r="J253" s="59"/>
      <c r="K253" s="62">
        <f t="shared" si="189"/>
        <v>0</v>
      </c>
      <c r="L253" s="63"/>
      <c r="M253" s="59"/>
      <c r="N253" s="62">
        <f t="shared" si="190"/>
        <v>0</v>
      </c>
      <c r="O253" s="63"/>
      <c r="P253" s="59"/>
      <c r="Q253" s="62">
        <f t="shared" si="191"/>
        <v>0</v>
      </c>
      <c r="R253" s="63"/>
      <c r="S253" s="59"/>
      <c r="T253" s="62">
        <f t="shared" si="192"/>
        <v>0</v>
      </c>
      <c r="U253" s="63"/>
      <c r="V253" s="59"/>
      <c r="W253" s="62">
        <f t="shared" si="193"/>
        <v>0</v>
      </c>
      <c r="X253" s="63"/>
      <c r="Y253" s="59"/>
      <c r="Z253" s="62">
        <f t="shared" si="194"/>
        <v>0</v>
      </c>
      <c r="AA253" s="63"/>
      <c r="AB253" s="59"/>
      <c r="AC253" s="62">
        <f t="shared" si="195"/>
        <v>0</v>
      </c>
      <c r="AD253" s="63"/>
      <c r="AE253" s="59"/>
      <c r="AF253" s="62">
        <f t="shared" si="196"/>
        <v>0</v>
      </c>
      <c r="AG253" s="63"/>
      <c r="AH253" s="65"/>
      <c r="AI253" s="140">
        <f>SUM(H250:H258,K250:K258,N250:N258,Q250:Q258,T250:T258,W250:W258,Z250:Z258,AC250:AC258,Z250:Z258,AF250:AF258)</f>
        <v>0</v>
      </c>
    </row>
    <row r="254" spans="1:35" hidden="1">
      <c r="A254" s="359"/>
      <c r="B254" s="360"/>
      <c r="C254" s="361"/>
      <c r="D254" s="362"/>
      <c r="E254" s="372"/>
      <c r="F254" s="2" t="s">
        <v>33</v>
      </c>
      <c r="G254" s="64"/>
      <c r="H254" s="62">
        <f t="shared" si="188"/>
        <v>0</v>
      </c>
      <c r="I254" s="63"/>
      <c r="J254" s="59"/>
      <c r="K254" s="62">
        <f t="shared" si="189"/>
        <v>0</v>
      </c>
      <c r="L254" s="63"/>
      <c r="M254" s="59"/>
      <c r="N254" s="62">
        <f t="shared" si="190"/>
        <v>0</v>
      </c>
      <c r="O254" s="63"/>
      <c r="P254" s="59"/>
      <c r="Q254" s="62">
        <f t="shared" si="191"/>
        <v>0</v>
      </c>
      <c r="R254" s="63"/>
      <c r="S254" s="59"/>
      <c r="T254" s="62">
        <f t="shared" si="192"/>
        <v>0</v>
      </c>
      <c r="U254" s="63"/>
      <c r="V254" s="59"/>
      <c r="W254" s="62">
        <f t="shared" si="193"/>
        <v>0</v>
      </c>
      <c r="X254" s="63"/>
      <c r="Y254" s="59"/>
      <c r="Z254" s="62">
        <f t="shared" si="194"/>
        <v>0</v>
      </c>
      <c r="AA254" s="63"/>
      <c r="AB254" s="59"/>
      <c r="AC254" s="62">
        <f t="shared" si="195"/>
        <v>0</v>
      </c>
      <c r="AD254" s="63"/>
      <c r="AE254" s="59"/>
      <c r="AF254" s="62">
        <f t="shared" si="196"/>
        <v>0</v>
      </c>
      <c r="AG254" s="63"/>
      <c r="AH254" s="65"/>
      <c r="AI254" s="7" t="s">
        <v>36</v>
      </c>
    </row>
    <row r="255" spans="1:35" hidden="1">
      <c r="A255" s="359"/>
      <c r="B255" s="360"/>
      <c r="C255" s="361"/>
      <c r="D255" s="362"/>
      <c r="E255" s="372"/>
      <c r="F255" s="2" t="s">
        <v>34</v>
      </c>
      <c r="G255" s="64"/>
      <c r="H255" s="62">
        <f t="shared" si="188"/>
        <v>0</v>
      </c>
      <c r="I255" s="63"/>
      <c r="J255" s="89">
        <v>404306</v>
      </c>
      <c r="K255" s="90">
        <f t="shared" si="189"/>
        <v>0</v>
      </c>
      <c r="L255" s="91">
        <v>404306</v>
      </c>
      <c r="M255" s="59"/>
      <c r="N255" s="62">
        <f t="shared" si="190"/>
        <v>0</v>
      </c>
      <c r="O255" s="63"/>
      <c r="P255" s="59"/>
      <c r="Q255" s="62">
        <f t="shared" si="191"/>
        <v>0</v>
      </c>
      <c r="R255" s="63"/>
      <c r="S255" s="59"/>
      <c r="T255" s="62">
        <f t="shared" si="192"/>
        <v>0</v>
      </c>
      <c r="U255" s="63"/>
      <c r="V255" s="59"/>
      <c r="W255" s="62">
        <f t="shared" si="193"/>
        <v>0</v>
      </c>
      <c r="X255" s="63"/>
      <c r="Y255" s="59"/>
      <c r="Z255" s="62">
        <f t="shared" si="194"/>
        <v>0</v>
      </c>
      <c r="AA255" s="63"/>
      <c r="AB255" s="59"/>
      <c r="AC255" s="62">
        <f t="shared" si="195"/>
        <v>0</v>
      </c>
      <c r="AD255" s="63"/>
      <c r="AE255" s="59"/>
      <c r="AF255" s="62">
        <f t="shared" si="196"/>
        <v>0</v>
      </c>
      <c r="AG255" s="63"/>
      <c r="AH255" s="65"/>
      <c r="AI255" s="140">
        <f>SUM(I250:I258,L250:L258,O250:O258,R250:R258,U250:U258,X250:X258,AA250:AA258,AD250:AD258,AG250:AG258)</f>
        <v>404306</v>
      </c>
    </row>
    <row r="256" spans="1:35" hidden="1">
      <c r="A256" s="359"/>
      <c r="B256" s="360"/>
      <c r="C256" s="361"/>
      <c r="D256" s="362"/>
      <c r="E256" s="372"/>
      <c r="F256" s="2" t="s">
        <v>35</v>
      </c>
      <c r="G256" s="64"/>
      <c r="H256" s="62">
        <f t="shared" si="188"/>
        <v>0</v>
      </c>
      <c r="I256" s="63"/>
      <c r="J256" s="59"/>
      <c r="K256" s="62">
        <f t="shared" si="189"/>
        <v>0</v>
      </c>
      <c r="L256" s="63"/>
      <c r="M256" s="59"/>
      <c r="N256" s="62">
        <f t="shared" si="190"/>
        <v>0</v>
      </c>
      <c r="O256" s="63"/>
      <c r="P256" s="59"/>
      <c r="Q256" s="62">
        <f t="shared" si="191"/>
        <v>0</v>
      </c>
      <c r="R256" s="63"/>
      <c r="S256" s="59"/>
      <c r="T256" s="62">
        <f t="shared" si="192"/>
        <v>0</v>
      </c>
      <c r="U256" s="63"/>
      <c r="V256" s="59"/>
      <c r="W256" s="62">
        <f t="shared" si="193"/>
        <v>0</v>
      </c>
      <c r="X256" s="63"/>
      <c r="Y256" s="59"/>
      <c r="Z256" s="62">
        <f t="shared" si="194"/>
        <v>0</v>
      </c>
      <c r="AA256" s="63"/>
      <c r="AB256" s="59"/>
      <c r="AC256" s="62">
        <f t="shared" si="195"/>
        <v>0</v>
      </c>
      <c r="AD256" s="63"/>
      <c r="AE256" s="59"/>
      <c r="AF256" s="62">
        <f t="shared" si="196"/>
        <v>0</v>
      </c>
      <c r="AG256" s="63"/>
      <c r="AH256" s="65"/>
      <c r="AI256" s="7" t="s">
        <v>40</v>
      </c>
    </row>
    <row r="257" spans="1:35" hidden="1">
      <c r="A257" s="359"/>
      <c r="B257" s="360"/>
      <c r="C257" s="361"/>
      <c r="D257" s="362"/>
      <c r="E257" s="372"/>
      <c r="F257" s="2" t="s">
        <v>37</v>
      </c>
      <c r="G257" s="64"/>
      <c r="H257" s="62">
        <f t="shared" si="188"/>
        <v>0</v>
      </c>
      <c r="I257" s="63"/>
      <c r="J257" s="59"/>
      <c r="K257" s="62">
        <f t="shared" si="189"/>
        <v>0</v>
      </c>
      <c r="L257" s="63"/>
      <c r="M257" s="59"/>
      <c r="N257" s="62">
        <f t="shared" si="190"/>
        <v>0</v>
      </c>
      <c r="O257" s="63"/>
      <c r="P257" s="59"/>
      <c r="Q257" s="62">
        <f t="shared" si="191"/>
        <v>0</v>
      </c>
      <c r="R257" s="63"/>
      <c r="S257" s="59"/>
      <c r="T257" s="62">
        <f t="shared" si="192"/>
        <v>0</v>
      </c>
      <c r="U257" s="63"/>
      <c r="V257" s="59"/>
      <c r="W257" s="62">
        <f t="shared" si="193"/>
        <v>0</v>
      </c>
      <c r="X257" s="63"/>
      <c r="Y257" s="59"/>
      <c r="Z257" s="62">
        <f t="shared" si="194"/>
        <v>0</v>
      </c>
      <c r="AA257" s="63"/>
      <c r="AB257" s="59"/>
      <c r="AC257" s="62">
        <f t="shared" si="195"/>
        <v>0</v>
      </c>
      <c r="AD257" s="63"/>
      <c r="AE257" s="59"/>
      <c r="AF257" s="62">
        <f t="shared" si="196"/>
        <v>0</v>
      </c>
      <c r="AG257" s="63"/>
      <c r="AH257" s="65"/>
      <c r="AI257" s="141">
        <f>AI255/AI251</f>
        <v>1</v>
      </c>
    </row>
    <row r="258" spans="1:35" hidden="1">
      <c r="A258" s="359"/>
      <c r="B258" s="360"/>
      <c r="C258" s="361"/>
      <c r="D258" s="362"/>
      <c r="E258" s="372"/>
      <c r="F258" s="159" t="s">
        <v>38</v>
      </c>
      <c r="G258" s="84"/>
      <c r="H258" s="77">
        <f t="shared" si="188"/>
        <v>0</v>
      </c>
      <c r="I258" s="78"/>
      <c r="J258" s="76"/>
      <c r="K258" s="77">
        <f t="shared" si="189"/>
        <v>0</v>
      </c>
      <c r="L258" s="78"/>
      <c r="M258" s="76"/>
      <c r="N258" s="77">
        <f t="shared" si="190"/>
        <v>0</v>
      </c>
      <c r="O258" s="78"/>
      <c r="P258" s="76"/>
      <c r="Q258" s="77">
        <f t="shared" si="191"/>
        <v>0</v>
      </c>
      <c r="R258" s="78"/>
      <c r="S258" s="76"/>
      <c r="T258" s="77">
        <f t="shared" si="192"/>
        <v>0</v>
      </c>
      <c r="U258" s="78"/>
      <c r="V258" s="76"/>
      <c r="W258" s="77">
        <f t="shared" si="193"/>
        <v>0</v>
      </c>
      <c r="X258" s="78"/>
      <c r="Y258" s="76"/>
      <c r="Z258" s="77">
        <f t="shared" si="194"/>
        <v>0</v>
      </c>
      <c r="AA258" s="78"/>
      <c r="AB258" s="76"/>
      <c r="AC258" s="77">
        <f t="shared" si="195"/>
        <v>0</v>
      </c>
      <c r="AD258" s="78"/>
      <c r="AE258" s="76"/>
      <c r="AF258" s="77">
        <f t="shared" si="196"/>
        <v>0</v>
      </c>
      <c r="AG258" s="78"/>
      <c r="AH258" s="92"/>
      <c r="AI258" s="150"/>
    </row>
    <row r="259" spans="1:35" ht="15" customHeight="1" thickBot="1">
      <c r="A259" s="366" t="s">
        <v>13</v>
      </c>
      <c r="B259" s="367" t="s">
        <v>14</v>
      </c>
      <c r="C259" s="354" t="s">
        <v>15</v>
      </c>
      <c r="D259" s="367" t="s">
        <v>16</v>
      </c>
      <c r="E259" s="354" t="s">
        <v>17</v>
      </c>
      <c r="F259" s="368" t="s">
        <v>18</v>
      </c>
      <c r="G259" s="397" t="s">
        <v>19</v>
      </c>
      <c r="H259" s="354" t="s">
        <v>20</v>
      </c>
      <c r="I259" s="355" t="s">
        <v>21</v>
      </c>
      <c r="J259" s="356" t="s">
        <v>19</v>
      </c>
      <c r="K259" s="354" t="s">
        <v>20</v>
      </c>
      <c r="L259" s="355" t="s">
        <v>21</v>
      </c>
      <c r="M259" s="356" t="s">
        <v>19</v>
      </c>
      <c r="N259" s="354" t="s">
        <v>20</v>
      </c>
      <c r="O259" s="355" t="s">
        <v>21</v>
      </c>
      <c r="P259" s="356" t="s">
        <v>19</v>
      </c>
      <c r="Q259" s="354" t="s">
        <v>20</v>
      </c>
      <c r="R259" s="355" t="s">
        <v>21</v>
      </c>
      <c r="S259" s="356" t="s">
        <v>19</v>
      </c>
      <c r="T259" s="354" t="s">
        <v>20</v>
      </c>
      <c r="U259" s="355" t="s">
        <v>21</v>
      </c>
      <c r="V259" s="356" t="s">
        <v>19</v>
      </c>
      <c r="W259" s="354" t="s">
        <v>20</v>
      </c>
      <c r="X259" s="355" t="s">
        <v>21</v>
      </c>
      <c r="Y259" s="356" t="s">
        <v>19</v>
      </c>
      <c r="Z259" s="354" t="s">
        <v>20</v>
      </c>
      <c r="AA259" s="355" t="s">
        <v>21</v>
      </c>
      <c r="AB259" s="356" t="s">
        <v>19</v>
      </c>
      <c r="AC259" s="354" t="s">
        <v>20</v>
      </c>
      <c r="AD259" s="355" t="s">
        <v>21</v>
      </c>
      <c r="AE259" s="356" t="s">
        <v>19</v>
      </c>
      <c r="AF259" s="354" t="s">
        <v>20</v>
      </c>
      <c r="AG259" s="355" t="s">
        <v>21</v>
      </c>
      <c r="AH259" s="364" t="s">
        <v>19</v>
      </c>
      <c r="AI259" s="358" t="s">
        <v>22</v>
      </c>
    </row>
    <row r="260" spans="1:35" ht="15" customHeight="1">
      <c r="A260" s="366"/>
      <c r="B260" s="367"/>
      <c r="C260" s="354"/>
      <c r="D260" s="367"/>
      <c r="E260" s="354"/>
      <c r="F260" s="368"/>
      <c r="G260" s="397"/>
      <c r="H260" s="354"/>
      <c r="I260" s="355"/>
      <c r="J260" s="356"/>
      <c r="K260" s="354"/>
      <c r="L260" s="355"/>
      <c r="M260" s="356"/>
      <c r="N260" s="354"/>
      <c r="O260" s="355"/>
      <c r="P260" s="356"/>
      <c r="Q260" s="354"/>
      <c r="R260" s="355"/>
      <c r="S260" s="356"/>
      <c r="T260" s="354"/>
      <c r="U260" s="355"/>
      <c r="V260" s="356"/>
      <c r="W260" s="354"/>
      <c r="X260" s="355"/>
      <c r="Y260" s="356"/>
      <c r="Z260" s="354"/>
      <c r="AA260" s="355"/>
      <c r="AB260" s="356"/>
      <c r="AC260" s="354"/>
      <c r="AD260" s="355"/>
      <c r="AE260" s="356"/>
      <c r="AF260" s="354"/>
      <c r="AG260" s="355"/>
      <c r="AH260" s="364"/>
      <c r="AI260" s="358"/>
    </row>
    <row r="261" spans="1:35" ht="15" customHeight="1">
      <c r="A261" s="359" t="s">
        <v>96</v>
      </c>
      <c r="B261" s="399" t="s">
        <v>97</v>
      </c>
      <c r="C261" s="361" t="s">
        <v>98</v>
      </c>
      <c r="D261" s="362" t="s">
        <v>99</v>
      </c>
      <c r="E261" s="372" t="s">
        <v>48</v>
      </c>
      <c r="F261" s="2" t="s">
        <v>27</v>
      </c>
      <c r="G261" s="64"/>
      <c r="H261" s="60">
        <f t="shared" ref="H261:H269" si="197">G261-I261</f>
        <v>0</v>
      </c>
      <c r="I261" s="61"/>
      <c r="J261" s="59"/>
      <c r="K261" s="60">
        <f t="shared" ref="K261:K269" si="198">J261-L261</f>
        <v>0</v>
      </c>
      <c r="L261" s="61"/>
      <c r="M261" s="59"/>
      <c r="N261" s="60">
        <f t="shared" ref="N261:N269" si="199">M261-O261</f>
        <v>0</v>
      </c>
      <c r="O261" s="61"/>
      <c r="P261" s="59"/>
      <c r="Q261" s="60">
        <f t="shared" ref="Q261:Q269" si="200">P261-R261</f>
        <v>0</v>
      </c>
      <c r="R261" s="61"/>
      <c r="S261" s="59"/>
      <c r="T261" s="60">
        <f t="shared" ref="T261:T269" si="201">S261-U261</f>
        <v>0</v>
      </c>
      <c r="U261" s="61"/>
      <c r="V261" s="59"/>
      <c r="W261" s="60">
        <f t="shared" ref="W261:W269" si="202">V261-X261</f>
        <v>0</v>
      </c>
      <c r="X261" s="61"/>
      <c r="Y261" s="59"/>
      <c r="Z261" s="60">
        <f t="shared" ref="Z261:Z269" si="203">Y261-AA261</f>
        <v>0</v>
      </c>
      <c r="AA261" s="61"/>
      <c r="AB261" s="59"/>
      <c r="AC261" s="60">
        <f t="shared" ref="AC261:AC269" si="204">AB261-AD261</f>
        <v>0</v>
      </c>
      <c r="AD261" s="61"/>
      <c r="AE261" s="59"/>
      <c r="AF261" s="60">
        <f t="shared" ref="AF261:AF269" si="205">AE261-AG261</f>
        <v>0</v>
      </c>
      <c r="AG261" s="61"/>
      <c r="AH261" s="65"/>
      <c r="AI261" s="4" t="s">
        <v>28</v>
      </c>
    </row>
    <row r="262" spans="1:35">
      <c r="A262" s="359"/>
      <c r="B262" s="399"/>
      <c r="C262" s="361"/>
      <c r="D262" s="362"/>
      <c r="E262" s="372"/>
      <c r="F262" s="2" t="s">
        <v>29</v>
      </c>
      <c r="G262" s="64"/>
      <c r="H262" s="62">
        <f t="shared" si="197"/>
        <v>0</v>
      </c>
      <c r="I262" s="63"/>
      <c r="J262" s="89">
        <v>190240</v>
      </c>
      <c r="K262" s="90">
        <f t="shared" si="198"/>
        <v>0</v>
      </c>
      <c r="L262" s="91">
        <v>190240</v>
      </c>
      <c r="M262" s="59"/>
      <c r="N262" s="62">
        <f t="shared" si="199"/>
        <v>0</v>
      </c>
      <c r="O262" s="63"/>
      <c r="P262" s="59"/>
      <c r="Q262" s="62">
        <f t="shared" si="200"/>
        <v>0</v>
      </c>
      <c r="R262" s="63"/>
      <c r="S262" s="3"/>
      <c r="T262" s="11">
        <f t="shared" si="201"/>
        <v>0</v>
      </c>
      <c r="U262" s="12"/>
      <c r="V262" s="59"/>
      <c r="W262" s="62">
        <f t="shared" si="202"/>
        <v>0</v>
      </c>
      <c r="X262" s="63"/>
      <c r="Y262" s="322">
        <v>301760</v>
      </c>
      <c r="Z262" s="323">
        <f t="shared" si="203"/>
        <v>301760</v>
      </c>
      <c r="AA262" s="324"/>
      <c r="AB262" s="59"/>
      <c r="AC262" s="62">
        <f t="shared" si="204"/>
        <v>0</v>
      </c>
      <c r="AD262" s="63"/>
      <c r="AE262" s="59"/>
      <c r="AF262" s="62">
        <f t="shared" si="205"/>
        <v>0</v>
      </c>
      <c r="AG262" s="63"/>
      <c r="AH262" s="65"/>
      <c r="AI262" s="140">
        <f>SUM(G261:G269,J261:J269,M261:M269,P261:P269,S261:S269,V261:V269,Y261:Y269,AB261:AB269,AE261:AE269)</f>
        <v>9265599</v>
      </c>
    </row>
    <row r="263" spans="1:35">
      <c r="A263" s="359"/>
      <c r="B263" s="399"/>
      <c r="C263" s="361"/>
      <c r="D263" s="362"/>
      <c r="E263" s="372"/>
      <c r="F263" s="2" t="s">
        <v>30</v>
      </c>
      <c r="G263" s="64"/>
      <c r="H263" s="62">
        <f t="shared" si="197"/>
        <v>0</v>
      </c>
      <c r="I263" s="63"/>
      <c r="J263" s="59"/>
      <c r="K263" s="62">
        <f t="shared" si="198"/>
        <v>0</v>
      </c>
      <c r="L263" s="63"/>
      <c r="M263" s="59"/>
      <c r="N263" s="62">
        <f t="shared" si="199"/>
        <v>0</v>
      </c>
      <c r="O263" s="63"/>
      <c r="P263" s="59"/>
      <c r="Q263" s="62">
        <f t="shared" si="200"/>
        <v>0</v>
      </c>
      <c r="R263" s="63"/>
      <c r="S263" s="59"/>
      <c r="T263" s="62">
        <f t="shared" si="201"/>
        <v>0</v>
      </c>
      <c r="U263" s="63"/>
      <c r="V263" s="59"/>
      <c r="W263" s="62">
        <f t="shared" si="202"/>
        <v>0</v>
      </c>
      <c r="X263" s="63"/>
      <c r="Y263" s="59"/>
      <c r="Z263" s="62">
        <f t="shared" si="203"/>
        <v>0</v>
      </c>
      <c r="AA263" s="63"/>
      <c r="AB263" s="59"/>
      <c r="AC263" s="62">
        <f t="shared" si="204"/>
        <v>0</v>
      </c>
      <c r="AD263" s="63"/>
      <c r="AE263" s="59"/>
      <c r="AF263" s="62">
        <f t="shared" si="205"/>
        <v>0</v>
      </c>
      <c r="AG263" s="63"/>
      <c r="AH263" s="65"/>
      <c r="AI263" s="7" t="s">
        <v>32</v>
      </c>
    </row>
    <row r="264" spans="1:35">
      <c r="A264" s="359"/>
      <c r="B264" s="399"/>
      <c r="C264" s="361"/>
      <c r="D264" s="362"/>
      <c r="E264" s="372"/>
      <c r="F264" s="2" t="s">
        <v>31</v>
      </c>
      <c r="G264" s="64"/>
      <c r="H264" s="62">
        <f t="shared" si="197"/>
        <v>0</v>
      </c>
      <c r="I264" s="63"/>
      <c r="J264" s="89">
        <v>543589</v>
      </c>
      <c r="K264" s="90">
        <f t="shared" si="198"/>
        <v>0</v>
      </c>
      <c r="L264" s="91">
        <v>543589</v>
      </c>
      <c r="M264" s="59"/>
      <c r="N264" s="62">
        <f t="shared" si="199"/>
        <v>0</v>
      </c>
      <c r="O264" s="63"/>
      <c r="P264" s="89">
        <v>186931</v>
      </c>
      <c r="Q264" s="90">
        <f t="shared" si="200"/>
        <v>0</v>
      </c>
      <c r="R264" s="91">
        <v>186931</v>
      </c>
      <c r="S264" s="59"/>
      <c r="T264" s="62">
        <f t="shared" si="201"/>
        <v>0</v>
      </c>
      <c r="U264" s="63"/>
      <c r="V264" s="59"/>
      <c r="W264" s="62">
        <f t="shared" si="202"/>
        <v>0</v>
      </c>
      <c r="X264" s="63"/>
      <c r="Y264" s="59"/>
      <c r="Z264" s="62">
        <f t="shared" si="203"/>
        <v>0</v>
      </c>
      <c r="AA264" s="63"/>
      <c r="AB264" s="59"/>
      <c r="AC264" s="62">
        <f t="shared" si="204"/>
        <v>0</v>
      </c>
      <c r="AD264" s="63"/>
      <c r="AE264" s="59"/>
      <c r="AF264" s="62">
        <f t="shared" si="205"/>
        <v>0</v>
      </c>
      <c r="AG264" s="63"/>
      <c r="AH264" s="65"/>
      <c r="AI264" s="140">
        <f>SUM(H261:H269,K261:K269,N261:N269,Q261:Q269,T261:T269,W261:W269,Z261:Z269,AC261:AC269,Z261:Z269,AF261:AF269)</f>
        <v>5166247</v>
      </c>
    </row>
    <row r="265" spans="1:35">
      <c r="A265" s="359"/>
      <c r="B265" s="399"/>
      <c r="C265" s="361"/>
      <c r="D265" s="362"/>
      <c r="E265" s="372"/>
      <c r="F265" s="2" t="s">
        <v>33</v>
      </c>
      <c r="G265" s="64"/>
      <c r="H265" s="62">
        <f t="shared" si="197"/>
        <v>0</v>
      </c>
      <c r="I265" s="63"/>
      <c r="J265" s="89">
        <v>384074</v>
      </c>
      <c r="K265" s="90">
        <f t="shared" si="198"/>
        <v>0</v>
      </c>
      <c r="L265" s="91">
        <v>384074</v>
      </c>
      <c r="M265" s="59"/>
      <c r="N265" s="62">
        <f t="shared" si="199"/>
        <v>0</v>
      </c>
      <c r="O265" s="63"/>
      <c r="P265" s="59"/>
      <c r="Q265" s="62">
        <f t="shared" si="200"/>
        <v>0</v>
      </c>
      <c r="R265" s="63"/>
      <c r="S265" s="59"/>
      <c r="T265" s="62">
        <f t="shared" si="201"/>
        <v>0</v>
      </c>
      <c r="U265" s="63"/>
      <c r="V265" s="59"/>
      <c r="W265" s="62">
        <f t="shared" si="202"/>
        <v>0</v>
      </c>
      <c r="X265" s="63"/>
      <c r="Y265" s="247"/>
      <c r="Z265" s="248">
        <f>Y265-AA265</f>
        <v>0</v>
      </c>
      <c r="AA265" s="249"/>
      <c r="AB265" s="322">
        <v>640000</v>
      </c>
      <c r="AC265" s="323">
        <f>AB265-AD265</f>
        <v>640000</v>
      </c>
      <c r="AD265" s="324"/>
      <c r="AE265" s="59"/>
      <c r="AF265" s="62">
        <f t="shared" si="205"/>
        <v>0</v>
      </c>
      <c r="AG265" s="63"/>
      <c r="AH265" s="65"/>
      <c r="AI265" s="7" t="s">
        <v>36</v>
      </c>
    </row>
    <row r="266" spans="1:35">
      <c r="A266" s="359"/>
      <c r="B266" s="399"/>
      <c r="C266" s="361"/>
      <c r="D266" s="362"/>
      <c r="E266" s="372"/>
      <c r="F266" s="2" t="s">
        <v>34</v>
      </c>
      <c r="G266" s="64"/>
      <c r="H266" s="62">
        <f t="shared" si="197"/>
        <v>0</v>
      </c>
      <c r="I266" s="63"/>
      <c r="J266" s="89">
        <f>SUM(3142727-384074)</f>
        <v>2758653</v>
      </c>
      <c r="K266" s="90">
        <f t="shared" si="198"/>
        <v>0</v>
      </c>
      <c r="L266" s="91">
        <f>SUM(2452093+306560)</f>
        <v>2758653</v>
      </c>
      <c r="M266" s="59"/>
      <c r="N266" s="62">
        <f t="shared" si="199"/>
        <v>0</v>
      </c>
      <c r="O266" s="63"/>
      <c r="P266" s="89">
        <f>SUM(253632+134720)</f>
        <v>388352</v>
      </c>
      <c r="Q266" s="90">
        <f t="shared" si="200"/>
        <v>50727</v>
      </c>
      <c r="R266" s="91">
        <v>337625</v>
      </c>
      <c r="S266" s="59"/>
      <c r="T266" s="62">
        <f t="shared" si="201"/>
        <v>0</v>
      </c>
      <c r="U266" s="63"/>
      <c r="V266" s="59"/>
      <c r="W266" s="62">
        <f t="shared" si="202"/>
        <v>0</v>
      </c>
      <c r="X266" s="63"/>
      <c r="Y266" s="59"/>
      <c r="Z266" s="62">
        <f t="shared" si="203"/>
        <v>0</v>
      </c>
      <c r="AA266" s="63"/>
      <c r="AB266" s="247"/>
      <c r="AC266" s="248">
        <f>AB266-AD266</f>
        <v>0</v>
      </c>
      <c r="AD266" s="249"/>
      <c r="AE266" s="322">
        <f>SUM(3672000+200000)</f>
        <v>3872000</v>
      </c>
      <c r="AF266" s="323">
        <f>AE266-AG266</f>
        <v>3872000</v>
      </c>
      <c r="AG266" s="324"/>
      <c r="AH266" s="65"/>
      <c r="AI266" s="140">
        <f>SUM(I261:I269,L261:L269,O261:O269,R261:R269,U261:U269,X261:X269,AA261:AA269,AD261:AD269,AG261:AG269)</f>
        <v>4401112</v>
      </c>
    </row>
    <row r="267" spans="1:35">
      <c r="A267" s="359"/>
      <c r="B267" s="399"/>
      <c r="C267" s="361"/>
      <c r="D267" s="362"/>
      <c r="E267" s="372"/>
      <c r="F267" s="2" t="s">
        <v>35</v>
      </c>
      <c r="G267" s="64"/>
      <c r="H267" s="62">
        <f t="shared" si="197"/>
        <v>0</v>
      </c>
      <c r="I267" s="63"/>
      <c r="J267" s="59"/>
      <c r="K267" s="62">
        <f t="shared" si="198"/>
        <v>0</v>
      </c>
      <c r="L267" s="63"/>
      <c r="M267" s="59"/>
      <c r="N267" s="62">
        <f t="shared" si="199"/>
        <v>0</v>
      </c>
      <c r="O267" s="63"/>
      <c r="P267" s="59"/>
      <c r="Q267" s="62">
        <f t="shared" si="200"/>
        <v>0</v>
      </c>
      <c r="R267" s="63"/>
      <c r="S267" s="59"/>
      <c r="T267" s="62">
        <f t="shared" si="201"/>
        <v>0</v>
      </c>
      <c r="U267" s="63"/>
      <c r="V267" s="59"/>
      <c r="W267" s="62">
        <f t="shared" si="202"/>
        <v>0</v>
      </c>
      <c r="X267" s="63"/>
      <c r="Y267" s="59"/>
      <c r="Z267" s="62">
        <f t="shared" si="203"/>
        <v>0</v>
      </c>
      <c r="AA267" s="63"/>
      <c r="AB267" s="59"/>
      <c r="AC267" s="62">
        <f t="shared" si="204"/>
        <v>0</v>
      </c>
      <c r="AD267" s="63"/>
      <c r="AE267" s="59"/>
      <c r="AF267" s="62">
        <f t="shared" si="205"/>
        <v>0</v>
      </c>
      <c r="AG267" s="63"/>
      <c r="AH267" s="65"/>
      <c r="AI267" s="7" t="s">
        <v>40</v>
      </c>
    </row>
    <row r="268" spans="1:35">
      <c r="A268" s="359"/>
      <c r="B268" s="399"/>
      <c r="C268" s="361"/>
      <c r="D268" s="362"/>
      <c r="E268" s="372"/>
      <c r="F268" s="2" t="s">
        <v>37</v>
      </c>
      <c r="G268" s="64"/>
      <c r="H268" s="62">
        <f t="shared" si="197"/>
        <v>0</v>
      </c>
      <c r="I268" s="63"/>
      <c r="J268" s="59"/>
      <c r="K268" s="62">
        <f t="shared" si="198"/>
        <v>0</v>
      </c>
      <c r="L268" s="63"/>
      <c r="M268" s="59"/>
      <c r="N268" s="62">
        <f t="shared" si="199"/>
        <v>0</v>
      </c>
      <c r="O268" s="63"/>
      <c r="P268" s="59"/>
      <c r="Q268" s="62">
        <f t="shared" si="200"/>
        <v>0</v>
      </c>
      <c r="R268" s="63"/>
      <c r="S268" s="59"/>
      <c r="T268" s="62">
        <f t="shared" si="201"/>
        <v>0</v>
      </c>
      <c r="U268" s="63"/>
      <c r="V268" s="59"/>
      <c r="W268" s="62">
        <f t="shared" si="202"/>
        <v>0</v>
      </c>
      <c r="X268" s="63"/>
      <c r="Y268" s="59"/>
      <c r="Z268" s="62">
        <f t="shared" si="203"/>
        <v>0</v>
      </c>
      <c r="AA268" s="63"/>
      <c r="AB268" s="59"/>
      <c r="AC268" s="62">
        <f t="shared" si="204"/>
        <v>0</v>
      </c>
      <c r="AD268" s="63"/>
      <c r="AE268" s="59"/>
      <c r="AF268" s="62">
        <f t="shared" si="205"/>
        <v>0</v>
      </c>
      <c r="AG268" s="63"/>
      <c r="AH268" s="65"/>
      <c r="AI268" s="141">
        <f>AI266/AI262</f>
        <v>0.47499487081191405</v>
      </c>
    </row>
    <row r="269" spans="1:35" ht="15" thickBot="1">
      <c r="A269" s="359"/>
      <c r="B269" s="399"/>
      <c r="C269" s="361"/>
      <c r="D269" s="362"/>
      <c r="E269" s="372"/>
      <c r="F269" s="160" t="s">
        <v>38</v>
      </c>
      <c r="G269" s="67"/>
      <c r="H269" s="68">
        <f t="shared" si="197"/>
        <v>0</v>
      </c>
      <c r="I269" s="69"/>
      <c r="J269" s="70"/>
      <c r="K269" s="68">
        <f t="shared" si="198"/>
        <v>0</v>
      </c>
      <c r="L269" s="69"/>
      <c r="M269" s="70"/>
      <c r="N269" s="68">
        <f t="shared" si="199"/>
        <v>0</v>
      </c>
      <c r="O269" s="69"/>
      <c r="P269" s="70"/>
      <c r="Q269" s="68">
        <f t="shared" si="200"/>
        <v>0</v>
      </c>
      <c r="R269" s="69"/>
      <c r="S269" s="70"/>
      <c r="T269" s="68">
        <f t="shared" si="201"/>
        <v>0</v>
      </c>
      <c r="U269" s="69"/>
      <c r="V269" s="70"/>
      <c r="W269" s="68">
        <f t="shared" si="202"/>
        <v>0</v>
      </c>
      <c r="X269" s="69"/>
      <c r="Y269" s="70"/>
      <c r="Z269" s="68">
        <f t="shared" si="203"/>
        <v>0</v>
      </c>
      <c r="AA269" s="69"/>
      <c r="AB269" s="70"/>
      <c r="AC269" s="68">
        <f t="shared" si="204"/>
        <v>0</v>
      </c>
      <c r="AD269" s="69"/>
      <c r="AE269" s="70"/>
      <c r="AF269" s="68">
        <f t="shared" si="205"/>
        <v>0</v>
      </c>
      <c r="AG269" s="69"/>
      <c r="AH269" s="71"/>
      <c r="AI269" s="153"/>
    </row>
    <row r="270" spans="1:35" ht="30" hidden="1" customHeight="1">
      <c r="A270" s="391" t="s">
        <v>13</v>
      </c>
      <c r="B270" s="392" t="s">
        <v>14</v>
      </c>
      <c r="C270" s="393" t="s">
        <v>15</v>
      </c>
      <c r="D270" s="392" t="s">
        <v>16</v>
      </c>
      <c r="E270" s="393" t="s">
        <v>17</v>
      </c>
      <c r="F270" s="400" t="s">
        <v>18</v>
      </c>
      <c r="G270" s="401" t="s">
        <v>19</v>
      </c>
      <c r="H270" s="393" t="s">
        <v>20</v>
      </c>
      <c r="I270" s="402" t="s">
        <v>21</v>
      </c>
      <c r="J270" s="394" t="s">
        <v>19</v>
      </c>
      <c r="K270" s="393" t="s">
        <v>20</v>
      </c>
      <c r="L270" s="402" t="s">
        <v>21</v>
      </c>
      <c r="M270" s="394" t="s">
        <v>19</v>
      </c>
      <c r="N270" s="393" t="s">
        <v>20</v>
      </c>
      <c r="O270" s="402" t="s">
        <v>21</v>
      </c>
      <c r="P270" s="394" t="s">
        <v>19</v>
      </c>
      <c r="Q270" s="393" t="s">
        <v>20</v>
      </c>
      <c r="R270" s="402" t="s">
        <v>21</v>
      </c>
      <c r="S270" s="394" t="s">
        <v>19</v>
      </c>
      <c r="T270" s="393" t="s">
        <v>20</v>
      </c>
      <c r="U270" s="402" t="s">
        <v>21</v>
      </c>
      <c r="V270" s="394" t="s">
        <v>19</v>
      </c>
      <c r="W270" s="393" t="s">
        <v>20</v>
      </c>
      <c r="X270" s="402" t="s">
        <v>21</v>
      </c>
      <c r="Y270" s="394" t="s">
        <v>19</v>
      </c>
      <c r="Z270" s="393" t="s">
        <v>20</v>
      </c>
      <c r="AA270" s="402" t="s">
        <v>21</v>
      </c>
      <c r="AB270" s="394" t="s">
        <v>19</v>
      </c>
      <c r="AC270" s="393" t="s">
        <v>20</v>
      </c>
      <c r="AD270" s="402" t="s">
        <v>21</v>
      </c>
      <c r="AE270" s="394" t="s">
        <v>19</v>
      </c>
      <c r="AF270" s="393" t="s">
        <v>20</v>
      </c>
      <c r="AG270" s="402" t="s">
        <v>21</v>
      </c>
      <c r="AH270" s="403" t="s">
        <v>19</v>
      </c>
      <c r="AI270" s="358" t="s">
        <v>22</v>
      </c>
    </row>
    <row r="271" spans="1:35" ht="30" hidden="1" customHeight="1">
      <c r="A271" s="391"/>
      <c r="B271" s="392"/>
      <c r="C271" s="393"/>
      <c r="D271" s="392"/>
      <c r="E271" s="393"/>
      <c r="F271" s="400"/>
      <c r="G271" s="401"/>
      <c r="H271" s="393"/>
      <c r="I271" s="402"/>
      <c r="J271" s="394"/>
      <c r="K271" s="393"/>
      <c r="L271" s="402"/>
      <c r="M271" s="394"/>
      <c r="N271" s="393"/>
      <c r="O271" s="402"/>
      <c r="P271" s="394"/>
      <c r="Q271" s="393"/>
      <c r="R271" s="402"/>
      <c r="S271" s="394"/>
      <c r="T271" s="393"/>
      <c r="U271" s="402"/>
      <c r="V271" s="394"/>
      <c r="W271" s="393"/>
      <c r="X271" s="402"/>
      <c r="Y271" s="394"/>
      <c r="Z271" s="393"/>
      <c r="AA271" s="402"/>
      <c r="AB271" s="394"/>
      <c r="AC271" s="393"/>
      <c r="AD271" s="402"/>
      <c r="AE271" s="394"/>
      <c r="AF271" s="393"/>
      <c r="AG271" s="402"/>
      <c r="AH271" s="403"/>
      <c r="AI271" s="358"/>
    </row>
    <row r="272" spans="1:35" ht="30" hidden="1" customHeight="1">
      <c r="A272" s="359" t="s">
        <v>49</v>
      </c>
      <c r="B272" s="369">
        <v>1779</v>
      </c>
      <c r="C272" s="370">
        <v>902325</v>
      </c>
      <c r="D272" s="371" t="s">
        <v>50</v>
      </c>
      <c r="E272" s="363" t="s">
        <v>48</v>
      </c>
      <c r="F272" s="2" t="s">
        <v>27</v>
      </c>
      <c r="G272" s="59"/>
      <c r="H272" s="60">
        <f t="shared" ref="H272:H280" si="206">G272-I272</f>
        <v>0</v>
      </c>
      <c r="I272" s="61"/>
      <c r="J272" s="59"/>
      <c r="K272" s="60">
        <f t="shared" ref="K272:K280" si="207">J272-L272</f>
        <v>0</v>
      </c>
      <c r="L272" s="61"/>
      <c r="M272" s="59"/>
      <c r="N272" s="60">
        <f t="shared" ref="N272:N280" si="208">M272-O272</f>
        <v>0</v>
      </c>
      <c r="O272" s="61"/>
      <c r="P272" s="59"/>
      <c r="Q272" s="60">
        <f t="shared" ref="Q272:Q280" si="209">P272-R272</f>
        <v>0</v>
      </c>
      <c r="R272" s="61"/>
      <c r="S272" s="59"/>
      <c r="T272" s="60">
        <f t="shared" ref="T272:T280" si="210">S272-U272</f>
        <v>0</v>
      </c>
      <c r="U272" s="61"/>
      <c r="V272" s="59"/>
      <c r="W272" s="60">
        <f t="shared" ref="W272:W280" si="211">V272-X272</f>
        <v>0</v>
      </c>
      <c r="X272" s="61"/>
      <c r="Y272" s="59"/>
      <c r="Z272" s="60">
        <f t="shared" ref="Z272:Z280" si="212">Y272-AA272</f>
        <v>0</v>
      </c>
      <c r="AA272" s="61"/>
      <c r="AB272" s="59"/>
      <c r="AC272" s="60">
        <f t="shared" ref="AC272:AC280" si="213">AB272-AD272</f>
        <v>0</v>
      </c>
      <c r="AD272" s="61"/>
      <c r="AE272" s="59"/>
      <c r="AF272" s="60">
        <f t="shared" ref="AF272:AF280" si="214">AE272-AG272</f>
        <v>0</v>
      </c>
      <c r="AG272" s="61"/>
      <c r="AH272" s="59"/>
      <c r="AI272" s="4" t="s">
        <v>28</v>
      </c>
    </row>
    <row r="273" spans="1:35" hidden="1">
      <c r="A273" s="359"/>
      <c r="B273" s="369"/>
      <c r="C273" s="370"/>
      <c r="D273" s="371"/>
      <c r="E273" s="363"/>
      <c r="F273" s="2" t="s">
        <v>29</v>
      </c>
      <c r="G273" s="59"/>
      <c r="H273" s="62">
        <f t="shared" si="206"/>
        <v>0</v>
      </c>
      <c r="I273" s="63"/>
      <c r="J273" s="59"/>
      <c r="K273" s="62">
        <f t="shared" si="207"/>
        <v>0</v>
      </c>
      <c r="L273" s="63"/>
      <c r="M273" s="59"/>
      <c r="N273" s="62">
        <f t="shared" si="208"/>
        <v>0</v>
      </c>
      <c r="O273" s="63"/>
      <c r="P273" s="59"/>
      <c r="Q273" s="62">
        <f t="shared" si="209"/>
        <v>0</v>
      </c>
      <c r="R273" s="63"/>
      <c r="S273" s="59"/>
      <c r="T273" s="62">
        <f t="shared" si="210"/>
        <v>0</v>
      </c>
      <c r="U273" s="63"/>
      <c r="V273" s="59"/>
      <c r="W273" s="62">
        <f t="shared" si="211"/>
        <v>0</v>
      </c>
      <c r="X273" s="63"/>
      <c r="Y273" s="59"/>
      <c r="Z273" s="62">
        <f t="shared" si="212"/>
        <v>0</v>
      </c>
      <c r="AA273" s="63"/>
      <c r="AB273" s="59"/>
      <c r="AC273" s="62">
        <f t="shared" si="213"/>
        <v>0</v>
      </c>
      <c r="AD273" s="63"/>
      <c r="AE273" s="59"/>
      <c r="AF273" s="62">
        <f t="shared" si="214"/>
        <v>0</v>
      </c>
      <c r="AG273" s="63"/>
      <c r="AH273" s="59"/>
      <c r="AI273" s="140">
        <f>SUM(G272:G280,J272:J280,M272:M280,P272:P280,S272:S280,V272:V280,Y272:Y280,AB272:AB280,AE272:AE280)</f>
        <v>0</v>
      </c>
    </row>
    <row r="274" spans="1:35" hidden="1">
      <c r="A274" s="359"/>
      <c r="B274" s="369"/>
      <c r="C274" s="370"/>
      <c r="D274" s="371"/>
      <c r="E274" s="363"/>
      <c r="F274" s="2" t="s">
        <v>30</v>
      </c>
      <c r="G274" s="59"/>
      <c r="H274" s="62">
        <f t="shared" si="206"/>
        <v>0</v>
      </c>
      <c r="I274" s="63"/>
      <c r="J274" s="59"/>
      <c r="K274" s="62">
        <f t="shared" si="207"/>
        <v>0</v>
      </c>
      <c r="L274" s="63"/>
      <c r="M274" s="59"/>
      <c r="N274" s="62">
        <f t="shared" si="208"/>
        <v>0</v>
      </c>
      <c r="O274" s="63"/>
      <c r="P274" s="59"/>
      <c r="Q274" s="62">
        <f t="shared" si="209"/>
        <v>0</v>
      </c>
      <c r="R274" s="63"/>
      <c r="S274" s="59"/>
      <c r="T274" s="62">
        <f t="shared" si="210"/>
        <v>0</v>
      </c>
      <c r="U274" s="63"/>
      <c r="V274" s="59"/>
      <c r="W274" s="62">
        <f t="shared" si="211"/>
        <v>0</v>
      </c>
      <c r="X274" s="63"/>
      <c r="Y274" s="59"/>
      <c r="Z274" s="62">
        <f t="shared" si="212"/>
        <v>0</v>
      </c>
      <c r="AA274" s="63"/>
      <c r="AB274" s="59"/>
      <c r="AC274" s="62">
        <f t="shared" si="213"/>
        <v>0</v>
      </c>
      <c r="AD274" s="63"/>
      <c r="AE274" s="59"/>
      <c r="AF274" s="62">
        <f t="shared" si="214"/>
        <v>0</v>
      </c>
      <c r="AG274" s="63"/>
      <c r="AH274" s="59"/>
      <c r="AI274" s="7" t="s">
        <v>32</v>
      </c>
    </row>
    <row r="275" spans="1:35" hidden="1">
      <c r="A275" s="359"/>
      <c r="B275" s="369"/>
      <c r="C275" s="370"/>
      <c r="D275" s="371"/>
      <c r="E275" s="363"/>
      <c r="F275" s="2" t="s">
        <v>31</v>
      </c>
      <c r="G275" s="59"/>
      <c r="H275" s="62">
        <f t="shared" si="206"/>
        <v>0</v>
      </c>
      <c r="I275" s="63"/>
      <c r="J275" s="59"/>
      <c r="K275" s="62">
        <f t="shared" si="207"/>
        <v>0</v>
      </c>
      <c r="L275" s="63"/>
      <c r="M275" s="59"/>
      <c r="N275" s="62">
        <f t="shared" si="208"/>
        <v>0</v>
      </c>
      <c r="O275" s="63"/>
      <c r="P275" s="59"/>
      <c r="Q275" s="62">
        <f t="shared" si="209"/>
        <v>0</v>
      </c>
      <c r="R275" s="63"/>
      <c r="S275" s="59"/>
      <c r="T275" s="62">
        <f t="shared" si="210"/>
        <v>0</v>
      </c>
      <c r="U275" s="63"/>
      <c r="V275" s="59"/>
      <c r="W275" s="62">
        <f t="shared" si="211"/>
        <v>0</v>
      </c>
      <c r="X275" s="63"/>
      <c r="Y275" s="59"/>
      <c r="Z275" s="62">
        <f t="shared" si="212"/>
        <v>0</v>
      </c>
      <c r="AA275" s="63"/>
      <c r="AB275" s="59"/>
      <c r="AC275" s="62">
        <f t="shared" si="213"/>
        <v>0</v>
      </c>
      <c r="AD275" s="63"/>
      <c r="AE275" s="59"/>
      <c r="AF275" s="62">
        <f t="shared" si="214"/>
        <v>0</v>
      </c>
      <c r="AG275" s="63"/>
      <c r="AH275" s="59"/>
      <c r="AI275" s="140">
        <f>SUM(H272:H280,K272:K280,N272:N280,Q272:Q280,T272:T280,W272:W280,Z272:Z280,AC272:AC280,Z272:Z280,AF272:AF280)</f>
        <v>0</v>
      </c>
    </row>
    <row r="276" spans="1:35" hidden="1">
      <c r="A276" s="359"/>
      <c r="B276" s="369"/>
      <c r="C276" s="370"/>
      <c r="D276" s="371"/>
      <c r="E276" s="363"/>
      <c r="F276" s="2" t="s">
        <v>33</v>
      </c>
      <c r="G276" s="59"/>
      <c r="H276" s="62">
        <f t="shared" si="206"/>
        <v>0</v>
      </c>
      <c r="I276" s="63"/>
      <c r="J276" s="59"/>
      <c r="K276" s="62">
        <f t="shared" si="207"/>
        <v>0</v>
      </c>
      <c r="L276" s="63"/>
      <c r="M276" s="59"/>
      <c r="N276" s="62">
        <f t="shared" si="208"/>
        <v>0</v>
      </c>
      <c r="O276" s="63"/>
      <c r="P276" s="59"/>
      <c r="Q276" s="62">
        <f t="shared" si="209"/>
        <v>0</v>
      </c>
      <c r="R276" s="63"/>
      <c r="S276" s="59"/>
      <c r="T276" s="62">
        <f t="shared" si="210"/>
        <v>0</v>
      </c>
      <c r="U276" s="63"/>
      <c r="V276" s="59"/>
      <c r="W276" s="62">
        <f t="shared" si="211"/>
        <v>0</v>
      </c>
      <c r="X276" s="63"/>
      <c r="Y276" s="59"/>
      <c r="Z276" s="62">
        <f t="shared" si="212"/>
        <v>0</v>
      </c>
      <c r="AA276" s="63"/>
      <c r="AB276" s="59"/>
      <c r="AC276" s="62">
        <f t="shared" si="213"/>
        <v>0</v>
      </c>
      <c r="AD276" s="63"/>
      <c r="AE276" s="59"/>
      <c r="AF276" s="62">
        <f t="shared" si="214"/>
        <v>0</v>
      </c>
      <c r="AG276" s="63"/>
      <c r="AH276" s="59"/>
      <c r="AI276" s="7" t="s">
        <v>36</v>
      </c>
    </row>
    <row r="277" spans="1:35" hidden="1">
      <c r="A277" s="359"/>
      <c r="B277" s="369"/>
      <c r="C277" s="370"/>
      <c r="D277" s="371"/>
      <c r="E277" s="363"/>
      <c r="F277" s="2" t="s">
        <v>34</v>
      </c>
      <c r="G277" s="59"/>
      <c r="H277" s="62">
        <f t="shared" si="206"/>
        <v>0</v>
      </c>
      <c r="I277" s="63"/>
      <c r="J277" s="59"/>
      <c r="K277" s="62">
        <f t="shared" si="207"/>
        <v>0</v>
      </c>
      <c r="L277" s="63"/>
      <c r="M277" s="59"/>
      <c r="N277" s="62">
        <f t="shared" si="208"/>
        <v>0</v>
      </c>
      <c r="O277" s="63"/>
      <c r="P277" s="59"/>
      <c r="Q277" s="62">
        <f t="shared" si="209"/>
        <v>0</v>
      </c>
      <c r="R277" s="63"/>
      <c r="S277" s="59"/>
      <c r="T277" s="62">
        <f t="shared" si="210"/>
        <v>0</v>
      </c>
      <c r="U277" s="63"/>
      <c r="V277" s="59"/>
      <c r="W277" s="62">
        <f t="shared" si="211"/>
        <v>0</v>
      </c>
      <c r="X277" s="63"/>
      <c r="Y277" s="59"/>
      <c r="Z277" s="62">
        <f t="shared" si="212"/>
        <v>0</v>
      </c>
      <c r="AA277" s="63"/>
      <c r="AB277" s="59"/>
      <c r="AC277" s="62">
        <f t="shared" si="213"/>
        <v>0</v>
      </c>
      <c r="AD277" s="63"/>
      <c r="AE277" s="59"/>
      <c r="AF277" s="62">
        <f t="shared" si="214"/>
        <v>0</v>
      </c>
      <c r="AG277" s="63"/>
      <c r="AH277" s="59"/>
      <c r="AI277" s="140">
        <f>SUM(I272:I280,L272:L280,O272:O280,R272:R280,U272:U280,X272:X280,AA272:AA280,AD272:AD280,AG272:AG280)</f>
        <v>0</v>
      </c>
    </row>
    <row r="278" spans="1:35" hidden="1">
      <c r="A278" s="359"/>
      <c r="B278" s="369"/>
      <c r="C278" s="370"/>
      <c r="D278" s="371"/>
      <c r="E278" s="363"/>
      <c r="F278" s="2" t="s">
        <v>35</v>
      </c>
      <c r="G278" s="59"/>
      <c r="H278" s="62">
        <f t="shared" si="206"/>
        <v>0</v>
      </c>
      <c r="I278" s="63"/>
      <c r="J278" s="59"/>
      <c r="K278" s="62">
        <f t="shared" si="207"/>
        <v>0</v>
      </c>
      <c r="L278" s="63"/>
      <c r="M278" s="59"/>
      <c r="N278" s="62">
        <f t="shared" si="208"/>
        <v>0</v>
      </c>
      <c r="O278" s="63"/>
      <c r="P278" s="59"/>
      <c r="Q278" s="62">
        <f t="shared" si="209"/>
        <v>0</v>
      </c>
      <c r="R278" s="63"/>
      <c r="S278" s="59"/>
      <c r="T278" s="62">
        <f t="shared" si="210"/>
        <v>0</v>
      </c>
      <c r="U278" s="63"/>
      <c r="V278" s="59"/>
      <c r="W278" s="62">
        <f t="shared" si="211"/>
        <v>0</v>
      </c>
      <c r="X278" s="63"/>
      <c r="Y278" s="59"/>
      <c r="Z278" s="62">
        <f t="shared" si="212"/>
        <v>0</v>
      </c>
      <c r="AA278" s="63"/>
      <c r="AB278" s="59"/>
      <c r="AC278" s="62">
        <f t="shared" si="213"/>
        <v>0</v>
      </c>
      <c r="AD278" s="63"/>
      <c r="AE278" s="59"/>
      <c r="AF278" s="62">
        <f t="shared" si="214"/>
        <v>0</v>
      </c>
      <c r="AG278" s="63"/>
      <c r="AH278" s="59"/>
      <c r="AI278" s="7" t="s">
        <v>40</v>
      </c>
    </row>
    <row r="279" spans="1:35" hidden="1">
      <c r="A279" s="359"/>
      <c r="B279" s="369"/>
      <c r="C279" s="370"/>
      <c r="D279" s="371"/>
      <c r="E279" s="363"/>
      <c r="F279" s="2" t="s">
        <v>37</v>
      </c>
      <c r="G279" s="59"/>
      <c r="H279" s="62">
        <f t="shared" si="206"/>
        <v>0</v>
      </c>
      <c r="I279" s="63"/>
      <c r="J279" s="59"/>
      <c r="K279" s="62">
        <f t="shared" si="207"/>
        <v>0</v>
      </c>
      <c r="L279" s="63"/>
      <c r="M279" s="59"/>
      <c r="N279" s="62">
        <f t="shared" si="208"/>
        <v>0</v>
      </c>
      <c r="O279" s="63"/>
      <c r="P279" s="59"/>
      <c r="Q279" s="62">
        <f t="shared" si="209"/>
        <v>0</v>
      </c>
      <c r="R279" s="63"/>
      <c r="S279" s="59"/>
      <c r="T279" s="62">
        <f t="shared" si="210"/>
        <v>0</v>
      </c>
      <c r="U279" s="63"/>
      <c r="V279" s="59"/>
      <c r="W279" s="62">
        <f t="shared" si="211"/>
        <v>0</v>
      </c>
      <c r="X279" s="63"/>
      <c r="Y279" s="59"/>
      <c r="Z279" s="62">
        <f t="shared" si="212"/>
        <v>0</v>
      </c>
      <c r="AA279" s="63"/>
      <c r="AB279" s="59"/>
      <c r="AC279" s="62">
        <f t="shared" si="213"/>
        <v>0</v>
      </c>
      <c r="AD279" s="63"/>
      <c r="AE279" s="59"/>
      <c r="AF279" s="62">
        <f t="shared" si="214"/>
        <v>0</v>
      </c>
      <c r="AG279" s="63"/>
      <c r="AH279" s="59"/>
      <c r="AI279" s="141" t="e">
        <f>AI277/AI273</f>
        <v>#DIV/0!</v>
      </c>
    </row>
    <row r="280" spans="1:35" hidden="1">
      <c r="A280" s="359"/>
      <c r="B280" s="369"/>
      <c r="C280" s="370"/>
      <c r="D280" s="371"/>
      <c r="E280" s="363"/>
      <c r="F280" s="159" t="s">
        <v>38</v>
      </c>
      <c r="G280" s="76"/>
      <c r="H280" s="77">
        <f t="shared" si="206"/>
        <v>0</v>
      </c>
      <c r="I280" s="78"/>
      <c r="J280" s="76"/>
      <c r="K280" s="77">
        <f t="shared" si="207"/>
        <v>0</v>
      </c>
      <c r="L280" s="78"/>
      <c r="M280" s="76"/>
      <c r="N280" s="77">
        <f t="shared" si="208"/>
        <v>0</v>
      </c>
      <c r="O280" s="78"/>
      <c r="P280" s="76"/>
      <c r="Q280" s="77">
        <f t="shared" si="209"/>
        <v>0</v>
      </c>
      <c r="R280" s="78"/>
      <c r="S280" s="76"/>
      <c r="T280" s="77">
        <f t="shared" si="210"/>
        <v>0</v>
      </c>
      <c r="U280" s="78"/>
      <c r="V280" s="76"/>
      <c r="W280" s="77">
        <f t="shared" si="211"/>
        <v>0</v>
      </c>
      <c r="X280" s="78"/>
      <c r="Y280" s="76"/>
      <c r="Z280" s="77">
        <f t="shared" si="212"/>
        <v>0</v>
      </c>
      <c r="AA280" s="78"/>
      <c r="AB280" s="70"/>
      <c r="AC280" s="68">
        <f t="shared" si="213"/>
        <v>0</v>
      </c>
      <c r="AD280" s="69"/>
      <c r="AE280" s="76"/>
      <c r="AF280" s="77">
        <f t="shared" si="214"/>
        <v>0</v>
      </c>
      <c r="AG280" s="78"/>
      <c r="AH280" s="76"/>
      <c r="AI280" s="154"/>
    </row>
    <row r="281" spans="1:35" ht="15" customHeight="1" thickBot="1">
      <c r="A281" s="391" t="s">
        <v>13</v>
      </c>
      <c r="B281" s="392" t="s">
        <v>14</v>
      </c>
      <c r="C281" s="393" t="s">
        <v>15</v>
      </c>
      <c r="D281" s="392" t="s">
        <v>16</v>
      </c>
      <c r="E281" s="393" t="s">
        <v>17</v>
      </c>
      <c r="F281" s="400" t="s">
        <v>18</v>
      </c>
      <c r="G281" s="401" t="s">
        <v>19</v>
      </c>
      <c r="H281" s="393" t="s">
        <v>20</v>
      </c>
      <c r="I281" s="402" t="s">
        <v>21</v>
      </c>
      <c r="J281" s="394" t="s">
        <v>19</v>
      </c>
      <c r="K281" s="393" t="s">
        <v>20</v>
      </c>
      <c r="L281" s="402" t="s">
        <v>21</v>
      </c>
      <c r="M281" s="394" t="s">
        <v>19</v>
      </c>
      <c r="N281" s="393" t="s">
        <v>20</v>
      </c>
      <c r="O281" s="402" t="s">
        <v>21</v>
      </c>
      <c r="P281" s="394" t="s">
        <v>19</v>
      </c>
      <c r="Q281" s="393" t="s">
        <v>20</v>
      </c>
      <c r="R281" s="402" t="s">
        <v>21</v>
      </c>
      <c r="S281" s="394" t="s">
        <v>19</v>
      </c>
      <c r="T281" s="393" t="s">
        <v>20</v>
      </c>
      <c r="U281" s="402" t="s">
        <v>21</v>
      </c>
      <c r="V281" s="394" t="s">
        <v>19</v>
      </c>
      <c r="W281" s="393" t="s">
        <v>20</v>
      </c>
      <c r="X281" s="402" t="s">
        <v>21</v>
      </c>
      <c r="Y281" s="394" t="s">
        <v>19</v>
      </c>
      <c r="Z281" s="393" t="s">
        <v>20</v>
      </c>
      <c r="AA281" s="404" t="s">
        <v>21</v>
      </c>
      <c r="AB281" s="405" t="s">
        <v>19</v>
      </c>
      <c r="AC281" s="407" t="s">
        <v>20</v>
      </c>
      <c r="AD281" s="408" t="s">
        <v>21</v>
      </c>
      <c r="AE281" s="410" t="s">
        <v>19</v>
      </c>
      <c r="AF281" s="393" t="s">
        <v>20</v>
      </c>
      <c r="AG281" s="402" t="s">
        <v>21</v>
      </c>
      <c r="AH281" s="403" t="s">
        <v>19</v>
      </c>
      <c r="AI281" s="358" t="s">
        <v>22</v>
      </c>
    </row>
    <row r="282" spans="1:35" ht="15.75" customHeight="1">
      <c r="A282" s="391"/>
      <c r="B282" s="392"/>
      <c r="C282" s="393"/>
      <c r="D282" s="392"/>
      <c r="E282" s="393"/>
      <c r="F282" s="400"/>
      <c r="G282" s="401"/>
      <c r="H282" s="393"/>
      <c r="I282" s="402"/>
      <c r="J282" s="394"/>
      <c r="K282" s="393"/>
      <c r="L282" s="402"/>
      <c r="M282" s="394"/>
      <c r="N282" s="393"/>
      <c r="O282" s="402"/>
      <c r="P282" s="394"/>
      <c r="Q282" s="393"/>
      <c r="R282" s="402"/>
      <c r="S282" s="394"/>
      <c r="T282" s="393"/>
      <c r="U282" s="402"/>
      <c r="V282" s="394"/>
      <c r="W282" s="393"/>
      <c r="X282" s="402"/>
      <c r="Y282" s="394"/>
      <c r="Z282" s="393"/>
      <c r="AA282" s="404"/>
      <c r="AB282" s="406"/>
      <c r="AC282" s="393"/>
      <c r="AD282" s="409"/>
      <c r="AE282" s="410"/>
      <c r="AF282" s="393"/>
      <c r="AG282" s="402"/>
      <c r="AH282" s="403"/>
      <c r="AI282" s="358"/>
    </row>
    <row r="283" spans="1:35" ht="15" customHeight="1">
      <c r="A283" s="411" t="s">
        <v>100</v>
      </c>
      <c r="B283" s="412">
        <v>2393</v>
      </c>
      <c r="C283" s="413">
        <v>1700725</v>
      </c>
      <c r="D283" s="389" t="s">
        <v>101</v>
      </c>
      <c r="E283" s="414" t="s">
        <v>70</v>
      </c>
      <c r="F283" s="2" t="s">
        <v>27</v>
      </c>
      <c r="G283" s="59"/>
      <c r="H283" s="60">
        <f t="shared" ref="H283:H292" si="215">G283-I283</f>
        <v>0</v>
      </c>
      <c r="I283" s="61"/>
      <c r="J283" s="59"/>
      <c r="K283" s="60">
        <f t="shared" ref="K283:K292" si="216">J283-L283</f>
        <v>0</v>
      </c>
      <c r="L283" s="61"/>
      <c r="M283" s="59"/>
      <c r="N283" s="60">
        <f t="shared" ref="N283:N292" si="217">M283-O283</f>
        <v>0</v>
      </c>
      <c r="O283" s="61"/>
      <c r="P283" s="59"/>
      <c r="Q283" s="60">
        <f t="shared" ref="Q283:Q292" si="218">P283-R283</f>
        <v>0</v>
      </c>
      <c r="R283" s="61"/>
      <c r="S283" s="59"/>
      <c r="T283" s="60">
        <f t="shared" ref="T283:T292" si="219">S283-U283</f>
        <v>0</v>
      </c>
      <c r="U283" s="61"/>
      <c r="V283" s="59"/>
      <c r="W283" s="60">
        <f t="shared" ref="W283:W292" si="220">V283-X283</f>
        <v>0</v>
      </c>
      <c r="X283" s="61"/>
      <c r="Y283" s="59"/>
      <c r="Z283" s="60">
        <f t="shared" ref="Z283:Z292" si="221">Y283-AA283</f>
        <v>0</v>
      </c>
      <c r="AA283" s="295"/>
      <c r="AB283" s="285"/>
      <c r="AC283" s="60">
        <f t="shared" ref="AC283:AC292" si="222">AB283-AD283</f>
        <v>0</v>
      </c>
      <c r="AD283" s="286"/>
      <c r="AE283" s="96"/>
      <c r="AF283" s="60">
        <f t="shared" ref="AF283:AF292" si="223">AE283-AG283</f>
        <v>0</v>
      </c>
      <c r="AG283" s="61"/>
      <c r="AH283" s="59"/>
      <c r="AI283" s="4" t="s">
        <v>28</v>
      </c>
    </row>
    <row r="284" spans="1:35" ht="15.75" customHeight="1">
      <c r="A284" s="411"/>
      <c r="B284" s="412"/>
      <c r="C284" s="413"/>
      <c r="D284" s="389"/>
      <c r="E284" s="414"/>
      <c r="F284" s="2" t="s">
        <v>29</v>
      </c>
      <c r="G284" s="59"/>
      <c r="H284" s="62">
        <f t="shared" si="215"/>
        <v>0</v>
      </c>
      <c r="I284" s="63"/>
      <c r="J284" s="59"/>
      <c r="K284" s="62">
        <f t="shared" si="216"/>
        <v>0</v>
      </c>
      <c r="L284" s="63"/>
      <c r="M284" s="89">
        <v>413880</v>
      </c>
      <c r="N284" s="90">
        <f t="shared" si="217"/>
        <v>0</v>
      </c>
      <c r="O284" s="91">
        <v>413880</v>
      </c>
      <c r="P284" s="59"/>
      <c r="Q284" s="62">
        <f t="shared" si="218"/>
        <v>0</v>
      </c>
      <c r="R284" s="63"/>
      <c r="S284" s="59"/>
      <c r="T284" s="62">
        <f t="shared" si="219"/>
        <v>0</v>
      </c>
      <c r="U284" s="63"/>
      <c r="V284" s="89">
        <v>107000</v>
      </c>
      <c r="W284" s="90">
        <f t="shared" si="220"/>
        <v>0</v>
      </c>
      <c r="X284" s="91">
        <v>107000</v>
      </c>
      <c r="Y284" s="59"/>
      <c r="Z284" s="62">
        <f t="shared" si="221"/>
        <v>0</v>
      </c>
      <c r="AA284" s="266"/>
      <c r="AB284" s="285"/>
      <c r="AC284" s="62">
        <f t="shared" si="222"/>
        <v>0</v>
      </c>
      <c r="AD284" s="287"/>
      <c r="AE284" s="96"/>
      <c r="AF284" s="62">
        <f t="shared" si="223"/>
        <v>0</v>
      </c>
      <c r="AG284" s="63"/>
      <c r="AH284" s="59"/>
      <c r="AI284" s="140">
        <f>SUM(G283:G292,J283:J292,M283:M292,P283:P292,S283:S292,V283:V292,Y283:Y292,AB283:AB292,AE283:AE292)</f>
        <v>5793876</v>
      </c>
    </row>
    <row r="285" spans="1:35" ht="15.75" customHeight="1">
      <c r="A285" s="411"/>
      <c r="B285" s="412"/>
      <c r="C285" s="413"/>
      <c r="D285" s="389"/>
      <c r="E285" s="414"/>
      <c r="F285" s="2" t="s">
        <v>30</v>
      </c>
      <c r="G285" s="59"/>
      <c r="H285" s="62">
        <f t="shared" si="215"/>
        <v>0</v>
      </c>
      <c r="I285" s="63"/>
      <c r="J285" s="59"/>
      <c r="K285" s="62">
        <f t="shared" si="216"/>
        <v>0</v>
      </c>
      <c r="L285" s="63"/>
      <c r="M285" s="59"/>
      <c r="N285" s="62">
        <f t="shared" si="217"/>
        <v>0</v>
      </c>
      <c r="O285" s="63"/>
      <c r="P285" s="59"/>
      <c r="Q285" s="62">
        <f t="shared" si="218"/>
        <v>0</v>
      </c>
      <c r="R285" s="63"/>
      <c r="S285" s="59"/>
      <c r="T285" s="62">
        <f t="shared" si="219"/>
        <v>0</v>
      </c>
      <c r="U285" s="63"/>
      <c r="V285" s="59"/>
      <c r="W285" s="62">
        <f t="shared" si="220"/>
        <v>0</v>
      </c>
      <c r="X285" s="63"/>
      <c r="Y285" s="59"/>
      <c r="Z285" s="62">
        <f t="shared" si="221"/>
        <v>0</v>
      </c>
      <c r="AA285" s="266"/>
      <c r="AB285" s="285"/>
      <c r="AC285" s="62">
        <f t="shared" si="222"/>
        <v>0</v>
      </c>
      <c r="AD285" s="287"/>
      <c r="AE285" s="96"/>
      <c r="AF285" s="62">
        <f t="shared" si="223"/>
        <v>0</v>
      </c>
      <c r="AG285" s="63"/>
      <c r="AH285" s="59"/>
      <c r="AI285" s="7" t="s">
        <v>32</v>
      </c>
    </row>
    <row r="286" spans="1:35" ht="15.75" customHeight="1">
      <c r="A286" s="411"/>
      <c r="B286" s="412"/>
      <c r="C286" s="413"/>
      <c r="D286" s="389"/>
      <c r="E286" s="414"/>
      <c r="F286" s="2" t="s">
        <v>31</v>
      </c>
      <c r="G286" s="59"/>
      <c r="H286" s="62">
        <f t="shared" si="215"/>
        <v>0</v>
      </c>
      <c r="I286" s="63"/>
      <c r="J286" s="59"/>
      <c r="K286" s="62">
        <f t="shared" si="216"/>
        <v>0</v>
      </c>
      <c r="L286" s="63"/>
      <c r="M286" s="59"/>
      <c r="N286" s="62">
        <f t="shared" si="217"/>
        <v>0</v>
      </c>
      <c r="O286" s="63"/>
      <c r="P286" s="59"/>
      <c r="Q286" s="62">
        <f t="shared" si="218"/>
        <v>0</v>
      </c>
      <c r="R286" s="63"/>
      <c r="S286" s="89">
        <v>2306555</v>
      </c>
      <c r="T286" s="90">
        <f t="shared" si="219"/>
        <v>0</v>
      </c>
      <c r="U286" s="91">
        <v>2306555</v>
      </c>
      <c r="V286" s="59"/>
      <c r="W286" s="62">
        <f t="shared" si="220"/>
        <v>0</v>
      </c>
      <c r="X286" s="63"/>
      <c r="Y286" s="59"/>
      <c r="Z286" s="62">
        <f t="shared" si="221"/>
        <v>0</v>
      </c>
      <c r="AA286" s="266"/>
      <c r="AB286" s="285"/>
      <c r="AC286" s="62">
        <f t="shared" si="222"/>
        <v>0</v>
      </c>
      <c r="AD286" s="287"/>
      <c r="AE286" s="96"/>
      <c r="AF286" s="62">
        <f t="shared" si="223"/>
        <v>0</v>
      </c>
      <c r="AG286" s="63"/>
      <c r="AH286" s="59"/>
      <c r="AI286" s="140">
        <f>SUM(H283:H292,K283:K292,N283:N292,Q283:Q292,T283:T292,W283:W292,Z283:Z292,AC283:AC292,Z283:Z292,AF283:AF292)</f>
        <v>5932882</v>
      </c>
    </row>
    <row r="287" spans="1:35" ht="15.75" customHeight="1">
      <c r="A287" s="411"/>
      <c r="B287" s="412"/>
      <c r="C287" s="413"/>
      <c r="D287" s="389"/>
      <c r="E287" s="414"/>
      <c r="F287" s="2" t="s">
        <v>33</v>
      </c>
      <c r="G287" s="59"/>
      <c r="H287" s="62">
        <f t="shared" si="215"/>
        <v>0</v>
      </c>
      <c r="I287" s="63"/>
      <c r="J287" s="59"/>
      <c r="K287" s="62">
        <f t="shared" si="216"/>
        <v>0</v>
      </c>
      <c r="L287" s="63"/>
      <c r="M287" s="59"/>
      <c r="N287" s="62">
        <f t="shared" si="217"/>
        <v>0</v>
      </c>
      <c r="O287" s="63"/>
      <c r="P287" s="59"/>
      <c r="Q287" s="62">
        <f t="shared" si="218"/>
        <v>0</v>
      </c>
      <c r="R287" s="63"/>
      <c r="S287" s="59"/>
      <c r="T287" s="62">
        <f t="shared" si="219"/>
        <v>0</v>
      </c>
      <c r="U287" s="63"/>
      <c r="V287" s="59"/>
      <c r="W287" s="62">
        <f t="shared" si="220"/>
        <v>0</v>
      </c>
      <c r="X287" s="63"/>
      <c r="Y287" s="59"/>
      <c r="Z287" s="62">
        <f t="shared" si="221"/>
        <v>0</v>
      </c>
      <c r="AA287" s="266"/>
      <c r="AB287" s="285"/>
      <c r="AC287" s="62">
        <f t="shared" si="222"/>
        <v>0</v>
      </c>
      <c r="AD287" s="287"/>
      <c r="AE287" s="96"/>
      <c r="AF287" s="62">
        <f t="shared" si="223"/>
        <v>0</v>
      </c>
      <c r="AG287" s="63"/>
      <c r="AH287" s="59"/>
      <c r="AI287" s="7" t="s">
        <v>36</v>
      </c>
    </row>
    <row r="288" spans="1:35" ht="15.75" customHeight="1">
      <c r="A288" s="411"/>
      <c r="B288" s="412"/>
      <c r="C288" s="413"/>
      <c r="D288" s="389"/>
      <c r="E288" s="414"/>
      <c r="F288" s="2" t="s">
        <v>34</v>
      </c>
      <c r="G288" s="59"/>
      <c r="H288" s="62">
        <f t="shared" si="215"/>
        <v>0</v>
      </c>
      <c r="I288" s="63"/>
      <c r="J288" s="59"/>
      <c r="K288" s="62">
        <f t="shared" si="216"/>
        <v>0</v>
      </c>
      <c r="L288" s="63"/>
      <c r="M288" s="59"/>
      <c r="N288" s="62">
        <f t="shared" si="217"/>
        <v>0</v>
      </c>
      <c r="O288" s="63"/>
      <c r="P288" s="59"/>
      <c r="Q288" s="62">
        <f t="shared" si="218"/>
        <v>0</v>
      </c>
      <c r="R288" s="63"/>
      <c r="S288" s="59"/>
      <c r="T288" s="62">
        <f t="shared" si="219"/>
        <v>0</v>
      </c>
      <c r="U288" s="63"/>
      <c r="V288" s="59"/>
      <c r="W288" s="62">
        <f t="shared" si="220"/>
        <v>0</v>
      </c>
      <c r="X288" s="63"/>
      <c r="Y288" s="288">
        <f>SUM(984422+719334)</f>
        <v>1703756</v>
      </c>
      <c r="Z288" s="267">
        <f t="shared" si="221"/>
        <v>1703756</v>
      </c>
      <c r="AA288" s="289"/>
      <c r="AB288" s="300"/>
      <c r="AC288" s="20"/>
      <c r="AD288" s="301"/>
      <c r="AE288" s="96"/>
      <c r="AF288" s="62">
        <f t="shared" si="223"/>
        <v>0</v>
      </c>
      <c r="AG288" s="63"/>
      <c r="AH288" s="59"/>
      <c r="AI288" s="140">
        <f>SUM(I283:I292,L283:L292,O283:O292,R283:R292,U283:U292,X283:X292,AA283:AA292,AD283:AD292,AG283:AG292)</f>
        <v>2827435</v>
      </c>
    </row>
    <row r="289" spans="1:35" ht="15.75" customHeight="1">
      <c r="A289" s="411"/>
      <c r="B289" s="412"/>
      <c r="C289" s="413"/>
      <c r="D289" s="389"/>
      <c r="E289" s="414"/>
      <c r="F289" s="2" t="s">
        <v>67</v>
      </c>
      <c r="G289" s="59"/>
      <c r="H289" s="62"/>
      <c r="I289" s="63"/>
      <c r="J289" s="59"/>
      <c r="K289" s="62"/>
      <c r="L289" s="63"/>
      <c r="M289" s="59"/>
      <c r="N289" s="62"/>
      <c r="O289" s="63"/>
      <c r="P289" s="59"/>
      <c r="Q289" s="62"/>
      <c r="R289" s="63"/>
      <c r="S289" s="59"/>
      <c r="T289" s="62"/>
      <c r="U289" s="63"/>
      <c r="V289" s="59"/>
      <c r="W289" s="62"/>
      <c r="X289" s="63"/>
      <c r="Y289" s="325">
        <f>SUM(1262685)</f>
        <v>1262685</v>
      </c>
      <c r="Z289" s="326">
        <f t="shared" si="221"/>
        <v>1262685</v>
      </c>
      <c r="AA289" s="327"/>
      <c r="AB289" s="302"/>
      <c r="AC289" s="20"/>
      <c r="AD289" s="303"/>
      <c r="AE289" s="96"/>
      <c r="AF289" s="62"/>
      <c r="AG289" s="63"/>
      <c r="AH289" s="59"/>
      <c r="AI289" s="140"/>
    </row>
    <row r="290" spans="1:35" ht="15.75" customHeight="1">
      <c r="A290" s="411"/>
      <c r="B290" s="412"/>
      <c r="C290" s="413"/>
      <c r="D290" s="389"/>
      <c r="E290" s="414"/>
      <c r="F290" s="2" t="s">
        <v>35</v>
      </c>
      <c r="G290" s="59"/>
      <c r="H290" s="62">
        <f t="shared" si="215"/>
        <v>0</v>
      </c>
      <c r="I290" s="63"/>
      <c r="J290" s="59"/>
      <c r="K290" s="62">
        <f t="shared" si="216"/>
        <v>0</v>
      </c>
      <c r="L290" s="63"/>
      <c r="M290" s="59"/>
      <c r="N290" s="62">
        <f t="shared" si="217"/>
        <v>0</v>
      </c>
      <c r="O290" s="63"/>
      <c r="P290" s="59"/>
      <c r="Q290" s="62">
        <f t="shared" si="218"/>
        <v>0</v>
      </c>
      <c r="R290" s="63"/>
      <c r="S290" s="59"/>
      <c r="T290" s="62">
        <f t="shared" si="219"/>
        <v>0</v>
      </c>
      <c r="U290" s="63"/>
      <c r="V290" s="59"/>
      <c r="W290" s="62">
        <f t="shared" si="220"/>
        <v>0</v>
      </c>
      <c r="X290" s="63"/>
      <c r="Y290" s="59"/>
      <c r="Z290" s="62">
        <f t="shared" si="221"/>
        <v>0</v>
      </c>
      <c r="AA290" s="266"/>
      <c r="AB290" s="290"/>
      <c r="AC290" s="94">
        <f t="shared" si="222"/>
        <v>0</v>
      </c>
      <c r="AD290" s="287"/>
      <c r="AE290" s="96"/>
      <c r="AF290" s="62">
        <f t="shared" si="223"/>
        <v>0</v>
      </c>
      <c r="AG290" s="63"/>
      <c r="AH290" s="59"/>
      <c r="AI290" s="7" t="s">
        <v>40</v>
      </c>
    </row>
    <row r="291" spans="1:35" ht="15.75" customHeight="1">
      <c r="A291" s="411"/>
      <c r="B291" s="412"/>
      <c r="C291" s="413"/>
      <c r="D291" s="389"/>
      <c r="E291" s="414"/>
      <c r="F291" s="2" t="s">
        <v>37</v>
      </c>
      <c r="G291" s="59"/>
      <c r="H291" s="62">
        <f t="shared" si="215"/>
        <v>0</v>
      </c>
      <c r="I291" s="63"/>
      <c r="J291" s="59"/>
      <c r="K291" s="62">
        <f t="shared" si="216"/>
        <v>0</v>
      </c>
      <c r="L291" s="63"/>
      <c r="M291" s="59"/>
      <c r="N291" s="62">
        <f t="shared" si="217"/>
        <v>0</v>
      </c>
      <c r="O291" s="63"/>
      <c r="P291" s="59"/>
      <c r="Q291" s="62">
        <f t="shared" si="218"/>
        <v>0</v>
      </c>
      <c r="R291" s="63"/>
      <c r="S291" s="59"/>
      <c r="T291" s="62">
        <f t="shared" si="219"/>
        <v>0</v>
      </c>
      <c r="U291" s="63"/>
      <c r="V291" s="59"/>
      <c r="W291" s="62">
        <f t="shared" si="220"/>
        <v>0</v>
      </c>
      <c r="X291" s="63"/>
      <c r="Y291" s="59"/>
      <c r="Z291" s="62">
        <f t="shared" si="221"/>
        <v>0</v>
      </c>
      <c r="AA291" s="266"/>
      <c r="AB291" s="291"/>
      <c r="AC291" s="62">
        <f t="shared" si="222"/>
        <v>0</v>
      </c>
      <c r="AD291" s="287"/>
      <c r="AE291" s="96"/>
      <c r="AF291" s="62">
        <f t="shared" si="223"/>
        <v>0</v>
      </c>
      <c r="AG291" s="63"/>
      <c r="AH291" s="59"/>
      <c r="AI291" s="141">
        <f>AI288/AI284</f>
        <v>0.48800405807787395</v>
      </c>
    </row>
    <row r="292" spans="1:35" ht="15.75" customHeight="1" thickBot="1">
      <c r="A292" s="411"/>
      <c r="B292" s="412"/>
      <c r="C292" s="413"/>
      <c r="D292" s="389"/>
      <c r="E292" s="414"/>
      <c r="F292" s="159" t="s">
        <v>38</v>
      </c>
      <c r="G292" s="76"/>
      <c r="H292" s="77">
        <f t="shared" si="215"/>
        <v>0</v>
      </c>
      <c r="I292" s="78"/>
      <c r="J292" s="76"/>
      <c r="K292" s="77">
        <f t="shared" si="216"/>
        <v>0</v>
      </c>
      <c r="L292" s="78"/>
      <c r="M292" s="76"/>
      <c r="N292" s="77">
        <f t="shared" si="217"/>
        <v>0</v>
      </c>
      <c r="O292" s="78"/>
      <c r="P292" s="76"/>
      <c r="Q292" s="77">
        <f t="shared" si="218"/>
        <v>0</v>
      </c>
      <c r="R292" s="78"/>
      <c r="S292" s="76"/>
      <c r="T292" s="77">
        <f t="shared" si="219"/>
        <v>0</v>
      </c>
      <c r="U292" s="78"/>
      <c r="V292" s="76"/>
      <c r="W292" s="77">
        <f t="shared" si="220"/>
        <v>0</v>
      </c>
      <c r="X292" s="78"/>
      <c r="Y292" s="76"/>
      <c r="Z292" s="77">
        <f t="shared" si="221"/>
        <v>0</v>
      </c>
      <c r="AA292" s="296"/>
      <c r="AB292" s="292"/>
      <c r="AC292" s="293">
        <f t="shared" si="222"/>
        <v>0</v>
      </c>
      <c r="AD292" s="294"/>
      <c r="AE292" s="161"/>
      <c r="AF292" s="77">
        <f t="shared" si="223"/>
        <v>0</v>
      </c>
      <c r="AG292" s="78"/>
      <c r="AH292" s="76"/>
      <c r="AI292" s="154"/>
    </row>
    <row r="293" spans="1:35" ht="30" hidden="1" customHeight="1">
      <c r="A293" s="366" t="s">
        <v>13</v>
      </c>
      <c r="B293" s="367" t="s">
        <v>14</v>
      </c>
      <c r="C293" s="354" t="s">
        <v>15</v>
      </c>
      <c r="D293" s="367" t="s">
        <v>16</v>
      </c>
      <c r="E293" s="354" t="s">
        <v>17</v>
      </c>
      <c r="F293" s="368" t="s">
        <v>18</v>
      </c>
      <c r="G293" s="365" t="s">
        <v>19</v>
      </c>
      <c r="H293" s="354" t="s">
        <v>20</v>
      </c>
      <c r="I293" s="355" t="s">
        <v>21</v>
      </c>
      <c r="J293" s="356" t="s">
        <v>19</v>
      </c>
      <c r="K293" s="354" t="s">
        <v>20</v>
      </c>
      <c r="L293" s="355" t="s">
        <v>21</v>
      </c>
      <c r="M293" s="356" t="s">
        <v>19</v>
      </c>
      <c r="N293" s="354" t="s">
        <v>20</v>
      </c>
      <c r="O293" s="355" t="s">
        <v>21</v>
      </c>
      <c r="P293" s="356" t="s">
        <v>19</v>
      </c>
      <c r="Q293" s="354" t="s">
        <v>20</v>
      </c>
      <c r="R293" s="355" t="s">
        <v>21</v>
      </c>
      <c r="S293" s="356" t="s">
        <v>19</v>
      </c>
      <c r="T293" s="354" t="s">
        <v>20</v>
      </c>
      <c r="U293" s="355" t="s">
        <v>21</v>
      </c>
      <c r="V293" s="356" t="s">
        <v>19</v>
      </c>
      <c r="W293" s="354" t="s">
        <v>20</v>
      </c>
      <c r="X293" s="355" t="s">
        <v>21</v>
      </c>
      <c r="Y293" s="356" t="s">
        <v>19</v>
      </c>
      <c r="Z293" s="354" t="s">
        <v>20</v>
      </c>
      <c r="AA293" s="355" t="s">
        <v>21</v>
      </c>
      <c r="AB293" s="381" t="s">
        <v>19</v>
      </c>
      <c r="AC293" s="379" t="s">
        <v>20</v>
      </c>
      <c r="AD293" s="380" t="s">
        <v>21</v>
      </c>
      <c r="AE293" s="356" t="s">
        <v>19</v>
      </c>
      <c r="AF293" s="354" t="s">
        <v>20</v>
      </c>
      <c r="AG293" s="355" t="s">
        <v>21</v>
      </c>
      <c r="AH293" s="364" t="s">
        <v>19</v>
      </c>
      <c r="AI293" s="358" t="s">
        <v>22</v>
      </c>
    </row>
    <row r="294" spans="1:35" ht="30" hidden="1" customHeight="1">
      <c r="A294" s="366"/>
      <c r="B294" s="367"/>
      <c r="C294" s="354"/>
      <c r="D294" s="367"/>
      <c r="E294" s="354"/>
      <c r="F294" s="368"/>
      <c r="G294" s="365"/>
      <c r="H294" s="354"/>
      <c r="I294" s="355"/>
      <c r="J294" s="356"/>
      <c r="K294" s="354"/>
      <c r="L294" s="355"/>
      <c r="M294" s="356"/>
      <c r="N294" s="354"/>
      <c r="O294" s="355"/>
      <c r="P294" s="356"/>
      <c r="Q294" s="354"/>
      <c r="R294" s="355"/>
      <c r="S294" s="356"/>
      <c r="T294" s="354"/>
      <c r="U294" s="355"/>
      <c r="V294" s="356"/>
      <c r="W294" s="354"/>
      <c r="X294" s="355"/>
      <c r="Y294" s="356"/>
      <c r="Z294" s="354"/>
      <c r="AA294" s="355"/>
      <c r="AB294" s="356"/>
      <c r="AC294" s="354"/>
      <c r="AD294" s="355"/>
      <c r="AE294" s="356"/>
      <c r="AF294" s="354"/>
      <c r="AG294" s="355"/>
      <c r="AH294" s="364"/>
      <c r="AI294" s="358"/>
    </row>
    <row r="295" spans="1:35" ht="30" hidden="1" customHeight="1">
      <c r="A295" s="359" t="s">
        <v>102</v>
      </c>
      <c r="B295" s="360" t="s">
        <v>103</v>
      </c>
      <c r="C295" s="361" t="s">
        <v>104</v>
      </c>
      <c r="D295" s="362" t="s">
        <v>105</v>
      </c>
      <c r="E295" s="372" t="s">
        <v>26</v>
      </c>
      <c r="F295" s="80" t="s">
        <v>27</v>
      </c>
      <c r="G295" s="64"/>
      <c r="H295" s="60">
        <f t="shared" ref="H295:H303" si="224">G295-I295</f>
        <v>0</v>
      </c>
      <c r="I295" s="61"/>
      <c r="J295" s="59"/>
      <c r="K295" s="60">
        <f t="shared" ref="K295:K303" si="225">J295-L295</f>
        <v>0</v>
      </c>
      <c r="L295" s="61"/>
      <c r="M295" s="59"/>
      <c r="N295" s="60">
        <f t="shared" ref="N295:N303" si="226">M295-O295</f>
        <v>0</v>
      </c>
      <c r="O295" s="61"/>
      <c r="P295" s="59"/>
      <c r="Q295" s="60">
        <f t="shared" ref="Q295:Q303" si="227">P295-R295</f>
        <v>0</v>
      </c>
      <c r="R295" s="61"/>
      <c r="S295" s="59"/>
      <c r="T295" s="60">
        <f t="shared" ref="T295:T303" si="228">S295-U295</f>
        <v>0</v>
      </c>
      <c r="U295" s="61"/>
      <c r="V295" s="59"/>
      <c r="W295" s="60">
        <f t="shared" ref="W295:W303" si="229">V295-X295</f>
        <v>0</v>
      </c>
      <c r="X295" s="61"/>
      <c r="Y295" s="59"/>
      <c r="Z295" s="60">
        <f t="shared" ref="Z295:Z303" si="230">Y295-AA295</f>
        <v>0</v>
      </c>
      <c r="AA295" s="61"/>
      <c r="AB295" s="59"/>
      <c r="AC295" s="60">
        <f t="shared" ref="AC295:AC303" si="231">AB295-AD295</f>
        <v>0</v>
      </c>
      <c r="AD295" s="61"/>
      <c r="AE295" s="59"/>
      <c r="AF295" s="60">
        <f t="shared" ref="AF295:AF303" si="232">AE295-AG295</f>
        <v>0</v>
      </c>
      <c r="AG295" s="61"/>
      <c r="AH295" s="65"/>
      <c r="AI295" s="4" t="s">
        <v>28</v>
      </c>
    </row>
    <row r="296" spans="1:35" ht="30" hidden="1" customHeight="1">
      <c r="A296" s="359"/>
      <c r="B296" s="360"/>
      <c r="C296" s="361"/>
      <c r="D296" s="362"/>
      <c r="E296" s="372"/>
      <c r="F296" s="82" t="s">
        <v>29</v>
      </c>
      <c r="G296" s="64"/>
      <c r="H296" s="62">
        <f t="shared" si="224"/>
        <v>0</v>
      </c>
      <c r="I296" s="63"/>
      <c r="J296" s="59"/>
      <c r="K296" s="62">
        <f t="shared" si="225"/>
        <v>0</v>
      </c>
      <c r="L296" s="63"/>
      <c r="M296" s="59"/>
      <c r="N296" s="62">
        <f t="shared" si="226"/>
        <v>0</v>
      </c>
      <c r="O296" s="63"/>
      <c r="P296" s="59"/>
      <c r="Q296" s="62">
        <f t="shared" si="227"/>
        <v>0</v>
      </c>
      <c r="R296" s="63"/>
      <c r="S296" s="59"/>
      <c r="T296" s="62">
        <f t="shared" si="228"/>
        <v>0</v>
      </c>
      <c r="U296" s="63"/>
      <c r="V296" s="59"/>
      <c r="W296" s="62">
        <f t="shared" si="229"/>
        <v>0</v>
      </c>
      <c r="X296" s="63"/>
      <c r="Y296" s="59"/>
      <c r="Z296" s="62">
        <f t="shared" si="230"/>
        <v>0</v>
      </c>
      <c r="AA296" s="63"/>
      <c r="AB296" s="59"/>
      <c r="AC296" s="62">
        <f t="shared" si="231"/>
        <v>0</v>
      </c>
      <c r="AD296" s="63"/>
      <c r="AE296" s="59"/>
      <c r="AF296" s="62">
        <f t="shared" si="232"/>
        <v>0</v>
      </c>
      <c r="AG296" s="63"/>
      <c r="AH296" s="65"/>
      <c r="AI296" s="140">
        <f>SUM(G295:G303,J295:J303,M295:M303,P295:P303,S295:S303,V295:V303,Y295:Y303,AB295:AB303,AE295:AE303)</f>
        <v>0</v>
      </c>
    </row>
    <row r="297" spans="1:35" ht="30" hidden="1" customHeight="1">
      <c r="A297" s="359"/>
      <c r="B297" s="360"/>
      <c r="C297" s="361"/>
      <c r="D297" s="362"/>
      <c r="E297" s="372"/>
      <c r="F297" s="82" t="s">
        <v>30</v>
      </c>
      <c r="G297" s="64"/>
      <c r="H297" s="62">
        <f t="shared" si="224"/>
        <v>0</v>
      </c>
      <c r="I297" s="63"/>
      <c r="J297" s="59"/>
      <c r="K297" s="62">
        <f t="shared" si="225"/>
        <v>0</v>
      </c>
      <c r="L297" s="63"/>
      <c r="M297" s="59"/>
      <c r="N297" s="62">
        <f t="shared" si="226"/>
        <v>0</v>
      </c>
      <c r="O297" s="63"/>
      <c r="P297" s="59"/>
      <c r="Q297" s="62">
        <f t="shared" si="227"/>
        <v>0</v>
      </c>
      <c r="R297" s="63"/>
      <c r="S297" s="59"/>
      <c r="T297" s="62">
        <f t="shared" si="228"/>
        <v>0</v>
      </c>
      <c r="U297" s="63"/>
      <c r="V297" s="59"/>
      <c r="W297" s="62">
        <f t="shared" si="229"/>
        <v>0</v>
      </c>
      <c r="X297" s="63"/>
      <c r="Y297" s="59"/>
      <c r="Z297" s="62">
        <f t="shared" si="230"/>
        <v>0</v>
      </c>
      <c r="AA297" s="63"/>
      <c r="AB297" s="59"/>
      <c r="AC297" s="62">
        <f t="shared" si="231"/>
        <v>0</v>
      </c>
      <c r="AD297" s="63"/>
      <c r="AE297" s="59"/>
      <c r="AF297" s="62">
        <f t="shared" si="232"/>
        <v>0</v>
      </c>
      <c r="AG297" s="63"/>
      <c r="AH297" s="65"/>
      <c r="AI297" s="7" t="s">
        <v>32</v>
      </c>
    </row>
    <row r="298" spans="1:35" ht="30" hidden="1" customHeight="1">
      <c r="A298" s="359"/>
      <c r="B298" s="360"/>
      <c r="C298" s="361"/>
      <c r="D298" s="362"/>
      <c r="E298" s="372"/>
      <c r="F298" s="82" t="s">
        <v>31</v>
      </c>
      <c r="G298" s="64"/>
      <c r="H298" s="62">
        <f t="shared" si="224"/>
        <v>0</v>
      </c>
      <c r="I298" s="63"/>
      <c r="J298" s="59"/>
      <c r="K298" s="62">
        <f t="shared" si="225"/>
        <v>0</v>
      </c>
      <c r="L298" s="63"/>
      <c r="M298" s="59"/>
      <c r="N298" s="62">
        <f t="shared" si="226"/>
        <v>0</v>
      </c>
      <c r="O298" s="63"/>
      <c r="P298" s="59"/>
      <c r="Q298" s="62">
        <f t="shared" si="227"/>
        <v>0</v>
      </c>
      <c r="R298" s="63"/>
      <c r="S298" s="59"/>
      <c r="T298" s="62">
        <f t="shared" si="228"/>
        <v>0</v>
      </c>
      <c r="U298" s="63"/>
      <c r="V298" s="59"/>
      <c r="W298" s="62">
        <f t="shared" si="229"/>
        <v>0</v>
      </c>
      <c r="X298" s="63"/>
      <c r="Y298" s="59"/>
      <c r="Z298" s="62">
        <f t="shared" si="230"/>
        <v>0</v>
      </c>
      <c r="AA298" s="63"/>
      <c r="AB298" s="59"/>
      <c r="AC298" s="62">
        <f t="shared" si="231"/>
        <v>0</v>
      </c>
      <c r="AD298" s="63"/>
      <c r="AE298" s="59"/>
      <c r="AF298" s="62">
        <f t="shared" si="232"/>
        <v>0</v>
      </c>
      <c r="AG298" s="63"/>
      <c r="AH298" s="65"/>
      <c r="AI298" s="140">
        <f>SUM(H295:H303,K295:K303,N295:N303,Q295:Q303,T295:T303,W295:W303,Z295:Z303,AC295:AC303,Z295:Z303,AF295:AF303)</f>
        <v>0</v>
      </c>
    </row>
    <row r="299" spans="1:35" ht="30" hidden="1" customHeight="1">
      <c r="A299" s="359"/>
      <c r="B299" s="360"/>
      <c r="C299" s="361"/>
      <c r="D299" s="362"/>
      <c r="E299" s="372"/>
      <c r="F299" s="82" t="s">
        <v>33</v>
      </c>
      <c r="G299" s="64"/>
      <c r="H299" s="62">
        <f t="shared" si="224"/>
        <v>0</v>
      </c>
      <c r="I299" s="63"/>
      <c r="J299" s="59"/>
      <c r="K299" s="62">
        <f t="shared" si="225"/>
        <v>0</v>
      </c>
      <c r="L299" s="63"/>
      <c r="M299" s="59"/>
      <c r="N299" s="62">
        <f t="shared" si="226"/>
        <v>0</v>
      </c>
      <c r="O299" s="63"/>
      <c r="P299" s="59"/>
      <c r="Q299" s="62">
        <f t="shared" si="227"/>
        <v>0</v>
      </c>
      <c r="R299" s="63"/>
      <c r="S299" s="59"/>
      <c r="T299" s="62">
        <f t="shared" si="228"/>
        <v>0</v>
      </c>
      <c r="U299" s="63"/>
      <c r="V299" s="59"/>
      <c r="W299" s="62">
        <f t="shared" si="229"/>
        <v>0</v>
      </c>
      <c r="X299" s="63"/>
      <c r="Y299" s="59"/>
      <c r="Z299" s="62">
        <f t="shared" si="230"/>
        <v>0</v>
      </c>
      <c r="AA299" s="63"/>
      <c r="AB299" s="59"/>
      <c r="AC299" s="62">
        <f t="shared" si="231"/>
        <v>0</v>
      </c>
      <c r="AD299" s="63"/>
      <c r="AE299" s="59"/>
      <c r="AF299" s="62">
        <f t="shared" si="232"/>
        <v>0</v>
      </c>
      <c r="AG299" s="63"/>
      <c r="AH299" s="65"/>
      <c r="AI299" s="7" t="s">
        <v>36</v>
      </c>
    </row>
    <row r="300" spans="1:35" ht="30" hidden="1" customHeight="1">
      <c r="A300" s="359"/>
      <c r="B300" s="360"/>
      <c r="C300" s="361"/>
      <c r="D300" s="362"/>
      <c r="E300" s="372"/>
      <c r="F300" s="82" t="s">
        <v>34</v>
      </c>
      <c r="G300" s="64"/>
      <c r="H300" s="62">
        <f t="shared" si="224"/>
        <v>0</v>
      </c>
      <c r="I300" s="63"/>
      <c r="J300" s="59"/>
      <c r="K300" s="62">
        <f t="shared" si="225"/>
        <v>0</v>
      </c>
      <c r="L300" s="63"/>
      <c r="M300" s="59"/>
      <c r="N300" s="62">
        <f t="shared" si="226"/>
        <v>0</v>
      </c>
      <c r="O300" s="63"/>
      <c r="P300" s="59"/>
      <c r="Q300" s="62">
        <f t="shared" si="227"/>
        <v>0</v>
      </c>
      <c r="R300" s="63"/>
      <c r="S300" s="59"/>
      <c r="T300" s="62">
        <f t="shared" si="228"/>
        <v>0</v>
      </c>
      <c r="U300" s="63"/>
      <c r="V300" s="59"/>
      <c r="W300" s="62">
        <f t="shared" si="229"/>
        <v>0</v>
      </c>
      <c r="X300" s="63"/>
      <c r="Y300" s="59"/>
      <c r="Z300" s="62">
        <f t="shared" si="230"/>
        <v>0</v>
      </c>
      <c r="AA300" s="63"/>
      <c r="AB300" s="59"/>
      <c r="AC300" s="62">
        <f t="shared" si="231"/>
        <v>0</v>
      </c>
      <c r="AD300" s="63"/>
      <c r="AE300" s="59"/>
      <c r="AF300" s="62">
        <f t="shared" si="232"/>
        <v>0</v>
      </c>
      <c r="AG300" s="63"/>
      <c r="AH300" s="65"/>
      <c r="AI300" s="140">
        <f>SUM(I295:I303,L295:L303,O295:O303,R295:R303,U295:U303,X295:X303,AA295:AA303,AD295:AD303,AG295:AG303)</f>
        <v>0</v>
      </c>
    </row>
    <row r="301" spans="1:35" ht="30" hidden="1" customHeight="1">
      <c r="A301" s="359"/>
      <c r="B301" s="360"/>
      <c r="C301" s="361"/>
      <c r="D301" s="362"/>
      <c r="E301" s="372"/>
      <c r="F301" s="82" t="s">
        <v>35</v>
      </c>
      <c r="G301" s="64"/>
      <c r="H301" s="62">
        <f t="shared" si="224"/>
        <v>0</v>
      </c>
      <c r="I301" s="63"/>
      <c r="J301" s="59"/>
      <c r="K301" s="62">
        <f t="shared" si="225"/>
        <v>0</v>
      </c>
      <c r="L301" s="63"/>
      <c r="M301" s="59"/>
      <c r="N301" s="62">
        <f t="shared" si="226"/>
        <v>0</v>
      </c>
      <c r="O301" s="63"/>
      <c r="P301" s="59"/>
      <c r="Q301" s="62">
        <f t="shared" si="227"/>
        <v>0</v>
      </c>
      <c r="R301" s="63"/>
      <c r="S301" s="59"/>
      <c r="T301" s="62">
        <f t="shared" si="228"/>
        <v>0</v>
      </c>
      <c r="U301" s="63"/>
      <c r="V301" s="59"/>
      <c r="W301" s="62">
        <f t="shared" si="229"/>
        <v>0</v>
      </c>
      <c r="X301" s="63"/>
      <c r="Y301" s="59"/>
      <c r="Z301" s="62">
        <f t="shared" si="230"/>
        <v>0</v>
      </c>
      <c r="AA301" s="63"/>
      <c r="AB301" s="59"/>
      <c r="AC301" s="62">
        <f t="shared" si="231"/>
        <v>0</v>
      </c>
      <c r="AD301" s="63"/>
      <c r="AE301" s="59"/>
      <c r="AF301" s="62">
        <f t="shared" si="232"/>
        <v>0</v>
      </c>
      <c r="AG301" s="63"/>
      <c r="AH301" s="65"/>
      <c r="AI301" s="7" t="s">
        <v>40</v>
      </c>
    </row>
    <row r="302" spans="1:35" ht="30" hidden="1" customHeight="1">
      <c r="A302" s="359"/>
      <c r="B302" s="360"/>
      <c r="C302" s="361"/>
      <c r="D302" s="362"/>
      <c r="E302" s="372"/>
      <c r="F302" s="82" t="s">
        <v>37</v>
      </c>
      <c r="G302" s="64"/>
      <c r="H302" s="62">
        <f t="shared" si="224"/>
        <v>0</v>
      </c>
      <c r="I302" s="63"/>
      <c r="J302" s="59"/>
      <c r="K302" s="62">
        <f t="shared" si="225"/>
        <v>0</v>
      </c>
      <c r="L302" s="63"/>
      <c r="M302" s="59"/>
      <c r="N302" s="62">
        <f t="shared" si="226"/>
        <v>0</v>
      </c>
      <c r="O302" s="63"/>
      <c r="P302" s="59"/>
      <c r="Q302" s="62">
        <f t="shared" si="227"/>
        <v>0</v>
      </c>
      <c r="R302" s="63"/>
      <c r="S302" s="59"/>
      <c r="T302" s="62">
        <f t="shared" si="228"/>
        <v>0</v>
      </c>
      <c r="U302" s="63"/>
      <c r="V302" s="59"/>
      <c r="W302" s="62">
        <f t="shared" si="229"/>
        <v>0</v>
      </c>
      <c r="X302" s="63"/>
      <c r="Y302" s="59"/>
      <c r="Z302" s="62">
        <f t="shared" si="230"/>
        <v>0</v>
      </c>
      <c r="AA302" s="63"/>
      <c r="AB302" s="59"/>
      <c r="AC302" s="62">
        <f t="shared" si="231"/>
        <v>0</v>
      </c>
      <c r="AD302" s="63"/>
      <c r="AE302" s="59"/>
      <c r="AF302" s="62">
        <f t="shared" si="232"/>
        <v>0</v>
      </c>
      <c r="AG302" s="63"/>
      <c r="AH302" s="65"/>
      <c r="AI302" s="141" t="e">
        <f>AI300/AI296</f>
        <v>#DIV/0!</v>
      </c>
    </row>
    <row r="303" spans="1:35" ht="30" hidden="1" customHeight="1">
      <c r="A303" s="359"/>
      <c r="B303" s="360"/>
      <c r="C303" s="361"/>
      <c r="D303" s="362"/>
      <c r="E303" s="372"/>
      <c r="F303" s="83" t="s">
        <v>38</v>
      </c>
      <c r="G303" s="84"/>
      <c r="H303" s="77">
        <f t="shared" si="224"/>
        <v>0</v>
      </c>
      <c r="I303" s="78"/>
      <c r="J303" s="76"/>
      <c r="K303" s="77">
        <f t="shared" si="225"/>
        <v>0</v>
      </c>
      <c r="L303" s="78"/>
      <c r="M303" s="76"/>
      <c r="N303" s="77">
        <f t="shared" si="226"/>
        <v>0</v>
      </c>
      <c r="O303" s="78"/>
      <c r="P303" s="76"/>
      <c r="Q303" s="77">
        <f t="shared" si="227"/>
        <v>0</v>
      </c>
      <c r="R303" s="78"/>
      <c r="S303" s="76"/>
      <c r="T303" s="77">
        <f t="shared" si="228"/>
        <v>0</v>
      </c>
      <c r="U303" s="78"/>
      <c r="V303" s="76"/>
      <c r="W303" s="77">
        <f t="shared" si="229"/>
        <v>0</v>
      </c>
      <c r="X303" s="78"/>
      <c r="Y303" s="76"/>
      <c r="Z303" s="77">
        <f t="shared" si="230"/>
        <v>0</v>
      </c>
      <c r="AA303" s="78"/>
      <c r="AB303" s="76"/>
      <c r="AC303" s="77">
        <f t="shared" si="231"/>
        <v>0</v>
      </c>
      <c r="AD303" s="78"/>
      <c r="AE303" s="76"/>
      <c r="AF303" s="77">
        <f t="shared" si="232"/>
        <v>0</v>
      </c>
      <c r="AG303" s="78"/>
      <c r="AH303" s="92"/>
      <c r="AI303" s="150"/>
    </row>
    <row r="304" spans="1:35" ht="30" hidden="1" customHeight="1">
      <c r="A304" s="366" t="s">
        <v>13</v>
      </c>
      <c r="B304" s="367" t="s">
        <v>14</v>
      </c>
      <c r="C304" s="354" t="s">
        <v>15</v>
      </c>
      <c r="D304" s="367" t="s">
        <v>16</v>
      </c>
      <c r="E304" s="354" t="s">
        <v>17</v>
      </c>
      <c r="F304" s="368" t="s">
        <v>18</v>
      </c>
      <c r="G304" s="365" t="s">
        <v>19</v>
      </c>
      <c r="H304" s="354" t="s">
        <v>20</v>
      </c>
      <c r="I304" s="355" t="s">
        <v>21</v>
      </c>
      <c r="J304" s="365" t="s">
        <v>19</v>
      </c>
      <c r="K304" s="354" t="s">
        <v>20</v>
      </c>
      <c r="L304" s="355" t="s">
        <v>21</v>
      </c>
      <c r="M304" s="365" t="s">
        <v>19</v>
      </c>
      <c r="N304" s="354" t="s">
        <v>20</v>
      </c>
      <c r="O304" s="355" t="s">
        <v>21</v>
      </c>
      <c r="P304" s="365" t="s">
        <v>19</v>
      </c>
      <c r="Q304" s="354" t="s">
        <v>20</v>
      </c>
      <c r="R304" s="355" t="s">
        <v>21</v>
      </c>
      <c r="S304" s="365" t="s">
        <v>19</v>
      </c>
      <c r="T304" s="354" t="s">
        <v>20</v>
      </c>
      <c r="U304" s="355" t="s">
        <v>21</v>
      </c>
      <c r="V304" s="365" t="s">
        <v>19</v>
      </c>
      <c r="W304" s="354" t="s">
        <v>20</v>
      </c>
      <c r="X304" s="355" t="s">
        <v>21</v>
      </c>
      <c r="Y304" s="365" t="s">
        <v>19</v>
      </c>
      <c r="Z304" s="354" t="s">
        <v>20</v>
      </c>
      <c r="AA304" s="355" t="s">
        <v>21</v>
      </c>
      <c r="AB304" s="365" t="s">
        <v>19</v>
      </c>
      <c r="AC304" s="354" t="s">
        <v>20</v>
      </c>
      <c r="AD304" s="355" t="s">
        <v>21</v>
      </c>
      <c r="AE304" s="365" t="s">
        <v>19</v>
      </c>
      <c r="AF304" s="354" t="s">
        <v>20</v>
      </c>
      <c r="AG304" s="355" t="s">
        <v>21</v>
      </c>
      <c r="AH304" s="356" t="s">
        <v>19</v>
      </c>
      <c r="AI304" s="358" t="s">
        <v>22</v>
      </c>
    </row>
    <row r="305" spans="1:35" ht="30" hidden="1" customHeight="1">
      <c r="A305" s="366"/>
      <c r="B305" s="367"/>
      <c r="C305" s="354"/>
      <c r="D305" s="367"/>
      <c r="E305" s="354"/>
      <c r="F305" s="368"/>
      <c r="G305" s="365"/>
      <c r="H305" s="354"/>
      <c r="I305" s="355"/>
      <c r="J305" s="365"/>
      <c r="K305" s="354"/>
      <c r="L305" s="355"/>
      <c r="M305" s="365"/>
      <c r="N305" s="354"/>
      <c r="O305" s="355"/>
      <c r="P305" s="365"/>
      <c r="Q305" s="354"/>
      <c r="R305" s="355"/>
      <c r="S305" s="365"/>
      <c r="T305" s="354"/>
      <c r="U305" s="355"/>
      <c r="V305" s="365"/>
      <c r="W305" s="354"/>
      <c r="X305" s="355"/>
      <c r="Y305" s="365"/>
      <c r="Z305" s="354"/>
      <c r="AA305" s="355"/>
      <c r="AB305" s="365"/>
      <c r="AC305" s="354"/>
      <c r="AD305" s="355"/>
      <c r="AE305" s="365"/>
      <c r="AF305" s="354"/>
      <c r="AG305" s="355"/>
      <c r="AH305" s="356"/>
      <c r="AI305" s="358"/>
    </row>
    <row r="306" spans="1:35" hidden="1">
      <c r="A306" s="359" t="s">
        <v>106</v>
      </c>
      <c r="B306" s="360" t="s">
        <v>107</v>
      </c>
      <c r="C306" s="361" t="s">
        <v>108</v>
      </c>
      <c r="D306" s="362" t="s">
        <v>109</v>
      </c>
      <c r="E306" s="372" t="s">
        <v>110</v>
      </c>
      <c r="F306" s="80" t="s">
        <v>27</v>
      </c>
      <c r="G306" s="64"/>
      <c r="H306" s="60">
        <f t="shared" ref="H306:H314" si="233">G306-I306</f>
        <v>0</v>
      </c>
      <c r="I306" s="61"/>
      <c r="J306" s="64"/>
      <c r="K306" s="60">
        <f t="shared" ref="K306:K314" si="234">J306-L306</f>
        <v>0</v>
      </c>
      <c r="L306" s="61"/>
      <c r="M306" s="64"/>
      <c r="N306" s="60">
        <f t="shared" ref="N306:N314" si="235">M306-O306</f>
        <v>0</v>
      </c>
      <c r="O306" s="61"/>
      <c r="P306" s="64"/>
      <c r="Q306" s="60">
        <f t="shared" ref="Q306:Q314" si="236">P306-R306</f>
        <v>0</v>
      </c>
      <c r="R306" s="61"/>
      <c r="S306" s="64"/>
      <c r="T306" s="60">
        <f t="shared" ref="T306:T314" si="237">S306-U306</f>
        <v>0</v>
      </c>
      <c r="U306" s="61"/>
      <c r="V306" s="64"/>
      <c r="W306" s="60">
        <f t="shared" ref="W306:W314" si="238">V306-X306</f>
        <v>0</v>
      </c>
      <c r="X306" s="61"/>
      <c r="Y306" s="64"/>
      <c r="Z306" s="60">
        <f t="shared" ref="Z306:Z314" si="239">Y306-AA306</f>
        <v>0</v>
      </c>
      <c r="AA306" s="61"/>
      <c r="AB306" s="64"/>
      <c r="AC306" s="60">
        <f t="shared" ref="AC306:AC314" si="240">AB306-AD306</f>
        <v>0</v>
      </c>
      <c r="AD306" s="61"/>
      <c r="AE306" s="64"/>
      <c r="AF306" s="60">
        <f t="shared" ref="AF306:AF314" si="241">AE306-AG306</f>
        <v>0</v>
      </c>
      <c r="AG306" s="61"/>
      <c r="AH306" s="96"/>
      <c r="AI306" s="4" t="s">
        <v>28</v>
      </c>
    </row>
    <row r="307" spans="1:35" ht="30" hidden="1" customHeight="1">
      <c r="A307" s="359"/>
      <c r="B307" s="360"/>
      <c r="C307" s="361"/>
      <c r="D307" s="362"/>
      <c r="E307" s="372"/>
      <c r="F307" s="82" t="s">
        <v>29</v>
      </c>
      <c r="G307" s="64"/>
      <c r="H307" s="62">
        <f t="shared" si="233"/>
        <v>0</v>
      </c>
      <c r="I307" s="63"/>
      <c r="J307" s="64"/>
      <c r="K307" s="62">
        <f t="shared" si="234"/>
        <v>0</v>
      </c>
      <c r="L307" s="63"/>
      <c r="M307" s="64"/>
      <c r="N307" s="62">
        <f t="shared" si="235"/>
        <v>0</v>
      </c>
      <c r="O307" s="63"/>
      <c r="P307" s="64"/>
      <c r="Q307" s="62">
        <f t="shared" si="236"/>
        <v>0</v>
      </c>
      <c r="R307" s="63"/>
      <c r="S307" s="64"/>
      <c r="T307" s="62">
        <f t="shared" si="237"/>
        <v>0</v>
      </c>
      <c r="U307" s="63"/>
      <c r="V307" s="64"/>
      <c r="W307" s="62">
        <f t="shared" si="238"/>
        <v>0</v>
      </c>
      <c r="X307" s="63"/>
      <c r="Y307" s="64"/>
      <c r="Z307" s="62">
        <f t="shared" si="239"/>
        <v>0</v>
      </c>
      <c r="AA307" s="63"/>
      <c r="AB307" s="64"/>
      <c r="AC307" s="62">
        <f t="shared" si="240"/>
        <v>0</v>
      </c>
      <c r="AD307" s="63"/>
      <c r="AE307" s="64"/>
      <c r="AF307" s="62">
        <f t="shared" si="241"/>
        <v>0</v>
      </c>
      <c r="AG307" s="63"/>
      <c r="AH307" s="96"/>
      <c r="AI307" s="140">
        <f>SUM(G306:G314,J306:J314,M306:M314,P306:P314,S306:S314,V306:V314,Y306:Y314,AB306:AB314,AE306:AE314)</f>
        <v>2852805</v>
      </c>
    </row>
    <row r="308" spans="1:35" ht="30" hidden="1" customHeight="1">
      <c r="A308" s="359"/>
      <c r="B308" s="360"/>
      <c r="C308" s="361"/>
      <c r="D308" s="362"/>
      <c r="E308" s="372"/>
      <c r="F308" s="82" t="s">
        <v>30</v>
      </c>
      <c r="G308" s="64"/>
      <c r="H308" s="62">
        <f t="shared" si="233"/>
        <v>0</v>
      </c>
      <c r="I308" s="63"/>
      <c r="J308" s="64"/>
      <c r="K308" s="62">
        <f t="shared" si="234"/>
        <v>0</v>
      </c>
      <c r="L308" s="63"/>
      <c r="M308" s="64"/>
      <c r="N308" s="62">
        <f t="shared" si="235"/>
        <v>0</v>
      </c>
      <c r="O308" s="63"/>
      <c r="P308" s="64"/>
      <c r="Q308" s="62">
        <f t="shared" si="236"/>
        <v>0</v>
      </c>
      <c r="R308" s="63"/>
      <c r="S308" s="64"/>
      <c r="T308" s="62">
        <f t="shared" si="237"/>
        <v>0</v>
      </c>
      <c r="U308" s="63"/>
      <c r="V308" s="64"/>
      <c r="W308" s="62">
        <f t="shared" si="238"/>
        <v>0</v>
      </c>
      <c r="X308" s="63"/>
      <c r="Y308" s="64"/>
      <c r="Z308" s="62">
        <f t="shared" si="239"/>
        <v>0</v>
      </c>
      <c r="AA308" s="63"/>
      <c r="AB308" s="64"/>
      <c r="AC308" s="62">
        <f t="shared" si="240"/>
        <v>0</v>
      </c>
      <c r="AD308" s="63"/>
      <c r="AE308" s="64"/>
      <c r="AF308" s="62">
        <f t="shared" si="241"/>
        <v>0</v>
      </c>
      <c r="AG308" s="63"/>
      <c r="AH308" s="96"/>
      <c r="AI308" s="7" t="s">
        <v>32</v>
      </c>
    </row>
    <row r="309" spans="1:35" ht="30" hidden="1" customHeight="1">
      <c r="A309" s="359"/>
      <c r="B309" s="360"/>
      <c r="C309" s="361"/>
      <c r="D309" s="362"/>
      <c r="E309" s="372"/>
      <c r="F309" s="82" t="s">
        <v>31</v>
      </c>
      <c r="G309" s="64"/>
      <c r="H309" s="62">
        <f t="shared" si="233"/>
        <v>0</v>
      </c>
      <c r="I309" s="63"/>
      <c r="J309" s="64"/>
      <c r="K309" s="62">
        <f t="shared" si="234"/>
        <v>0</v>
      </c>
      <c r="L309" s="63"/>
      <c r="M309" s="64"/>
      <c r="N309" s="62">
        <f t="shared" si="235"/>
        <v>0</v>
      </c>
      <c r="O309" s="63"/>
      <c r="P309" s="64"/>
      <c r="Q309" s="62">
        <f t="shared" si="236"/>
        <v>0</v>
      </c>
      <c r="R309" s="63"/>
      <c r="S309" s="64"/>
      <c r="T309" s="62">
        <f t="shared" si="237"/>
        <v>0</v>
      </c>
      <c r="U309" s="63"/>
      <c r="V309" s="64"/>
      <c r="W309" s="62">
        <f t="shared" si="238"/>
        <v>0</v>
      </c>
      <c r="X309" s="63"/>
      <c r="Y309" s="64"/>
      <c r="Z309" s="62">
        <f t="shared" si="239"/>
        <v>0</v>
      </c>
      <c r="AA309" s="63"/>
      <c r="AB309" s="64"/>
      <c r="AC309" s="62">
        <f t="shared" si="240"/>
        <v>0</v>
      </c>
      <c r="AD309" s="63"/>
      <c r="AE309" s="64"/>
      <c r="AF309" s="62">
        <f t="shared" si="241"/>
        <v>0</v>
      </c>
      <c r="AG309" s="63"/>
      <c r="AH309" s="96"/>
      <c r="AI309" s="140">
        <f>SUM(H306:H314,K306:K314,N306:N314,Q306:Q314,T306:T314,W306:W314,Z306:Z314,AC306:AC314,Z306:Z314,AF306:AF314)</f>
        <v>0</v>
      </c>
    </row>
    <row r="310" spans="1:35" ht="30" hidden="1" customHeight="1">
      <c r="A310" s="359"/>
      <c r="B310" s="360"/>
      <c r="C310" s="361"/>
      <c r="D310" s="362"/>
      <c r="E310" s="372"/>
      <c r="F310" s="82" t="s">
        <v>33</v>
      </c>
      <c r="G310" s="64"/>
      <c r="H310" s="62">
        <f t="shared" si="233"/>
        <v>0</v>
      </c>
      <c r="I310" s="63"/>
      <c r="J310" s="64"/>
      <c r="K310" s="62">
        <f t="shared" si="234"/>
        <v>0</v>
      </c>
      <c r="L310" s="63"/>
      <c r="M310" s="64"/>
      <c r="N310" s="62">
        <f t="shared" si="235"/>
        <v>0</v>
      </c>
      <c r="O310" s="63"/>
      <c r="P310" s="64"/>
      <c r="Q310" s="62">
        <f t="shared" si="236"/>
        <v>0</v>
      </c>
      <c r="R310" s="63"/>
      <c r="S310" s="64"/>
      <c r="T310" s="62">
        <f t="shared" si="237"/>
        <v>0</v>
      </c>
      <c r="U310" s="63"/>
      <c r="V310" s="64"/>
      <c r="W310" s="62">
        <f t="shared" si="238"/>
        <v>0</v>
      </c>
      <c r="X310" s="63"/>
      <c r="Y310" s="64"/>
      <c r="Z310" s="62">
        <f t="shared" si="239"/>
        <v>0</v>
      </c>
      <c r="AA310" s="63"/>
      <c r="AB310" s="64"/>
      <c r="AC310" s="62">
        <f t="shared" si="240"/>
        <v>0</v>
      </c>
      <c r="AD310" s="63"/>
      <c r="AE310" s="64"/>
      <c r="AF310" s="62">
        <f t="shared" si="241"/>
        <v>0</v>
      </c>
      <c r="AG310" s="63"/>
      <c r="AH310" s="96"/>
      <c r="AI310" s="7" t="s">
        <v>36</v>
      </c>
    </row>
    <row r="311" spans="1:35" ht="30" hidden="1" customHeight="1">
      <c r="A311" s="359"/>
      <c r="B311" s="360"/>
      <c r="C311" s="361"/>
      <c r="D311" s="362"/>
      <c r="E311" s="372"/>
      <c r="F311" s="82" t="s">
        <v>34</v>
      </c>
      <c r="G311" s="97">
        <f>2807664+45141</f>
        <v>2852805</v>
      </c>
      <c r="H311" s="90">
        <f t="shared" si="233"/>
        <v>0</v>
      </c>
      <c r="I311" s="91">
        <v>2852805</v>
      </c>
      <c r="J311" s="64"/>
      <c r="K311" s="62">
        <f t="shared" si="234"/>
        <v>0</v>
      </c>
      <c r="L311" s="63"/>
      <c r="M311" s="64"/>
      <c r="N311" s="62">
        <f t="shared" si="235"/>
        <v>0</v>
      </c>
      <c r="O311" s="63"/>
      <c r="P311" s="64"/>
      <c r="Q311" s="62">
        <f t="shared" si="236"/>
        <v>0</v>
      </c>
      <c r="R311" s="63"/>
      <c r="S311" s="64"/>
      <c r="T311" s="62">
        <f t="shared" si="237"/>
        <v>0</v>
      </c>
      <c r="U311" s="63"/>
      <c r="V311" s="64"/>
      <c r="W311" s="62">
        <f t="shared" si="238"/>
        <v>0</v>
      </c>
      <c r="X311" s="63"/>
      <c r="Y311" s="64"/>
      <c r="Z311" s="62">
        <f t="shared" si="239"/>
        <v>0</v>
      </c>
      <c r="AA311" s="63"/>
      <c r="AB311" s="64"/>
      <c r="AC311" s="62">
        <f t="shared" si="240"/>
        <v>0</v>
      </c>
      <c r="AD311" s="63"/>
      <c r="AE311" s="64"/>
      <c r="AF311" s="62">
        <f t="shared" si="241"/>
        <v>0</v>
      </c>
      <c r="AG311" s="63"/>
      <c r="AH311" s="96"/>
      <c r="AI311" s="140">
        <f>SUM(I306:I314,L306:L314,O306:O314,R306:R314,U306:U314,X306:X314,AA306:AA314,AD306:AD314,AG306:AG314)</f>
        <v>2852805</v>
      </c>
    </row>
    <row r="312" spans="1:35" ht="30" hidden="1" customHeight="1">
      <c r="A312" s="359"/>
      <c r="B312" s="360"/>
      <c r="C312" s="361"/>
      <c r="D312" s="362"/>
      <c r="E312" s="372"/>
      <c r="F312" s="82" t="s">
        <v>35</v>
      </c>
      <c r="G312" s="64"/>
      <c r="H312" s="62">
        <f t="shared" si="233"/>
        <v>0</v>
      </c>
      <c r="I312" s="63"/>
      <c r="J312" s="64"/>
      <c r="K312" s="62">
        <f t="shared" si="234"/>
        <v>0</v>
      </c>
      <c r="L312" s="63"/>
      <c r="M312" s="64"/>
      <c r="N312" s="62">
        <f t="shared" si="235"/>
        <v>0</v>
      </c>
      <c r="O312" s="63"/>
      <c r="P312" s="64"/>
      <c r="Q312" s="62">
        <f t="shared" si="236"/>
        <v>0</v>
      </c>
      <c r="R312" s="63"/>
      <c r="S312" s="64"/>
      <c r="T312" s="62">
        <f t="shared" si="237"/>
        <v>0</v>
      </c>
      <c r="U312" s="63"/>
      <c r="V312" s="64"/>
      <c r="W312" s="62">
        <f t="shared" si="238"/>
        <v>0</v>
      </c>
      <c r="X312" s="63"/>
      <c r="Y312" s="64"/>
      <c r="Z312" s="62">
        <f t="shared" si="239"/>
        <v>0</v>
      </c>
      <c r="AA312" s="63"/>
      <c r="AB312" s="64"/>
      <c r="AC312" s="62">
        <f t="shared" si="240"/>
        <v>0</v>
      </c>
      <c r="AD312" s="63"/>
      <c r="AE312" s="64"/>
      <c r="AF312" s="62">
        <f t="shared" si="241"/>
        <v>0</v>
      </c>
      <c r="AG312" s="63"/>
      <c r="AH312" s="96"/>
      <c r="AI312" s="7" t="s">
        <v>40</v>
      </c>
    </row>
    <row r="313" spans="1:35" ht="30" hidden="1" customHeight="1">
      <c r="A313" s="359"/>
      <c r="B313" s="360"/>
      <c r="C313" s="361"/>
      <c r="D313" s="362"/>
      <c r="E313" s="372"/>
      <c r="F313" s="82" t="s">
        <v>37</v>
      </c>
      <c r="G313" s="64"/>
      <c r="H313" s="62">
        <f t="shared" si="233"/>
        <v>0</v>
      </c>
      <c r="I313" s="63"/>
      <c r="J313" s="64"/>
      <c r="K313" s="62">
        <f t="shared" si="234"/>
        <v>0</v>
      </c>
      <c r="L313" s="63"/>
      <c r="M313" s="64"/>
      <c r="N313" s="62">
        <f t="shared" si="235"/>
        <v>0</v>
      </c>
      <c r="O313" s="63"/>
      <c r="P313" s="64"/>
      <c r="Q313" s="62">
        <f t="shared" si="236"/>
        <v>0</v>
      </c>
      <c r="R313" s="63"/>
      <c r="S313" s="64"/>
      <c r="T313" s="62">
        <f t="shared" si="237"/>
        <v>0</v>
      </c>
      <c r="U313" s="63"/>
      <c r="V313" s="64"/>
      <c r="W313" s="62">
        <f t="shared" si="238"/>
        <v>0</v>
      </c>
      <c r="X313" s="63"/>
      <c r="Y313" s="64"/>
      <c r="Z313" s="62">
        <f t="shared" si="239"/>
        <v>0</v>
      </c>
      <c r="AA313" s="63"/>
      <c r="AB313" s="64"/>
      <c r="AC313" s="62">
        <f t="shared" si="240"/>
        <v>0</v>
      </c>
      <c r="AD313" s="63"/>
      <c r="AE313" s="64"/>
      <c r="AF313" s="62">
        <f t="shared" si="241"/>
        <v>0</v>
      </c>
      <c r="AG313" s="63"/>
      <c r="AH313" s="96"/>
      <c r="AI313" s="141">
        <f>AI311/AI307</f>
        <v>1</v>
      </c>
    </row>
    <row r="314" spans="1:35" ht="30" hidden="1" customHeight="1">
      <c r="A314" s="359"/>
      <c r="B314" s="360"/>
      <c r="C314" s="361"/>
      <c r="D314" s="362"/>
      <c r="E314" s="372"/>
      <c r="F314" s="83" t="s">
        <v>38</v>
      </c>
      <c r="G314" s="84"/>
      <c r="H314" s="77">
        <f t="shared" si="233"/>
        <v>0</v>
      </c>
      <c r="I314" s="78"/>
      <c r="J314" s="84"/>
      <c r="K314" s="77">
        <f t="shared" si="234"/>
        <v>0</v>
      </c>
      <c r="L314" s="78"/>
      <c r="M314" s="84"/>
      <c r="N314" s="77">
        <f t="shared" si="235"/>
        <v>0</v>
      </c>
      <c r="O314" s="78"/>
      <c r="P314" s="84"/>
      <c r="Q314" s="77">
        <f t="shared" si="236"/>
        <v>0</v>
      </c>
      <c r="R314" s="78"/>
      <c r="S314" s="84"/>
      <c r="T314" s="77">
        <f t="shared" si="237"/>
        <v>0</v>
      </c>
      <c r="U314" s="78"/>
      <c r="V314" s="84"/>
      <c r="W314" s="77">
        <f t="shared" si="238"/>
        <v>0</v>
      </c>
      <c r="X314" s="78"/>
      <c r="Y314" s="84"/>
      <c r="Z314" s="77">
        <f t="shared" si="239"/>
        <v>0</v>
      </c>
      <c r="AA314" s="78"/>
      <c r="AB314" s="84"/>
      <c r="AC314" s="77">
        <f t="shared" si="240"/>
        <v>0</v>
      </c>
      <c r="AD314" s="78"/>
      <c r="AE314" s="84"/>
      <c r="AF314" s="77">
        <f t="shared" si="241"/>
        <v>0</v>
      </c>
      <c r="AG314" s="78"/>
      <c r="AH314" s="161"/>
      <c r="AI314" s="150"/>
    </row>
    <row r="315" spans="1:35" ht="30" hidden="1" customHeight="1">
      <c r="A315" s="366" t="s">
        <v>13</v>
      </c>
      <c r="B315" s="367" t="s">
        <v>14</v>
      </c>
      <c r="C315" s="354" t="s">
        <v>15</v>
      </c>
      <c r="D315" s="367" t="s">
        <v>16</v>
      </c>
      <c r="E315" s="354" t="s">
        <v>17</v>
      </c>
      <c r="F315" s="368" t="s">
        <v>18</v>
      </c>
      <c r="G315" s="356" t="s">
        <v>19</v>
      </c>
      <c r="H315" s="354" t="s">
        <v>20</v>
      </c>
      <c r="I315" s="355" t="s">
        <v>21</v>
      </c>
      <c r="J315" s="356" t="s">
        <v>19</v>
      </c>
      <c r="K315" s="354" t="s">
        <v>20</v>
      </c>
      <c r="L315" s="355" t="s">
        <v>21</v>
      </c>
      <c r="M315" s="356" t="s">
        <v>19</v>
      </c>
      <c r="N315" s="354" t="s">
        <v>20</v>
      </c>
      <c r="O315" s="355" t="s">
        <v>21</v>
      </c>
      <c r="P315" s="356" t="s">
        <v>19</v>
      </c>
      <c r="Q315" s="354" t="s">
        <v>20</v>
      </c>
      <c r="R315" s="355" t="s">
        <v>21</v>
      </c>
      <c r="S315" s="356" t="s">
        <v>19</v>
      </c>
      <c r="T315" s="354" t="s">
        <v>20</v>
      </c>
      <c r="U315" s="355" t="s">
        <v>21</v>
      </c>
      <c r="V315" s="356" t="s">
        <v>19</v>
      </c>
      <c r="W315" s="354" t="s">
        <v>20</v>
      </c>
      <c r="X315" s="355" t="s">
        <v>21</v>
      </c>
      <c r="Y315" s="356" t="s">
        <v>19</v>
      </c>
      <c r="Z315" s="354" t="s">
        <v>20</v>
      </c>
      <c r="AA315" s="355" t="s">
        <v>21</v>
      </c>
      <c r="AB315" s="356" t="s">
        <v>19</v>
      </c>
      <c r="AC315" s="354" t="s">
        <v>20</v>
      </c>
      <c r="AD315" s="355" t="s">
        <v>21</v>
      </c>
      <c r="AE315" s="356" t="s">
        <v>19</v>
      </c>
      <c r="AF315" s="354" t="s">
        <v>20</v>
      </c>
      <c r="AG315" s="355" t="s">
        <v>21</v>
      </c>
      <c r="AH315" s="356" t="s">
        <v>19</v>
      </c>
      <c r="AI315" s="358" t="s">
        <v>22</v>
      </c>
    </row>
    <row r="316" spans="1:35" ht="30" hidden="1" customHeight="1">
      <c r="A316" s="366"/>
      <c r="B316" s="367"/>
      <c r="C316" s="354"/>
      <c r="D316" s="367"/>
      <c r="E316" s="354"/>
      <c r="F316" s="368"/>
      <c r="G316" s="356"/>
      <c r="H316" s="354"/>
      <c r="I316" s="355"/>
      <c r="J316" s="356"/>
      <c r="K316" s="354"/>
      <c r="L316" s="355"/>
      <c r="M316" s="356"/>
      <c r="N316" s="354"/>
      <c r="O316" s="355"/>
      <c r="P316" s="356"/>
      <c r="Q316" s="354"/>
      <c r="R316" s="355"/>
      <c r="S316" s="356"/>
      <c r="T316" s="354"/>
      <c r="U316" s="355"/>
      <c r="V316" s="356"/>
      <c r="W316" s="354"/>
      <c r="X316" s="355"/>
      <c r="Y316" s="356"/>
      <c r="Z316" s="354"/>
      <c r="AA316" s="355"/>
      <c r="AB316" s="356"/>
      <c r="AC316" s="354"/>
      <c r="AD316" s="355"/>
      <c r="AE316" s="356"/>
      <c r="AF316" s="354"/>
      <c r="AG316" s="355"/>
      <c r="AH316" s="356"/>
      <c r="AI316" s="358"/>
    </row>
    <row r="317" spans="1:35" hidden="1">
      <c r="A317" s="359" t="s">
        <v>51</v>
      </c>
      <c r="B317" s="369">
        <v>1588</v>
      </c>
      <c r="C317" s="370">
        <v>800745</v>
      </c>
      <c r="D317" s="371" t="s">
        <v>52</v>
      </c>
      <c r="E317" s="372" t="s">
        <v>48</v>
      </c>
      <c r="F317" s="2" t="s">
        <v>27</v>
      </c>
      <c r="G317" s="59"/>
      <c r="H317" s="60">
        <f t="shared" ref="H317:H325" si="242">G317-I317</f>
        <v>0</v>
      </c>
      <c r="I317" s="61"/>
      <c r="J317" s="59"/>
      <c r="K317" s="60">
        <f t="shared" ref="K317:K325" si="243">J317-L317</f>
        <v>0</v>
      </c>
      <c r="L317" s="61"/>
      <c r="M317" s="59"/>
      <c r="N317" s="60">
        <f t="shared" ref="N317:N325" si="244">M317-O317</f>
        <v>0</v>
      </c>
      <c r="O317" s="61"/>
      <c r="P317" s="59"/>
      <c r="Q317" s="60">
        <f>P317-R317</f>
        <v>0</v>
      </c>
      <c r="R317" s="61"/>
      <c r="S317" s="59"/>
      <c r="T317" s="60">
        <f t="shared" ref="T317:T325" si="245">S317-U317</f>
        <v>0</v>
      </c>
      <c r="U317" s="61"/>
      <c r="V317" s="59"/>
      <c r="W317" s="60">
        <f t="shared" ref="W317:W325" si="246">V317-X317</f>
        <v>0</v>
      </c>
      <c r="X317" s="61"/>
      <c r="Y317" s="59"/>
      <c r="Z317" s="60">
        <f t="shared" ref="Z317:Z325" si="247">Y317-AA317</f>
        <v>0</v>
      </c>
      <c r="AA317" s="61"/>
      <c r="AB317" s="59"/>
      <c r="AC317" s="60">
        <f t="shared" ref="AC317:AC325" si="248">AB317-AD317</f>
        <v>0</v>
      </c>
      <c r="AD317" s="61"/>
      <c r="AE317" s="59"/>
      <c r="AF317" s="60">
        <f t="shared" ref="AF317:AF325" si="249">AE317-AG317</f>
        <v>0</v>
      </c>
      <c r="AG317" s="61"/>
      <c r="AH317" s="59"/>
      <c r="AI317" s="4" t="s">
        <v>28</v>
      </c>
    </row>
    <row r="318" spans="1:35" ht="30" hidden="1" customHeight="1">
      <c r="A318" s="359"/>
      <c r="B318" s="369"/>
      <c r="C318" s="370"/>
      <c r="D318" s="371"/>
      <c r="E318" s="372"/>
      <c r="F318" s="2" t="s">
        <v>29</v>
      </c>
      <c r="G318" s="89">
        <v>1132128</v>
      </c>
      <c r="H318" s="90">
        <f t="shared" si="242"/>
        <v>0</v>
      </c>
      <c r="I318" s="91">
        <v>1132128</v>
      </c>
      <c r="J318" s="59"/>
      <c r="K318" s="62">
        <f t="shared" si="243"/>
        <v>0</v>
      </c>
      <c r="L318" s="63"/>
      <c r="M318" s="59"/>
      <c r="N318" s="62">
        <f t="shared" si="244"/>
        <v>0</v>
      </c>
      <c r="O318" s="63"/>
      <c r="P318" s="59"/>
      <c r="Q318" s="62">
        <f>P318-R318</f>
        <v>0</v>
      </c>
      <c r="R318" s="63"/>
      <c r="S318" s="59"/>
      <c r="T318" s="62">
        <f t="shared" si="245"/>
        <v>0</v>
      </c>
      <c r="U318" s="63"/>
      <c r="V318" s="59"/>
      <c r="W318" s="62">
        <f t="shared" si="246"/>
        <v>0</v>
      </c>
      <c r="X318" s="63"/>
      <c r="Y318" s="59"/>
      <c r="Z318" s="62">
        <f t="shared" si="247"/>
        <v>0</v>
      </c>
      <c r="AA318" s="63"/>
      <c r="AB318" s="59"/>
      <c r="AC318" s="62">
        <f t="shared" si="248"/>
        <v>0</v>
      </c>
      <c r="AD318" s="63"/>
      <c r="AE318" s="59"/>
      <c r="AF318" s="62">
        <f t="shared" si="249"/>
        <v>0</v>
      </c>
      <c r="AG318" s="63"/>
      <c r="AH318" s="59"/>
      <c r="AI318" s="140">
        <f>SUM(G317:G325,J317:J325,M317:M325,P317:P325,S317:S325,V317:V325,Y317:Y325,AB317:AB325,AE317:AE325)</f>
        <v>1232070</v>
      </c>
    </row>
    <row r="319" spans="1:35" ht="30" hidden="1" customHeight="1">
      <c r="A319" s="359"/>
      <c r="B319" s="369"/>
      <c r="C319" s="370"/>
      <c r="D319" s="371"/>
      <c r="E319" s="372"/>
      <c r="F319" s="2" t="s">
        <v>30</v>
      </c>
      <c r="G319" s="59"/>
      <c r="H319" s="62">
        <f t="shared" si="242"/>
        <v>0</v>
      </c>
      <c r="I319" s="63"/>
      <c r="J319" s="59"/>
      <c r="K319" s="62">
        <f t="shared" si="243"/>
        <v>0</v>
      </c>
      <c r="L319" s="63"/>
      <c r="M319" s="59"/>
      <c r="N319" s="62">
        <f t="shared" si="244"/>
        <v>0</v>
      </c>
      <c r="O319" s="63"/>
      <c r="P319" s="59"/>
      <c r="Q319" s="62">
        <f>P319-R319</f>
        <v>0</v>
      </c>
      <c r="R319" s="63"/>
      <c r="S319" s="59"/>
      <c r="T319" s="62">
        <f t="shared" si="245"/>
        <v>0</v>
      </c>
      <c r="U319" s="63"/>
      <c r="V319" s="59"/>
      <c r="W319" s="62">
        <f t="shared" si="246"/>
        <v>0</v>
      </c>
      <c r="X319" s="63"/>
      <c r="Y319" s="59"/>
      <c r="Z319" s="62">
        <f t="shared" si="247"/>
        <v>0</v>
      </c>
      <c r="AA319" s="63"/>
      <c r="AB319" s="59"/>
      <c r="AC319" s="62">
        <f t="shared" si="248"/>
        <v>0</v>
      </c>
      <c r="AD319" s="63"/>
      <c r="AE319" s="59"/>
      <c r="AF319" s="62">
        <f t="shared" si="249"/>
        <v>0</v>
      </c>
      <c r="AG319" s="63"/>
      <c r="AH319" s="59"/>
      <c r="AI319" s="7" t="s">
        <v>32</v>
      </c>
    </row>
    <row r="320" spans="1:35" ht="30" hidden="1" customHeight="1">
      <c r="A320" s="359"/>
      <c r="B320" s="369"/>
      <c r="C320" s="370"/>
      <c r="D320" s="371"/>
      <c r="E320" s="372"/>
      <c r="F320" s="2" t="s">
        <v>31</v>
      </c>
      <c r="G320" s="59"/>
      <c r="H320" s="62">
        <f t="shared" si="242"/>
        <v>0</v>
      </c>
      <c r="I320" s="63"/>
      <c r="J320" s="59"/>
      <c r="K320" s="62">
        <f t="shared" si="243"/>
        <v>0</v>
      </c>
      <c r="L320" s="63"/>
      <c r="M320" s="59"/>
      <c r="N320" s="62">
        <f t="shared" si="244"/>
        <v>0</v>
      </c>
      <c r="O320" s="63"/>
      <c r="P320" s="59"/>
      <c r="Q320" s="62">
        <f>P320-R320</f>
        <v>0</v>
      </c>
      <c r="R320" s="63"/>
      <c r="S320" s="59"/>
      <c r="T320" s="62">
        <f t="shared" si="245"/>
        <v>0</v>
      </c>
      <c r="U320" s="63"/>
      <c r="V320" s="59"/>
      <c r="W320" s="62">
        <f t="shared" si="246"/>
        <v>0</v>
      </c>
      <c r="X320" s="63"/>
      <c r="Y320" s="59"/>
      <c r="Z320" s="62">
        <f t="shared" si="247"/>
        <v>0</v>
      </c>
      <c r="AA320" s="63"/>
      <c r="AB320" s="59"/>
      <c r="AC320" s="62">
        <f t="shared" si="248"/>
        <v>0</v>
      </c>
      <c r="AD320" s="63"/>
      <c r="AE320" s="59"/>
      <c r="AF320" s="62">
        <f t="shared" si="249"/>
        <v>0</v>
      </c>
      <c r="AG320" s="63"/>
      <c r="AH320" s="59"/>
      <c r="AI320" s="140">
        <f>SUM(H317:H325,K317:K325,N317:N325,Q317:Q325,T317:T325,W317:W325,Z317:Z325,AC317:AC325,Z317:Z325,AF317:AF325)</f>
        <v>0</v>
      </c>
    </row>
    <row r="321" spans="1:35" ht="30" hidden="1" customHeight="1">
      <c r="A321" s="359"/>
      <c r="B321" s="369"/>
      <c r="C321" s="370"/>
      <c r="D321" s="371"/>
      <c r="E321" s="372"/>
      <c r="F321" s="2" t="s">
        <v>33</v>
      </c>
      <c r="G321" s="59"/>
      <c r="H321" s="62">
        <f t="shared" si="242"/>
        <v>0</v>
      </c>
      <c r="I321" s="63"/>
      <c r="J321" s="59"/>
      <c r="K321" s="62">
        <f t="shared" si="243"/>
        <v>0</v>
      </c>
      <c r="L321" s="63"/>
      <c r="M321" s="59"/>
      <c r="N321" s="62">
        <f t="shared" si="244"/>
        <v>0</v>
      </c>
      <c r="O321" s="63"/>
      <c r="P321" s="59"/>
      <c r="Q321" s="62">
        <f>P321-R321</f>
        <v>0</v>
      </c>
      <c r="R321" s="63"/>
      <c r="S321" s="59"/>
      <c r="T321" s="62">
        <f t="shared" si="245"/>
        <v>0</v>
      </c>
      <c r="U321" s="63"/>
      <c r="V321" s="59"/>
      <c r="W321" s="62">
        <f t="shared" si="246"/>
        <v>0</v>
      </c>
      <c r="X321" s="63"/>
      <c r="Y321" s="59"/>
      <c r="Z321" s="62">
        <f t="shared" si="247"/>
        <v>0</v>
      </c>
      <c r="AA321" s="63"/>
      <c r="AB321" s="59"/>
      <c r="AC321" s="62">
        <f t="shared" si="248"/>
        <v>0</v>
      </c>
      <c r="AD321" s="63"/>
      <c r="AE321" s="59"/>
      <c r="AF321" s="62">
        <f t="shared" si="249"/>
        <v>0</v>
      </c>
      <c r="AG321" s="63"/>
      <c r="AH321" s="59"/>
      <c r="AI321" s="7" t="s">
        <v>36</v>
      </c>
    </row>
    <row r="322" spans="1:35" ht="30" hidden="1" customHeight="1">
      <c r="A322" s="359"/>
      <c r="B322" s="369"/>
      <c r="C322" s="370"/>
      <c r="D322" s="371"/>
      <c r="E322" s="372"/>
      <c r="F322" s="2" t="s">
        <v>34</v>
      </c>
      <c r="G322" s="59"/>
      <c r="H322" s="62">
        <f t="shared" si="242"/>
        <v>0</v>
      </c>
      <c r="I322" s="63"/>
      <c r="J322" s="59"/>
      <c r="K322" s="62">
        <f t="shared" si="243"/>
        <v>0</v>
      </c>
      <c r="L322" s="63"/>
      <c r="M322" s="89">
        <v>99942</v>
      </c>
      <c r="N322" s="90">
        <f t="shared" si="244"/>
        <v>0</v>
      </c>
      <c r="O322" s="91">
        <v>99942</v>
      </c>
      <c r="P322" s="3"/>
      <c r="Q322" s="11"/>
      <c r="R322" s="12"/>
      <c r="S322" s="59"/>
      <c r="T322" s="62">
        <f t="shared" si="245"/>
        <v>0</v>
      </c>
      <c r="U322" s="63"/>
      <c r="V322" s="59"/>
      <c r="W322" s="62">
        <f t="shared" si="246"/>
        <v>0</v>
      </c>
      <c r="X322" s="63"/>
      <c r="Y322" s="59"/>
      <c r="Z322" s="62">
        <f t="shared" si="247"/>
        <v>0</v>
      </c>
      <c r="AA322" s="63"/>
      <c r="AB322" s="59"/>
      <c r="AC322" s="62">
        <f t="shared" si="248"/>
        <v>0</v>
      </c>
      <c r="AD322" s="63"/>
      <c r="AE322" s="59"/>
      <c r="AF322" s="62">
        <f t="shared" si="249"/>
        <v>0</v>
      </c>
      <c r="AG322" s="63"/>
      <c r="AH322" s="59"/>
      <c r="AI322" s="140">
        <f>SUM(I317:I325,L317:L325,O317:O325,R317:R325,U317:U325,X317:X325,AA317:AA325,AD317:AD325,AG317:AG325)</f>
        <v>1232070</v>
      </c>
    </row>
    <row r="323" spans="1:35" ht="30" hidden="1" customHeight="1">
      <c r="A323" s="359"/>
      <c r="B323" s="369"/>
      <c r="C323" s="370"/>
      <c r="D323" s="371"/>
      <c r="E323" s="372"/>
      <c r="F323" s="2" t="s">
        <v>35</v>
      </c>
      <c r="G323" s="59"/>
      <c r="H323" s="62">
        <f t="shared" si="242"/>
        <v>0</v>
      </c>
      <c r="I323" s="63"/>
      <c r="J323" s="59"/>
      <c r="K323" s="62">
        <f t="shared" si="243"/>
        <v>0</v>
      </c>
      <c r="L323" s="63"/>
      <c r="M323" s="59"/>
      <c r="N323" s="62">
        <f t="shared" si="244"/>
        <v>0</v>
      </c>
      <c r="O323" s="63"/>
      <c r="P323" s="59"/>
      <c r="Q323" s="62">
        <f>P323-R323</f>
        <v>0</v>
      </c>
      <c r="R323" s="63"/>
      <c r="S323" s="59"/>
      <c r="T323" s="62">
        <f t="shared" si="245"/>
        <v>0</v>
      </c>
      <c r="U323" s="63"/>
      <c r="V323" s="59"/>
      <c r="W323" s="62">
        <f t="shared" si="246"/>
        <v>0</v>
      </c>
      <c r="X323" s="63"/>
      <c r="Y323" s="59"/>
      <c r="Z323" s="62">
        <f t="shared" si="247"/>
        <v>0</v>
      </c>
      <c r="AA323" s="63"/>
      <c r="AB323" s="59"/>
      <c r="AC323" s="62">
        <f t="shared" si="248"/>
        <v>0</v>
      </c>
      <c r="AD323" s="63"/>
      <c r="AE323" s="59"/>
      <c r="AF323" s="62">
        <f t="shared" si="249"/>
        <v>0</v>
      </c>
      <c r="AG323" s="63"/>
      <c r="AH323" s="59"/>
      <c r="AI323" s="7" t="s">
        <v>40</v>
      </c>
    </row>
    <row r="324" spans="1:35" ht="30" hidden="1" customHeight="1">
      <c r="A324" s="359"/>
      <c r="B324" s="369"/>
      <c r="C324" s="370"/>
      <c r="D324" s="371"/>
      <c r="E324" s="372"/>
      <c r="F324" s="2" t="s">
        <v>37</v>
      </c>
      <c r="G324" s="59"/>
      <c r="H324" s="62">
        <f t="shared" si="242"/>
        <v>0</v>
      </c>
      <c r="I324" s="63"/>
      <c r="J324" s="59"/>
      <c r="K324" s="62">
        <f t="shared" si="243"/>
        <v>0</v>
      </c>
      <c r="L324" s="63"/>
      <c r="M324" s="59"/>
      <c r="N324" s="62">
        <f t="shared" si="244"/>
        <v>0</v>
      </c>
      <c r="O324" s="63"/>
      <c r="P324" s="59"/>
      <c r="Q324" s="62">
        <f>P324-R324</f>
        <v>0</v>
      </c>
      <c r="R324" s="63"/>
      <c r="S324" s="59"/>
      <c r="T324" s="62">
        <f t="shared" si="245"/>
        <v>0</v>
      </c>
      <c r="U324" s="63"/>
      <c r="V324" s="59"/>
      <c r="W324" s="62">
        <f t="shared" si="246"/>
        <v>0</v>
      </c>
      <c r="X324" s="63"/>
      <c r="Y324" s="59"/>
      <c r="Z324" s="62">
        <f t="shared" si="247"/>
        <v>0</v>
      </c>
      <c r="AA324" s="63"/>
      <c r="AB324" s="59"/>
      <c r="AC324" s="62">
        <f t="shared" si="248"/>
        <v>0</v>
      </c>
      <c r="AD324" s="63"/>
      <c r="AE324" s="59"/>
      <c r="AF324" s="62">
        <f t="shared" si="249"/>
        <v>0</v>
      </c>
      <c r="AG324" s="63"/>
      <c r="AH324" s="59"/>
      <c r="AI324" s="141">
        <f>AI322/AI318</f>
        <v>1</v>
      </c>
    </row>
    <row r="325" spans="1:35" ht="30" hidden="1" customHeight="1">
      <c r="A325" s="359"/>
      <c r="B325" s="369"/>
      <c r="C325" s="370"/>
      <c r="D325" s="371"/>
      <c r="E325" s="372"/>
      <c r="F325" s="159" t="s">
        <v>38</v>
      </c>
      <c r="G325" s="76"/>
      <c r="H325" s="77">
        <f t="shared" si="242"/>
        <v>0</v>
      </c>
      <c r="I325" s="78"/>
      <c r="J325" s="76"/>
      <c r="K325" s="77">
        <f t="shared" si="243"/>
        <v>0</v>
      </c>
      <c r="L325" s="78"/>
      <c r="M325" s="76"/>
      <c r="N325" s="77">
        <f t="shared" si="244"/>
        <v>0</v>
      </c>
      <c r="O325" s="78"/>
      <c r="P325" s="76"/>
      <c r="Q325" s="77">
        <f>P325-R325</f>
        <v>0</v>
      </c>
      <c r="R325" s="78"/>
      <c r="S325" s="76"/>
      <c r="T325" s="77">
        <f t="shared" si="245"/>
        <v>0</v>
      </c>
      <c r="U325" s="78"/>
      <c r="V325" s="76"/>
      <c r="W325" s="77">
        <f t="shared" si="246"/>
        <v>0</v>
      </c>
      <c r="X325" s="78"/>
      <c r="Y325" s="76"/>
      <c r="Z325" s="77">
        <f t="shared" si="247"/>
        <v>0</v>
      </c>
      <c r="AA325" s="78"/>
      <c r="AB325" s="76"/>
      <c r="AC325" s="77">
        <f t="shared" si="248"/>
        <v>0</v>
      </c>
      <c r="AD325" s="78"/>
      <c r="AE325" s="76"/>
      <c r="AF325" s="77">
        <f t="shared" si="249"/>
        <v>0</v>
      </c>
      <c r="AG325" s="78"/>
      <c r="AH325" s="76"/>
      <c r="AI325" s="150"/>
    </row>
    <row r="326" spans="1:35" ht="13.5" customHeight="1" thickBot="1">
      <c r="A326" s="366" t="s">
        <v>13</v>
      </c>
      <c r="B326" s="367" t="s">
        <v>14</v>
      </c>
      <c r="C326" s="354" t="s">
        <v>15</v>
      </c>
      <c r="D326" s="367" t="s">
        <v>16</v>
      </c>
      <c r="E326" s="354" t="s">
        <v>17</v>
      </c>
      <c r="F326" s="368" t="s">
        <v>18</v>
      </c>
      <c r="G326" s="365" t="s">
        <v>19</v>
      </c>
      <c r="H326" s="354" t="s">
        <v>20</v>
      </c>
      <c r="I326" s="355" t="s">
        <v>21</v>
      </c>
      <c r="J326" s="365" t="s">
        <v>19</v>
      </c>
      <c r="K326" s="354" t="s">
        <v>20</v>
      </c>
      <c r="L326" s="355" t="s">
        <v>21</v>
      </c>
      <c r="M326" s="365" t="s">
        <v>19</v>
      </c>
      <c r="N326" s="354" t="s">
        <v>20</v>
      </c>
      <c r="O326" s="355" t="s">
        <v>21</v>
      </c>
      <c r="P326" s="365" t="s">
        <v>19</v>
      </c>
      <c r="Q326" s="354" t="s">
        <v>20</v>
      </c>
      <c r="R326" s="355" t="s">
        <v>21</v>
      </c>
      <c r="S326" s="365" t="s">
        <v>19</v>
      </c>
      <c r="T326" s="354" t="s">
        <v>20</v>
      </c>
      <c r="U326" s="355" t="s">
        <v>21</v>
      </c>
      <c r="V326" s="365" t="s">
        <v>19</v>
      </c>
      <c r="W326" s="354" t="s">
        <v>20</v>
      </c>
      <c r="X326" s="355" t="s">
        <v>21</v>
      </c>
      <c r="Y326" s="365" t="s">
        <v>19</v>
      </c>
      <c r="Z326" s="354" t="s">
        <v>20</v>
      </c>
      <c r="AA326" s="355" t="s">
        <v>21</v>
      </c>
      <c r="AB326" s="365" t="s">
        <v>19</v>
      </c>
      <c r="AC326" s="354" t="s">
        <v>20</v>
      </c>
      <c r="AD326" s="355" t="s">
        <v>21</v>
      </c>
      <c r="AE326" s="365" t="s">
        <v>19</v>
      </c>
      <c r="AF326" s="354" t="s">
        <v>20</v>
      </c>
      <c r="AG326" s="355" t="s">
        <v>21</v>
      </c>
      <c r="AH326" s="364" t="s">
        <v>19</v>
      </c>
      <c r="AI326" s="358" t="s">
        <v>22</v>
      </c>
    </row>
    <row r="327" spans="1:35" ht="13.5" customHeight="1">
      <c r="A327" s="366"/>
      <c r="B327" s="367"/>
      <c r="C327" s="354"/>
      <c r="D327" s="367"/>
      <c r="E327" s="354"/>
      <c r="F327" s="368"/>
      <c r="G327" s="365"/>
      <c r="H327" s="354"/>
      <c r="I327" s="355"/>
      <c r="J327" s="365"/>
      <c r="K327" s="354"/>
      <c r="L327" s="355"/>
      <c r="M327" s="365"/>
      <c r="N327" s="354"/>
      <c r="O327" s="355"/>
      <c r="P327" s="365"/>
      <c r="Q327" s="354"/>
      <c r="R327" s="355"/>
      <c r="S327" s="365"/>
      <c r="T327" s="354"/>
      <c r="U327" s="355"/>
      <c r="V327" s="365"/>
      <c r="W327" s="354"/>
      <c r="X327" s="355"/>
      <c r="Y327" s="365"/>
      <c r="Z327" s="354"/>
      <c r="AA327" s="355"/>
      <c r="AB327" s="365"/>
      <c r="AC327" s="354"/>
      <c r="AD327" s="355"/>
      <c r="AE327" s="365"/>
      <c r="AF327" s="354"/>
      <c r="AG327" s="355"/>
      <c r="AH327" s="364"/>
      <c r="AI327" s="358"/>
    </row>
    <row r="328" spans="1:35">
      <c r="A328" s="359" t="s">
        <v>111</v>
      </c>
      <c r="B328" s="360" t="s">
        <v>112</v>
      </c>
      <c r="C328" s="361">
        <v>2101673</v>
      </c>
      <c r="D328" s="362" t="s">
        <v>113</v>
      </c>
      <c r="E328" s="372" t="s">
        <v>114</v>
      </c>
      <c r="F328" s="80" t="s">
        <v>27</v>
      </c>
      <c r="G328" s="64"/>
      <c r="H328" s="60">
        <f t="shared" ref="H328:H336" si="250">G328-I328</f>
        <v>0</v>
      </c>
      <c r="I328" s="61"/>
      <c r="J328" s="64"/>
      <c r="K328" s="60">
        <f t="shared" ref="K328:K336" si="251">J328-L328</f>
        <v>0</v>
      </c>
      <c r="L328" s="61"/>
      <c r="M328" s="64"/>
      <c r="N328" s="60">
        <f t="shared" ref="N328:N336" si="252">M328-O328</f>
        <v>0</v>
      </c>
      <c r="O328" s="61"/>
      <c r="P328" s="64"/>
      <c r="Q328" s="60">
        <f t="shared" ref="Q328:Q336" si="253">P328-R328</f>
        <v>0</v>
      </c>
      <c r="R328" s="61"/>
      <c r="S328" s="64"/>
      <c r="T328" s="60">
        <f t="shared" ref="T328:T336" si="254">S328-U328</f>
        <v>0</v>
      </c>
      <c r="U328" s="61"/>
      <c r="V328" s="64"/>
      <c r="W328" s="60">
        <f t="shared" ref="W328:W336" si="255">V328-X328</f>
        <v>0</v>
      </c>
      <c r="X328" s="61"/>
      <c r="Y328" s="64"/>
      <c r="Z328" s="60">
        <f t="shared" ref="Z328:Z336" si="256">Y328-AA328</f>
        <v>0</v>
      </c>
      <c r="AA328" s="61"/>
      <c r="AB328" s="64"/>
      <c r="AC328" s="60">
        <f t="shared" ref="AC328:AC336" si="257">AB328-AD328</f>
        <v>0</v>
      </c>
      <c r="AD328" s="61"/>
      <c r="AE328" s="64"/>
      <c r="AF328" s="60">
        <f t="shared" ref="AF328:AF336" si="258">AE328-AG328</f>
        <v>0</v>
      </c>
      <c r="AG328" s="61"/>
      <c r="AH328" s="81"/>
      <c r="AI328" s="4" t="s">
        <v>28</v>
      </c>
    </row>
    <row r="329" spans="1:35" ht="13.5" customHeight="1">
      <c r="A329" s="359"/>
      <c r="B329" s="360"/>
      <c r="C329" s="361"/>
      <c r="D329" s="362"/>
      <c r="E329" s="372"/>
      <c r="F329" s="82" t="s">
        <v>29</v>
      </c>
      <c r="G329" s="64"/>
      <c r="H329" s="62">
        <f t="shared" si="250"/>
        <v>0</v>
      </c>
      <c r="I329" s="63"/>
      <c r="J329" s="64"/>
      <c r="K329" s="62">
        <f t="shared" si="251"/>
        <v>0</v>
      </c>
      <c r="L329" s="63"/>
      <c r="M329" s="64"/>
      <c r="N329" s="62">
        <f t="shared" si="252"/>
        <v>0</v>
      </c>
      <c r="O329" s="63"/>
      <c r="P329" s="64"/>
      <c r="Q329" s="62">
        <f t="shared" si="253"/>
        <v>0</v>
      </c>
      <c r="R329" s="63"/>
      <c r="S329" s="64"/>
      <c r="T329" s="62">
        <f t="shared" si="254"/>
        <v>0</v>
      </c>
      <c r="U329" s="63"/>
      <c r="V329" s="64"/>
      <c r="W329" s="62">
        <f t="shared" si="255"/>
        <v>0</v>
      </c>
      <c r="X329" s="63"/>
      <c r="Y329" s="64"/>
      <c r="Z329" s="62">
        <f t="shared" si="256"/>
        <v>0</v>
      </c>
      <c r="AA329" s="63"/>
      <c r="AB329" s="64"/>
      <c r="AC329" s="62">
        <f t="shared" si="257"/>
        <v>0</v>
      </c>
      <c r="AD329" s="63"/>
      <c r="AE329" s="64"/>
      <c r="AF329" s="62">
        <f t="shared" si="258"/>
        <v>0</v>
      </c>
      <c r="AG329" s="63"/>
      <c r="AH329" s="81"/>
      <c r="AI329" s="140">
        <f>SUM(G328:G336,J328:J336,M328:M336,P328:P336,S328:S336,V328:V336,Y328:Y336,AB328:AB336,AE328:AE336)</f>
        <v>1143000</v>
      </c>
    </row>
    <row r="330" spans="1:35" ht="13.5" customHeight="1">
      <c r="A330" s="359"/>
      <c r="B330" s="360"/>
      <c r="C330" s="361"/>
      <c r="D330" s="362"/>
      <c r="E330" s="372"/>
      <c r="F330" s="82" t="s">
        <v>30</v>
      </c>
      <c r="G330" s="64"/>
      <c r="H330" s="62">
        <f t="shared" si="250"/>
        <v>0</v>
      </c>
      <c r="I330" s="63"/>
      <c r="J330" s="64"/>
      <c r="K330" s="62">
        <f t="shared" si="251"/>
        <v>0</v>
      </c>
      <c r="L330" s="63"/>
      <c r="M330" s="64"/>
      <c r="N330" s="62">
        <f t="shared" si="252"/>
        <v>0</v>
      </c>
      <c r="O330" s="63"/>
      <c r="P330" s="64"/>
      <c r="Q330" s="62">
        <f t="shared" si="253"/>
        <v>0</v>
      </c>
      <c r="R330" s="63"/>
      <c r="S330" s="64"/>
      <c r="T330" s="62">
        <f t="shared" si="254"/>
        <v>0</v>
      </c>
      <c r="U330" s="63"/>
      <c r="V330" s="64"/>
      <c r="W330" s="62">
        <f t="shared" si="255"/>
        <v>0</v>
      </c>
      <c r="X330" s="63"/>
      <c r="Y330" s="64"/>
      <c r="Z330" s="62">
        <f t="shared" si="256"/>
        <v>0</v>
      </c>
      <c r="AA330" s="63"/>
      <c r="AB330" s="64"/>
      <c r="AC330" s="62">
        <f t="shared" si="257"/>
        <v>0</v>
      </c>
      <c r="AD330" s="63"/>
      <c r="AE330" s="64"/>
      <c r="AF330" s="62">
        <f t="shared" si="258"/>
        <v>0</v>
      </c>
      <c r="AG330" s="63"/>
      <c r="AH330" s="81"/>
      <c r="AI330" s="7" t="s">
        <v>32</v>
      </c>
    </row>
    <row r="331" spans="1:35" ht="13.5" customHeight="1">
      <c r="A331" s="359"/>
      <c r="B331" s="360"/>
      <c r="C331" s="361"/>
      <c r="D331" s="362"/>
      <c r="E331" s="372"/>
      <c r="F331" s="82" t="s">
        <v>31</v>
      </c>
      <c r="G331" s="64"/>
      <c r="H331" s="62">
        <f t="shared" si="250"/>
        <v>0</v>
      </c>
      <c r="I331" s="63"/>
      <c r="J331" s="64"/>
      <c r="K331" s="62">
        <f t="shared" si="251"/>
        <v>0</v>
      </c>
      <c r="L331" s="63"/>
      <c r="M331" s="64"/>
      <c r="N331" s="62">
        <f t="shared" si="252"/>
        <v>0</v>
      </c>
      <c r="O331" s="63"/>
      <c r="P331" s="64"/>
      <c r="Q331" s="62">
        <f t="shared" si="253"/>
        <v>0</v>
      </c>
      <c r="R331" s="63"/>
      <c r="S331" s="64"/>
      <c r="T331" s="62">
        <f t="shared" si="254"/>
        <v>0</v>
      </c>
      <c r="U331" s="63"/>
      <c r="V331" s="64"/>
      <c r="W331" s="62">
        <f t="shared" si="255"/>
        <v>0</v>
      </c>
      <c r="X331" s="63"/>
      <c r="Y331" s="64"/>
      <c r="Z331" s="62">
        <f t="shared" si="256"/>
        <v>0</v>
      </c>
      <c r="AA331" s="63"/>
      <c r="AB331" s="64"/>
      <c r="AC331" s="62">
        <f t="shared" si="257"/>
        <v>0</v>
      </c>
      <c r="AD331" s="63"/>
      <c r="AE331" s="64"/>
      <c r="AF331" s="62">
        <f t="shared" si="258"/>
        <v>0</v>
      </c>
      <c r="AG331" s="63"/>
      <c r="AH331" s="81"/>
      <c r="AI331" s="140">
        <f>SUM(H328:H336,K328:K336,N328:N336,Q328:Q336,T328:T336,W328:W336,Z328:Z336,AC328:AC336,Z328:Z336,AF328:AF336)</f>
        <v>508000</v>
      </c>
    </row>
    <row r="332" spans="1:35">
      <c r="A332" s="359"/>
      <c r="B332" s="360"/>
      <c r="C332" s="361"/>
      <c r="D332" s="362"/>
      <c r="E332" s="372"/>
      <c r="F332" s="82" t="s">
        <v>33</v>
      </c>
      <c r="G332" s="64"/>
      <c r="H332" s="62">
        <f t="shared" si="250"/>
        <v>0</v>
      </c>
      <c r="I332" s="63"/>
      <c r="J332" s="64"/>
      <c r="K332" s="62">
        <f t="shared" si="251"/>
        <v>0</v>
      </c>
      <c r="L332" s="63"/>
      <c r="M332" s="64"/>
      <c r="N332" s="62">
        <f t="shared" si="252"/>
        <v>0</v>
      </c>
      <c r="O332" s="63"/>
      <c r="P332" s="64"/>
      <c r="Q332" s="62">
        <f t="shared" si="253"/>
        <v>0</v>
      </c>
      <c r="R332" s="63"/>
      <c r="S332" s="64"/>
      <c r="T332" s="62">
        <f t="shared" si="254"/>
        <v>0</v>
      </c>
      <c r="U332" s="63"/>
      <c r="V332" s="64"/>
      <c r="W332" s="62">
        <f t="shared" si="255"/>
        <v>0</v>
      </c>
      <c r="X332" s="63"/>
      <c r="Y332" s="64"/>
      <c r="Z332" s="62">
        <f t="shared" si="256"/>
        <v>0</v>
      </c>
      <c r="AA332" s="63"/>
      <c r="AB332" s="64"/>
      <c r="AC332" s="62">
        <f t="shared" si="257"/>
        <v>0</v>
      </c>
      <c r="AD332" s="63"/>
      <c r="AE332" s="64"/>
      <c r="AF332" s="62">
        <f t="shared" si="258"/>
        <v>0</v>
      </c>
      <c r="AG332" s="63"/>
      <c r="AH332" s="81"/>
      <c r="AI332" s="7" t="s">
        <v>36</v>
      </c>
    </row>
    <row r="333" spans="1:35" ht="13.5" customHeight="1">
      <c r="A333" s="359"/>
      <c r="B333" s="360"/>
      <c r="C333" s="361"/>
      <c r="D333" s="362"/>
      <c r="E333" s="372"/>
      <c r="F333" s="82" t="s">
        <v>34</v>
      </c>
      <c r="G333" s="64"/>
      <c r="H333" s="62">
        <f t="shared" si="250"/>
        <v>0</v>
      </c>
      <c r="I333" s="63"/>
      <c r="J333" s="64"/>
      <c r="K333" s="62">
        <f t="shared" si="251"/>
        <v>0</v>
      </c>
      <c r="L333" s="63"/>
      <c r="M333" s="64"/>
      <c r="N333" s="62">
        <f t="shared" si="252"/>
        <v>0</v>
      </c>
      <c r="O333" s="63"/>
      <c r="P333" s="64"/>
      <c r="Q333" s="62">
        <f t="shared" si="253"/>
        <v>0</v>
      </c>
      <c r="R333" s="63"/>
      <c r="S333" s="64"/>
      <c r="T333" s="62">
        <f t="shared" si="254"/>
        <v>0</v>
      </c>
      <c r="U333" s="63"/>
      <c r="V333" s="64"/>
      <c r="W333" s="62">
        <f t="shared" si="255"/>
        <v>0</v>
      </c>
      <c r="X333" s="63"/>
      <c r="Y333" s="64"/>
      <c r="Z333" s="62">
        <f t="shared" si="256"/>
        <v>0</v>
      </c>
      <c r="AA333" s="63"/>
      <c r="AB333" s="64"/>
      <c r="AC333" s="62">
        <f t="shared" si="257"/>
        <v>0</v>
      </c>
      <c r="AD333" s="63"/>
      <c r="AE333" s="64"/>
      <c r="AF333" s="62">
        <f t="shared" si="258"/>
        <v>0</v>
      </c>
      <c r="AG333" s="63"/>
      <c r="AH333" s="81"/>
      <c r="AI333" s="140">
        <f>SUM(I328:I336,L328:L336,O328:O336,R328:R336,U328:U336,X328:X336,AA328:AA336,AD328:AD336,AG328:AG336)</f>
        <v>762000</v>
      </c>
    </row>
    <row r="334" spans="1:35">
      <c r="A334" s="359"/>
      <c r="B334" s="360"/>
      <c r="C334" s="361"/>
      <c r="D334" s="362"/>
      <c r="E334" s="372"/>
      <c r="F334" s="82" t="s">
        <v>35</v>
      </c>
      <c r="G334" s="64"/>
      <c r="H334" s="62">
        <f t="shared" si="250"/>
        <v>0</v>
      </c>
      <c r="I334" s="63"/>
      <c r="J334" s="64"/>
      <c r="K334" s="62">
        <f t="shared" si="251"/>
        <v>0</v>
      </c>
      <c r="L334" s="63"/>
      <c r="M334" s="64"/>
      <c r="N334" s="62">
        <f t="shared" si="252"/>
        <v>0</v>
      </c>
      <c r="O334" s="63"/>
      <c r="P334" s="64"/>
      <c r="Q334" s="62">
        <f t="shared" si="253"/>
        <v>0</v>
      </c>
      <c r="R334" s="63"/>
      <c r="S334" s="64"/>
      <c r="T334" s="62">
        <f t="shared" si="254"/>
        <v>0</v>
      </c>
      <c r="U334" s="63"/>
      <c r="V334" s="64"/>
      <c r="W334" s="62">
        <f t="shared" si="255"/>
        <v>0</v>
      </c>
      <c r="X334" s="63"/>
      <c r="Y334" s="64"/>
      <c r="Z334" s="62">
        <f t="shared" si="256"/>
        <v>0</v>
      </c>
      <c r="AA334" s="63"/>
      <c r="AB334" s="64"/>
      <c r="AC334" s="62">
        <f t="shared" si="257"/>
        <v>0</v>
      </c>
      <c r="AD334" s="63"/>
      <c r="AE334" s="64"/>
      <c r="AF334" s="62">
        <f t="shared" si="258"/>
        <v>0</v>
      </c>
      <c r="AG334" s="63"/>
      <c r="AH334" s="81"/>
      <c r="AI334" s="7" t="s">
        <v>40</v>
      </c>
    </row>
    <row r="335" spans="1:35">
      <c r="A335" s="359"/>
      <c r="B335" s="360"/>
      <c r="C335" s="361"/>
      <c r="D335" s="362"/>
      <c r="E335" s="372"/>
      <c r="F335" s="82" t="s">
        <v>37</v>
      </c>
      <c r="G335" s="64"/>
      <c r="H335" s="62">
        <f t="shared" si="250"/>
        <v>0</v>
      </c>
      <c r="I335" s="63"/>
      <c r="J335" s="64"/>
      <c r="K335" s="62">
        <f t="shared" si="251"/>
        <v>0</v>
      </c>
      <c r="L335" s="63"/>
      <c r="M335" s="64"/>
      <c r="N335" s="62">
        <f t="shared" si="252"/>
        <v>0</v>
      </c>
      <c r="O335" s="63"/>
      <c r="P335" s="64"/>
      <c r="Q335" s="62">
        <f t="shared" si="253"/>
        <v>0</v>
      </c>
      <c r="R335" s="63"/>
      <c r="S335" s="64"/>
      <c r="T335" s="62">
        <f t="shared" si="254"/>
        <v>0</v>
      </c>
      <c r="U335" s="63"/>
      <c r="V335" s="64"/>
      <c r="W335" s="62">
        <f t="shared" si="255"/>
        <v>0</v>
      </c>
      <c r="X335" s="63"/>
      <c r="Y335" s="64"/>
      <c r="Z335" s="62">
        <f t="shared" si="256"/>
        <v>0</v>
      </c>
      <c r="AA335" s="63"/>
      <c r="AB335" s="64"/>
      <c r="AC335" s="62">
        <f t="shared" si="257"/>
        <v>0</v>
      </c>
      <c r="AD335" s="63"/>
      <c r="AE335" s="64"/>
      <c r="AF335" s="62">
        <f t="shared" si="258"/>
        <v>0</v>
      </c>
      <c r="AG335" s="63"/>
      <c r="AH335" s="81"/>
      <c r="AI335" s="141">
        <f>AI333/AI329</f>
        <v>0.66666666666666663</v>
      </c>
    </row>
    <row r="336" spans="1:35" ht="15" thickBot="1">
      <c r="A336" s="359"/>
      <c r="B336" s="360"/>
      <c r="C336" s="361"/>
      <c r="D336" s="362"/>
      <c r="E336" s="372"/>
      <c r="F336" s="83" t="s">
        <v>38</v>
      </c>
      <c r="G336" s="162">
        <v>127000</v>
      </c>
      <c r="H336" s="163">
        <f t="shared" si="250"/>
        <v>0</v>
      </c>
      <c r="I336" s="164">
        <v>127000</v>
      </c>
      <c r="J336" s="162">
        <v>127000</v>
      </c>
      <c r="K336" s="163">
        <f t="shared" si="251"/>
        <v>0</v>
      </c>
      <c r="L336" s="164">
        <v>127000</v>
      </c>
      <c r="M336" s="162">
        <v>127000</v>
      </c>
      <c r="N336" s="163">
        <f t="shared" si="252"/>
        <v>0</v>
      </c>
      <c r="O336" s="164">
        <v>127000</v>
      </c>
      <c r="P336" s="162">
        <v>127000</v>
      </c>
      <c r="Q336" s="163">
        <f t="shared" si="253"/>
        <v>0</v>
      </c>
      <c r="R336" s="164">
        <v>127000</v>
      </c>
      <c r="S336" s="162">
        <v>127000</v>
      </c>
      <c r="T336" s="163">
        <f t="shared" si="254"/>
        <v>0</v>
      </c>
      <c r="U336" s="164">
        <v>127000</v>
      </c>
      <c r="V336" s="162">
        <v>127000</v>
      </c>
      <c r="W336" s="163">
        <f t="shared" si="255"/>
        <v>0</v>
      </c>
      <c r="X336" s="164">
        <v>127000</v>
      </c>
      <c r="Y336" s="162">
        <v>127000</v>
      </c>
      <c r="Z336" s="163">
        <f t="shared" si="256"/>
        <v>127000</v>
      </c>
      <c r="AA336" s="164"/>
      <c r="AB336" s="162">
        <v>127000</v>
      </c>
      <c r="AC336" s="163">
        <f t="shared" si="257"/>
        <v>127000</v>
      </c>
      <c r="AD336" s="164"/>
      <c r="AE336" s="162">
        <v>127000</v>
      </c>
      <c r="AF336" s="163">
        <f t="shared" si="258"/>
        <v>127000</v>
      </c>
      <c r="AG336" s="164"/>
      <c r="AH336" s="85"/>
      <c r="AI336" s="150"/>
    </row>
    <row r="337" spans="1:35" ht="30" hidden="1" customHeight="1">
      <c r="A337" s="366" t="s">
        <v>13</v>
      </c>
      <c r="B337" s="367" t="s">
        <v>14</v>
      </c>
      <c r="C337" s="354" t="s">
        <v>15</v>
      </c>
      <c r="D337" s="367" t="s">
        <v>16</v>
      </c>
      <c r="E337" s="354" t="s">
        <v>17</v>
      </c>
      <c r="F337" s="368" t="s">
        <v>18</v>
      </c>
      <c r="G337" s="365" t="s">
        <v>19</v>
      </c>
      <c r="H337" s="354" t="s">
        <v>20</v>
      </c>
      <c r="I337" s="355" t="s">
        <v>21</v>
      </c>
      <c r="J337" s="356" t="s">
        <v>19</v>
      </c>
      <c r="K337" s="354" t="s">
        <v>20</v>
      </c>
      <c r="L337" s="355" t="s">
        <v>21</v>
      </c>
      <c r="M337" s="365" t="s">
        <v>19</v>
      </c>
      <c r="N337" s="354" t="s">
        <v>20</v>
      </c>
      <c r="O337" s="355" t="s">
        <v>21</v>
      </c>
      <c r="P337" s="356" t="s">
        <v>19</v>
      </c>
      <c r="Q337" s="354" t="s">
        <v>20</v>
      </c>
      <c r="R337" s="355" t="s">
        <v>21</v>
      </c>
      <c r="S337" s="356" t="s">
        <v>19</v>
      </c>
      <c r="T337" s="354" t="s">
        <v>20</v>
      </c>
      <c r="U337" s="355" t="s">
        <v>21</v>
      </c>
      <c r="V337" s="356" t="s">
        <v>19</v>
      </c>
      <c r="W337" s="354" t="s">
        <v>20</v>
      </c>
      <c r="X337" s="355" t="s">
        <v>21</v>
      </c>
      <c r="Y337" s="356" t="s">
        <v>19</v>
      </c>
      <c r="Z337" s="354" t="s">
        <v>20</v>
      </c>
      <c r="AA337" s="355" t="s">
        <v>21</v>
      </c>
      <c r="AB337" s="356" t="s">
        <v>19</v>
      </c>
      <c r="AC337" s="354" t="s">
        <v>20</v>
      </c>
      <c r="AD337" s="355" t="s">
        <v>21</v>
      </c>
      <c r="AE337" s="356" t="s">
        <v>19</v>
      </c>
      <c r="AF337" s="354" t="s">
        <v>20</v>
      </c>
      <c r="AG337" s="355" t="s">
        <v>21</v>
      </c>
      <c r="AH337" s="364" t="s">
        <v>19</v>
      </c>
      <c r="AI337" s="358" t="s">
        <v>22</v>
      </c>
    </row>
    <row r="338" spans="1:35" ht="30" hidden="1" customHeight="1">
      <c r="A338" s="366"/>
      <c r="B338" s="367"/>
      <c r="C338" s="354"/>
      <c r="D338" s="367"/>
      <c r="E338" s="354"/>
      <c r="F338" s="368"/>
      <c r="G338" s="365"/>
      <c r="H338" s="354"/>
      <c r="I338" s="355"/>
      <c r="J338" s="356"/>
      <c r="K338" s="354"/>
      <c r="L338" s="355"/>
      <c r="M338" s="365"/>
      <c r="N338" s="354"/>
      <c r="O338" s="355"/>
      <c r="P338" s="356"/>
      <c r="Q338" s="354"/>
      <c r="R338" s="355"/>
      <c r="S338" s="356"/>
      <c r="T338" s="354"/>
      <c r="U338" s="355"/>
      <c r="V338" s="356"/>
      <c r="W338" s="354"/>
      <c r="X338" s="355"/>
      <c r="Y338" s="356"/>
      <c r="Z338" s="354"/>
      <c r="AA338" s="355"/>
      <c r="AB338" s="356"/>
      <c r="AC338" s="354"/>
      <c r="AD338" s="355"/>
      <c r="AE338" s="356"/>
      <c r="AF338" s="354"/>
      <c r="AG338" s="355"/>
      <c r="AH338" s="364"/>
      <c r="AI338" s="358"/>
    </row>
    <row r="339" spans="1:35" ht="30" hidden="1" customHeight="1">
      <c r="A339" s="359" t="s">
        <v>115</v>
      </c>
      <c r="B339" s="360">
        <v>1556</v>
      </c>
      <c r="C339" s="361" t="s">
        <v>116</v>
      </c>
      <c r="D339" s="362" t="s">
        <v>117</v>
      </c>
      <c r="E339" s="363" t="s">
        <v>48</v>
      </c>
      <c r="F339" s="2" t="s">
        <v>27</v>
      </c>
      <c r="G339" s="93"/>
      <c r="H339" s="94">
        <f t="shared" ref="H339:H347" si="259">G339-I339</f>
        <v>0</v>
      </c>
      <c r="I339" s="95"/>
      <c r="J339" s="93"/>
      <c r="K339" s="94">
        <f t="shared" ref="K339:K347" si="260">J339-L339</f>
        <v>0</v>
      </c>
      <c r="L339" s="95"/>
      <c r="M339" s="98"/>
      <c r="N339" s="94">
        <f t="shared" ref="N339:N347" si="261">M339-O339</f>
        <v>0</v>
      </c>
      <c r="O339" s="95"/>
      <c r="P339" s="93"/>
      <c r="Q339" s="94">
        <f t="shared" ref="Q339:Q347" si="262">P339-R339</f>
        <v>0</v>
      </c>
      <c r="R339" s="95"/>
      <c r="S339" s="93"/>
      <c r="T339" s="94">
        <f t="shared" ref="T339:T347" si="263">S339-U339</f>
        <v>0</v>
      </c>
      <c r="U339" s="95"/>
      <c r="V339" s="93"/>
      <c r="W339" s="94">
        <f t="shared" ref="W339:W347" si="264">V339-X339</f>
        <v>0</v>
      </c>
      <c r="X339" s="95"/>
      <c r="Y339" s="93"/>
      <c r="Z339" s="94">
        <f t="shared" ref="Z339:Z347" si="265">Y339-AA339</f>
        <v>0</v>
      </c>
      <c r="AA339" s="95"/>
      <c r="AB339" s="93"/>
      <c r="AC339" s="94">
        <f t="shared" ref="AC339:AC347" si="266">AB339-AD339</f>
        <v>0</v>
      </c>
      <c r="AD339" s="95"/>
      <c r="AE339" s="93"/>
      <c r="AF339" s="94">
        <f t="shared" ref="AF339:AF347" si="267">AE339-AG339</f>
        <v>0</v>
      </c>
      <c r="AG339" s="95"/>
      <c r="AH339" s="93"/>
      <c r="AI339" s="4" t="s">
        <v>28</v>
      </c>
    </row>
    <row r="340" spans="1:35" ht="30" hidden="1" customHeight="1">
      <c r="A340" s="359"/>
      <c r="B340" s="360"/>
      <c r="C340" s="361"/>
      <c r="D340" s="362"/>
      <c r="E340" s="363"/>
      <c r="F340" s="2" t="s">
        <v>29</v>
      </c>
      <c r="G340" s="59"/>
      <c r="H340" s="62">
        <f t="shared" si="259"/>
        <v>0</v>
      </c>
      <c r="I340" s="63"/>
      <c r="J340" s="59"/>
      <c r="K340" s="62">
        <f t="shared" si="260"/>
        <v>0</v>
      </c>
      <c r="L340" s="63"/>
      <c r="M340" s="64"/>
      <c r="N340" s="62">
        <f t="shared" si="261"/>
        <v>0</v>
      </c>
      <c r="O340" s="63"/>
      <c r="P340" s="59"/>
      <c r="Q340" s="62">
        <f t="shared" si="262"/>
        <v>0</v>
      </c>
      <c r="R340" s="63"/>
      <c r="S340" s="59"/>
      <c r="T340" s="62">
        <f t="shared" si="263"/>
        <v>0</v>
      </c>
      <c r="U340" s="63"/>
      <c r="V340" s="59"/>
      <c r="W340" s="62">
        <f t="shared" si="264"/>
        <v>0</v>
      </c>
      <c r="X340" s="63"/>
      <c r="Y340" s="59"/>
      <c r="Z340" s="62">
        <f t="shared" si="265"/>
        <v>0</v>
      </c>
      <c r="AA340" s="63"/>
      <c r="AB340" s="59"/>
      <c r="AC340" s="62">
        <f t="shared" si="266"/>
        <v>0</v>
      </c>
      <c r="AD340" s="63"/>
      <c r="AE340" s="59"/>
      <c r="AF340" s="62">
        <f t="shared" si="267"/>
        <v>0</v>
      </c>
      <c r="AG340" s="63"/>
      <c r="AH340" s="59"/>
      <c r="AI340" s="140">
        <f>SUM(G339:G347,J339:J347,M339:M347,P339:P347,S339:S347,V339:V347,Y339:Y347,AB339:AB347,AE339:AE347)</f>
        <v>15984</v>
      </c>
    </row>
    <row r="341" spans="1:35" ht="30" hidden="1" customHeight="1">
      <c r="A341" s="359"/>
      <c r="B341" s="360"/>
      <c r="C341" s="361"/>
      <c r="D341" s="362"/>
      <c r="E341" s="363"/>
      <c r="F341" s="2" t="s">
        <v>30</v>
      </c>
      <c r="G341" s="59"/>
      <c r="H341" s="62">
        <f t="shared" si="259"/>
        <v>0</v>
      </c>
      <c r="I341" s="63"/>
      <c r="J341" s="59"/>
      <c r="K341" s="62">
        <f t="shared" si="260"/>
        <v>0</v>
      </c>
      <c r="L341" s="63"/>
      <c r="M341" s="64"/>
      <c r="N341" s="62">
        <f t="shared" si="261"/>
        <v>0</v>
      </c>
      <c r="O341" s="63"/>
      <c r="P341" s="59"/>
      <c r="Q341" s="62">
        <f t="shared" si="262"/>
        <v>0</v>
      </c>
      <c r="R341" s="63"/>
      <c r="S341" s="59"/>
      <c r="T341" s="62">
        <f t="shared" si="263"/>
        <v>0</v>
      </c>
      <c r="U341" s="63"/>
      <c r="V341" s="59"/>
      <c r="W341" s="62">
        <f t="shared" si="264"/>
        <v>0</v>
      </c>
      <c r="X341" s="63"/>
      <c r="Y341" s="59"/>
      <c r="Z341" s="62">
        <f t="shared" si="265"/>
        <v>0</v>
      </c>
      <c r="AA341" s="63"/>
      <c r="AB341" s="59"/>
      <c r="AC341" s="62">
        <f t="shared" si="266"/>
        <v>0</v>
      </c>
      <c r="AD341" s="63"/>
      <c r="AE341" s="59"/>
      <c r="AF341" s="62">
        <f t="shared" si="267"/>
        <v>0</v>
      </c>
      <c r="AG341" s="63"/>
      <c r="AH341" s="59"/>
      <c r="AI341" s="7" t="s">
        <v>32</v>
      </c>
    </row>
    <row r="342" spans="1:35" ht="30" hidden="1" customHeight="1">
      <c r="A342" s="359"/>
      <c r="B342" s="360"/>
      <c r="C342" s="361"/>
      <c r="D342" s="362"/>
      <c r="E342" s="363"/>
      <c r="F342" s="2" t="s">
        <v>31</v>
      </c>
      <c r="G342" s="59"/>
      <c r="H342" s="62">
        <f t="shared" si="259"/>
        <v>0</v>
      </c>
      <c r="I342" s="63"/>
      <c r="J342" s="59"/>
      <c r="K342" s="62">
        <f t="shared" si="260"/>
        <v>0</v>
      </c>
      <c r="L342" s="63"/>
      <c r="M342" s="64"/>
      <c r="N342" s="62">
        <f t="shared" si="261"/>
        <v>0</v>
      </c>
      <c r="O342" s="63"/>
      <c r="P342" s="59"/>
      <c r="Q342" s="62">
        <f t="shared" si="262"/>
        <v>0</v>
      </c>
      <c r="R342" s="63"/>
      <c r="S342" s="59"/>
      <c r="T342" s="62">
        <f t="shared" si="263"/>
        <v>0</v>
      </c>
      <c r="U342" s="63"/>
      <c r="V342" s="59"/>
      <c r="W342" s="62">
        <f t="shared" si="264"/>
        <v>0</v>
      </c>
      <c r="X342" s="63"/>
      <c r="Y342" s="59"/>
      <c r="Z342" s="62">
        <f t="shared" si="265"/>
        <v>0</v>
      </c>
      <c r="AA342" s="63"/>
      <c r="AB342" s="59"/>
      <c r="AC342" s="62">
        <f t="shared" si="266"/>
        <v>0</v>
      </c>
      <c r="AD342" s="63"/>
      <c r="AE342" s="59"/>
      <c r="AF342" s="62">
        <f t="shared" si="267"/>
        <v>0</v>
      </c>
      <c r="AG342" s="63"/>
      <c r="AH342" s="59"/>
      <c r="AI342" s="140">
        <f>SUM(H339:H347,K339:K347,N339:N347,Q339:Q347,T339:T347,W339:W347,Z339:Z347,AC339:AC347,Z339:Z347,AF339:AF347)</f>
        <v>0</v>
      </c>
    </row>
    <row r="343" spans="1:35" ht="30" hidden="1" customHeight="1">
      <c r="A343" s="359"/>
      <c r="B343" s="360"/>
      <c r="C343" s="361"/>
      <c r="D343" s="362"/>
      <c r="E343" s="363"/>
      <c r="F343" s="2" t="s">
        <v>33</v>
      </c>
      <c r="G343" s="59"/>
      <c r="H343" s="62">
        <f t="shared" si="259"/>
        <v>0</v>
      </c>
      <c r="I343" s="63"/>
      <c r="J343" s="59"/>
      <c r="K343" s="62">
        <f t="shared" si="260"/>
        <v>0</v>
      </c>
      <c r="L343" s="63"/>
      <c r="M343" s="64"/>
      <c r="N343" s="62">
        <f t="shared" si="261"/>
        <v>0</v>
      </c>
      <c r="O343" s="63"/>
      <c r="P343" s="59"/>
      <c r="Q343" s="62">
        <f t="shared" si="262"/>
        <v>0</v>
      </c>
      <c r="R343" s="63"/>
      <c r="S343" s="59"/>
      <c r="T343" s="62">
        <f t="shared" si="263"/>
        <v>0</v>
      </c>
      <c r="U343" s="63"/>
      <c r="V343" s="59"/>
      <c r="W343" s="62">
        <f t="shared" si="264"/>
        <v>0</v>
      </c>
      <c r="X343" s="63"/>
      <c r="Y343" s="59"/>
      <c r="Z343" s="62">
        <f t="shared" si="265"/>
        <v>0</v>
      </c>
      <c r="AA343" s="63"/>
      <c r="AB343" s="59"/>
      <c r="AC343" s="62">
        <f t="shared" si="266"/>
        <v>0</v>
      </c>
      <c r="AD343" s="63"/>
      <c r="AE343" s="59"/>
      <c r="AF343" s="62">
        <f t="shared" si="267"/>
        <v>0</v>
      </c>
      <c r="AG343" s="63"/>
      <c r="AH343" s="59"/>
      <c r="AI343" s="7" t="s">
        <v>36</v>
      </c>
    </row>
    <row r="344" spans="1:35" ht="30" hidden="1" customHeight="1">
      <c r="A344" s="359"/>
      <c r="B344" s="360"/>
      <c r="C344" s="361"/>
      <c r="D344" s="362"/>
      <c r="E344" s="363"/>
      <c r="F344" s="2" t="s">
        <v>34</v>
      </c>
      <c r="G344" s="59"/>
      <c r="H344" s="62">
        <f t="shared" si="259"/>
        <v>0</v>
      </c>
      <c r="I344" s="63"/>
      <c r="J344" s="59"/>
      <c r="K344" s="62">
        <f t="shared" si="260"/>
        <v>0</v>
      </c>
      <c r="L344" s="63"/>
      <c r="M344" s="64"/>
      <c r="N344" s="62">
        <f t="shared" si="261"/>
        <v>0</v>
      </c>
      <c r="O344" s="63"/>
      <c r="P344" s="99">
        <v>15984</v>
      </c>
      <c r="Q344" s="100">
        <f t="shared" si="262"/>
        <v>0</v>
      </c>
      <c r="R344" s="101">
        <v>15984</v>
      </c>
      <c r="S344" s="59"/>
      <c r="T344" s="62">
        <f t="shared" si="263"/>
        <v>0</v>
      </c>
      <c r="U344" s="63"/>
      <c r="V344" s="59"/>
      <c r="W344" s="62">
        <f t="shared" si="264"/>
        <v>0</v>
      </c>
      <c r="X344" s="63"/>
      <c r="Y344" s="59"/>
      <c r="Z344" s="62">
        <f t="shared" si="265"/>
        <v>0</v>
      </c>
      <c r="AA344" s="63"/>
      <c r="AB344" s="59"/>
      <c r="AC344" s="62">
        <f t="shared" si="266"/>
        <v>0</v>
      </c>
      <c r="AD344" s="63"/>
      <c r="AE344" s="59"/>
      <c r="AF344" s="62">
        <f t="shared" si="267"/>
        <v>0</v>
      </c>
      <c r="AG344" s="63"/>
      <c r="AH344" s="59"/>
      <c r="AI344" s="140">
        <f>SUM(I339:I347,L339:L347,O339:O347,R339:R347,U339:U347,X339:X347,AA339:AA347,AD339:AD347,AG339:AG347)</f>
        <v>15984</v>
      </c>
    </row>
    <row r="345" spans="1:35" ht="30" hidden="1" customHeight="1">
      <c r="A345" s="359"/>
      <c r="B345" s="360"/>
      <c r="C345" s="361"/>
      <c r="D345" s="362"/>
      <c r="E345" s="363"/>
      <c r="F345" s="2" t="s">
        <v>35</v>
      </c>
      <c r="G345" s="59"/>
      <c r="H345" s="62">
        <f t="shared" si="259"/>
        <v>0</v>
      </c>
      <c r="I345" s="63"/>
      <c r="J345" s="59"/>
      <c r="K345" s="62">
        <f t="shared" si="260"/>
        <v>0</v>
      </c>
      <c r="L345" s="63"/>
      <c r="M345" s="64"/>
      <c r="N345" s="62">
        <f t="shared" si="261"/>
        <v>0</v>
      </c>
      <c r="O345" s="63"/>
      <c r="P345" s="59"/>
      <c r="Q345" s="62">
        <f t="shared" si="262"/>
        <v>0</v>
      </c>
      <c r="R345" s="63"/>
      <c r="S345" s="59"/>
      <c r="T345" s="62">
        <f t="shared" si="263"/>
        <v>0</v>
      </c>
      <c r="U345" s="63"/>
      <c r="V345" s="59"/>
      <c r="W345" s="62">
        <f t="shared" si="264"/>
        <v>0</v>
      </c>
      <c r="X345" s="63"/>
      <c r="Y345" s="59"/>
      <c r="Z345" s="62">
        <f t="shared" si="265"/>
        <v>0</v>
      </c>
      <c r="AA345" s="63"/>
      <c r="AB345" s="59"/>
      <c r="AC345" s="62">
        <f t="shared" si="266"/>
        <v>0</v>
      </c>
      <c r="AD345" s="63"/>
      <c r="AE345" s="59"/>
      <c r="AF345" s="62">
        <f t="shared" si="267"/>
        <v>0</v>
      </c>
      <c r="AG345" s="63"/>
      <c r="AH345" s="59"/>
      <c r="AI345" s="7" t="s">
        <v>40</v>
      </c>
    </row>
    <row r="346" spans="1:35" ht="30" hidden="1" customHeight="1">
      <c r="A346" s="359"/>
      <c r="B346" s="360"/>
      <c r="C346" s="361"/>
      <c r="D346" s="362"/>
      <c r="E346" s="363"/>
      <c r="F346" s="2" t="s">
        <v>37</v>
      </c>
      <c r="G346" s="59"/>
      <c r="H346" s="62">
        <f t="shared" si="259"/>
        <v>0</v>
      </c>
      <c r="I346" s="63"/>
      <c r="J346" s="59"/>
      <c r="K346" s="62">
        <f t="shared" si="260"/>
        <v>0</v>
      </c>
      <c r="L346" s="63"/>
      <c r="M346" s="64"/>
      <c r="N346" s="62">
        <f t="shared" si="261"/>
        <v>0</v>
      </c>
      <c r="O346" s="63"/>
      <c r="P346" s="59"/>
      <c r="Q346" s="62">
        <f t="shared" si="262"/>
        <v>0</v>
      </c>
      <c r="R346" s="63"/>
      <c r="S346" s="59"/>
      <c r="T346" s="62">
        <f t="shared" si="263"/>
        <v>0</v>
      </c>
      <c r="U346" s="63"/>
      <c r="V346" s="59"/>
      <c r="W346" s="62">
        <f t="shared" si="264"/>
        <v>0</v>
      </c>
      <c r="X346" s="63"/>
      <c r="Y346" s="59"/>
      <c r="Z346" s="62">
        <f t="shared" si="265"/>
        <v>0</v>
      </c>
      <c r="AA346" s="63"/>
      <c r="AB346" s="59"/>
      <c r="AC346" s="62">
        <f t="shared" si="266"/>
        <v>0</v>
      </c>
      <c r="AD346" s="63"/>
      <c r="AE346" s="59"/>
      <c r="AF346" s="62">
        <f t="shared" si="267"/>
        <v>0</v>
      </c>
      <c r="AG346" s="63"/>
      <c r="AH346" s="59"/>
      <c r="AI346" s="141">
        <f>AI344/AI340</f>
        <v>1</v>
      </c>
    </row>
    <row r="347" spans="1:35" ht="30" hidden="1" customHeight="1">
      <c r="A347" s="359"/>
      <c r="B347" s="360"/>
      <c r="C347" s="361"/>
      <c r="D347" s="362"/>
      <c r="E347" s="363"/>
      <c r="F347" s="159" t="s">
        <v>38</v>
      </c>
      <c r="G347" s="76"/>
      <c r="H347" s="77">
        <f t="shared" si="259"/>
        <v>0</v>
      </c>
      <c r="I347" s="78"/>
      <c r="J347" s="76"/>
      <c r="K347" s="77">
        <f t="shared" si="260"/>
        <v>0</v>
      </c>
      <c r="L347" s="78"/>
      <c r="M347" s="84"/>
      <c r="N347" s="77">
        <f t="shared" si="261"/>
        <v>0</v>
      </c>
      <c r="O347" s="78"/>
      <c r="P347" s="76"/>
      <c r="Q347" s="77">
        <f t="shared" si="262"/>
        <v>0</v>
      </c>
      <c r="R347" s="78"/>
      <c r="S347" s="76"/>
      <c r="T347" s="77">
        <f t="shared" si="263"/>
        <v>0</v>
      </c>
      <c r="U347" s="78"/>
      <c r="V347" s="76"/>
      <c r="W347" s="77">
        <f t="shared" si="264"/>
        <v>0</v>
      </c>
      <c r="X347" s="78"/>
      <c r="Y347" s="76"/>
      <c r="Z347" s="77">
        <f t="shared" si="265"/>
        <v>0</v>
      </c>
      <c r="AA347" s="78"/>
      <c r="AB347" s="76"/>
      <c r="AC347" s="77">
        <f t="shared" si="266"/>
        <v>0</v>
      </c>
      <c r="AD347" s="78"/>
      <c r="AE347" s="76"/>
      <c r="AF347" s="77">
        <f t="shared" si="267"/>
        <v>0</v>
      </c>
      <c r="AG347" s="78"/>
      <c r="AH347" s="76"/>
      <c r="AI347" s="150"/>
    </row>
    <row r="348" spans="1:35" ht="15" customHeight="1" thickBot="1">
      <c r="A348" s="366" t="s">
        <v>13</v>
      </c>
      <c r="B348" s="367" t="s">
        <v>14</v>
      </c>
      <c r="C348" s="354" t="s">
        <v>15</v>
      </c>
      <c r="D348" s="367" t="s">
        <v>16</v>
      </c>
      <c r="E348" s="354" t="s">
        <v>17</v>
      </c>
      <c r="F348" s="368" t="s">
        <v>18</v>
      </c>
      <c r="G348" s="356" t="s">
        <v>19</v>
      </c>
      <c r="H348" s="354" t="s">
        <v>20</v>
      </c>
      <c r="I348" s="355" t="s">
        <v>21</v>
      </c>
      <c r="J348" s="356" t="s">
        <v>19</v>
      </c>
      <c r="K348" s="354" t="s">
        <v>20</v>
      </c>
      <c r="L348" s="355" t="s">
        <v>21</v>
      </c>
      <c r="M348" s="356" t="s">
        <v>19</v>
      </c>
      <c r="N348" s="354" t="s">
        <v>20</v>
      </c>
      <c r="O348" s="355" t="s">
        <v>21</v>
      </c>
      <c r="P348" s="356" t="s">
        <v>19</v>
      </c>
      <c r="Q348" s="354" t="s">
        <v>20</v>
      </c>
      <c r="R348" s="355" t="s">
        <v>21</v>
      </c>
      <c r="S348" s="356" t="s">
        <v>19</v>
      </c>
      <c r="T348" s="354" t="s">
        <v>20</v>
      </c>
      <c r="U348" s="355" t="s">
        <v>21</v>
      </c>
      <c r="V348" s="356" t="s">
        <v>19</v>
      </c>
      <c r="W348" s="354" t="s">
        <v>20</v>
      </c>
      <c r="X348" s="355" t="s">
        <v>21</v>
      </c>
      <c r="Y348" s="356" t="s">
        <v>19</v>
      </c>
      <c r="Z348" s="354" t="s">
        <v>20</v>
      </c>
      <c r="AA348" s="355" t="s">
        <v>21</v>
      </c>
      <c r="AB348" s="356" t="s">
        <v>19</v>
      </c>
      <c r="AC348" s="354" t="s">
        <v>20</v>
      </c>
      <c r="AD348" s="355" t="s">
        <v>21</v>
      </c>
      <c r="AE348" s="356" t="s">
        <v>19</v>
      </c>
      <c r="AF348" s="354" t="s">
        <v>20</v>
      </c>
      <c r="AG348" s="355" t="s">
        <v>21</v>
      </c>
      <c r="AH348" s="356" t="s">
        <v>19</v>
      </c>
      <c r="AI348" s="358" t="s">
        <v>22</v>
      </c>
    </row>
    <row r="349" spans="1:35">
      <c r="A349" s="366"/>
      <c r="B349" s="367"/>
      <c r="C349" s="354"/>
      <c r="D349" s="367"/>
      <c r="E349" s="354"/>
      <c r="F349" s="368"/>
      <c r="G349" s="356"/>
      <c r="H349" s="354"/>
      <c r="I349" s="355"/>
      <c r="J349" s="356"/>
      <c r="K349" s="354"/>
      <c r="L349" s="355"/>
      <c r="M349" s="356"/>
      <c r="N349" s="354"/>
      <c r="O349" s="355"/>
      <c r="P349" s="356"/>
      <c r="Q349" s="354"/>
      <c r="R349" s="355"/>
      <c r="S349" s="356"/>
      <c r="T349" s="354"/>
      <c r="U349" s="355"/>
      <c r="V349" s="356"/>
      <c r="W349" s="354"/>
      <c r="X349" s="355"/>
      <c r="Y349" s="356"/>
      <c r="Z349" s="354"/>
      <c r="AA349" s="355"/>
      <c r="AB349" s="356"/>
      <c r="AC349" s="354"/>
      <c r="AD349" s="355"/>
      <c r="AE349" s="356"/>
      <c r="AF349" s="354"/>
      <c r="AG349" s="355"/>
      <c r="AH349" s="356"/>
      <c r="AI349" s="358"/>
    </row>
    <row r="350" spans="1:35" ht="15" customHeight="1">
      <c r="A350" s="359" t="s">
        <v>118</v>
      </c>
      <c r="B350" s="369">
        <v>3009</v>
      </c>
      <c r="C350" s="370">
        <v>2100002</v>
      </c>
      <c r="D350" s="371" t="s">
        <v>119</v>
      </c>
      <c r="E350" s="372" t="s">
        <v>55</v>
      </c>
      <c r="F350" s="2" t="s">
        <v>27</v>
      </c>
      <c r="G350" s="59"/>
      <c r="H350" s="60">
        <f t="shared" ref="H350:H355" si="268">G350-I350</f>
        <v>0</v>
      </c>
      <c r="I350" s="61"/>
      <c r="J350" s="59"/>
      <c r="K350" s="60">
        <f t="shared" ref="K350:K355" si="269">J350-L350</f>
        <v>0</v>
      </c>
      <c r="L350" s="61"/>
      <c r="M350" s="59"/>
      <c r="N350" s="60">
        <f t="shared" ref="N350:N355" si="270">M350-O350</f>
        <v>0</v>
      </c>
      <c r="O350" s="61"/>
      <c r="P350" s="59"/>
      <c r="Q350" s="60">
        <f t="shared" ref="Q350:Q355" si="271">P350-R350</f>
        <v>0</v>
      </c>
      <c r="R350" s="61"/>
      <c r="S350" s="59"/>
      <c r="T350" s="60">
        <f t="shared" ref="T350:T355" si="272">S350-U350</f>
        <v>0</v>
      </c>
      <c r="U350" s="61"/>
      <c r="V350" s="89">
        <v>250000</v>
      </c>
      <c r="W350" s="328">
        <f t="shared" ref="W350:W355" si="273">V350-X350</f>
        <v>250000</v>
      </c>
      <c r="X350" s="329"/>
      <c r="Y350" s="3"/>
      <c r="Z350" s="9">
        <f t="shared" ref="Z350:Z359" si="274">Y350-AA350</f>
        <v>0</v>
      </c>
      <c r="AA350" s="10"/>
      <c r="AB350" s="59"/>
      <c r="AC350" s="60">
        <f t="shared" ref="AC350:AC355" si="275">AB350-AD350</f>
        <v>0</v>
      </c>
      <c r="AD350" s="61"/>
      <c r="AE350" s="59"/>
      <c r="AF350" s="60">
        <f t="shared" ref="AF350:AF355" si="276">AE350-AG350</f>
        <v>0</v>
      </c>
      <c r="AG350" s="61"/>
      <c r="AH350" s="59"/>
      <c r="AI350" s="4" t="s">
        <v>28</v>
      </c>
    </row>
    <row r="351" spans="1:35">
      <c r="A351" s="359"/>
      <c r="B351" s="369"/>
      <c r="C351" s="370"/>
      <c r="D351" s="371"/>
      <c r="E351" s="372"/>
      <c r="F351" s="2" t="s">
        <v>29</v>
      </c>
      <c r="G351" s="59"/>
      <c r="H351" s="62">
        <f t="shared" si="268"/>
        <v>0</v>
      </c>
      <c r="I351" s="63"/>
      <c r="J351" s="59"/>
      <c r="K351" s="62">
        <f t="shared" si="269"/>
        <v>0</v>
      </c>
      <c r="L351" s="63"/>
      <c r="M351" s="99">
        <v>231317</v>
      </c>
      <c r="N351" s="100">
        <f t="shared" si="270"/>
        <v>0</v>
      </c>
      <c r="O351" s="101">
        <v>231317</v>
      </c>
      <c r="P351" s="59"/>
      <c r="Q351" s="62">
        <f t="shared" si="271"/>
        <v>0</v>
      </c>
      <c r="R351" s="63"/>
      <c r="S351" s="253">
        <f>SUM(36615+53693)</f>
        <v>90308</v>
      </c>
      <c r="T351" s="254">
        <f t="shared" si="272"/>
        <v>0</v>
      </c>
      <c r="U351" s="255">
        <v>90308</v>
      </c>
      <c r="V351" s="3"/>
      <c r="W351" s="11">
        <f t="shared" si="273"/>
        <v>0</v>
      </c>
      <c r="X351" s="12"/>
      <c r="Y351" s="3"/>
      <c r="Z351" s="11">
        <f t="shared" si="274"/>
        <v>0</v>
      </c>
      <c r="AA351" s="12"/>
      <c r="AB351" s="59"/>
      <c r="AC351" s="62">
        <f t="shared" si="275"/>
        <v>0</v>
      </c>
      <c r="AD351" s="63"/>
      <c r="AE351" s="59"/>
      <c r="AF351" s="62">
        <f t="shared" si="276"/>
        <v>0</v>
      </c>
      <c r="AG351" s="63"/>
      <c r="AH351" s="59"/>
      <c r="AI351" s="140">
        <f>SUM(G350:G359,J350:J359,M350:M359,P350:P359,S350:S359,V350:V359,Y350:Y359,AB350:AB359,AE350:AE359)</f>
        <v>571625</v>
      </c>
    </row>
    <row r="352" spans="1:35">
      <c r="A352" s="359"/>
      <c r="B352" s="369"/>
      <c r="C352" s="370"/>
      <c r="D352" s="371"/>
      <c r="E352" s="372"/>
      <c r="F352" s="2" t="s">
        <v>30</v>
      </c>
      <c r="G352" s="59"/>
      <c r="H352" s="62">
        <f t="shared" si="268"/>
        <v>0</v>
      </c>
      <c r="I352" s="63"/>
      <c r="J352" s="59"/>
      <c r="K352" s="62">
        <f t="shared" si="269"/>
        <v>0</v>
      </c>
      <c r="L352" s="63"/>
      <c r="M352" s="59"/>
      <c r="N352" s="62">
        <f t="shared" si="270"/>
        <v>0</v>
      </c>
      <c r="O352" s="63"/>
      <c r="P352" s="59"/>
      <c r="Q352" s="62">
        <f t="shared" si="271"/>
        <v>0</v>
      </c>
      <c r="R352" s="63"/>
      <c r="S352" s="59"/>
      <c r="T352" s="62">
        <f t="shared" si="272"/>
        <v>0</v>
      </c>
      <c r="U352" s="63"/>
      <c r="V352" s="3"/>
      <c r="W352" s="11">
        <f t="shared" si="273"/>
        <v>0</v>
      </c>
      <c r="X352" s="12"/>
      <c r="Y352" s="3"/>
      <c r="Z352" s="11">
        <f t="shared" si="274"/>
        <v>0</v>
      </c>
      <c r="AA352" s="12"/>
      <c r="AB352" s="59"/>
      <c r="AC352" s="62">
        <f t="shared" si="275"/>
        <v>0</v>
      </c>
      <c r="AD352" s="63"/>
      <c r="AE352" s="59"/>
      <c r="AF352" s="62">
        <f t="shared" si="276"/>
        <v>0</v>
      </c>
      <c r="AG352" s="63"/>
      <c r="AH352" s="59"/>
      <c r="AI352" s="7" t="s">
        <v>32</v>
      </c>
    </row>
    <row r="353" spans="1:35">
      <c r="A353" s="359"/>
      <c r="B353" s="369"/>
      <c r="C353" s="370"/>
      <c r="D353" s="371"/>
      <c r="E353" s="372"/>
      <c r="F353" s="2" t="s">
        <v>31</v>
      </c>
      <c r="G353" s="59"/>
      <c r="H353" s="62">
        <f t="shared" si="268"/>
        <v>0</v>
      </c>
      <c r="I353" s="63"/>
      <c r="J353" s="59"/>
      <c r="K353" s="62">
        <f t="shared" si="269"/>
        <v>0</v>
      </c>
      <c r="L353" s="63"/>
      <c r="M353" s="59"/>
      <c r="N353" s="62">
        <f t="shared" si="270"/>
        <v>0</v>
      </c>
      <c r="O353" s="63"/>
      <c r="P353" s="59"/>
      <c r="Q353" s="62">
        <f t="shared" si="271"/>
        <v>0</v>
      </c>
      <c r="R353" s="63"/>
      <c r="S353" s="3"/>
      <c r="T353" s="11">
        <f t="shared" si="272"/>
        <v>0</v>
      </c>
      <c r="U353" s="12"/>
      <c r="V353" s="3"/>
      <c r="W353" s="11">
        <f t="shared" si="273"/>
        <v>0</v>
      </c>
      <c r="X353" s="12"/>
      <c r="Y353" s="3"/>
      <c r="Z353" s="11">
        <f t="shared" si="274"/>
        <v>0</v>
      </c>
      <c r="AA353" s="12"/>
      <c r="AB353" s="59"/>
      <c r="AC353" s="62">
        <f t="shared" si="275"/>
        <v>0</v>
      </c>
      <c r="AD353" s="63"/>
      <c r="AE353" s="59"/>
      <c r="AF353" s="62">
        <f t="shared" si="276"/>
        <v>0</v>
      </c>
      <c r="AG353" s="63"/>
      <c r="AH353" s="59"/>
      <c r="AI353" s="140">
        <f>SUM(H350:H359,K350:K359,N350:N359,Q350:Q359,T350:T359,W350:W359,Z350:Z359,AC350:AC359,Z350:Z359,AF350:AF359)</f>
        <v>250000</v>
      </c>
    </row>
    <row r="354" spans="1:35">
      <c r="A354" s="359"/>
      <c r="B354" s="369"/>
      <c r="C354" s="370"/>
      <c r="D354" s="371"/>
      <c r="E354" s="372"/>
      <c r="F354" s="2" t="s">
        <v>33</v>
      </c>
      <c r="G354" s="59"/>
      <c r="H354" s="62">
        <f t="shared" si="268"/>
        <v>0</v>
      </c>
      <c r="I354" s="63"/>
      <c r="J354" s="59"/>
      <c r="K354" s="62">
        <f t="shared" si="269"/>
        <v>0</v>
      </c>
      <c r="L354" s="63"/>
      <c r="M354" s="59"/>
      <c r="N354" s="62">
        <f t="shared" si="270"/>
        <v>0</v>
      </c>
      <c r="O354" s="63"/>
      <c r="P354" s="59"/>
      <c r="Q354" s="62">
        <f t="shared" si="271"/>
        <v>0</v>
      </c>
      <c r="R354" s="63"/>
      <c r="S354" s="59"/>
      <c r="T354" s="62">
        <f t="shared" si="272"/>
        <v>0</v>
      </c>
      <c r="U354" s="63"/>
      <c r="V354" s="3"/>
      <c r="W354" s="11">
        <f t="shared" si="273"/>
        <v>0</v>
      </c>
      <c r="X354" s="12"/>
      <c r="Y354" s="3"/>
      <c r="Z354" s="11">
        <f t="shared" si="274"/>
        <v>0</v>
      </c>
      <c r="AA354" s="12"/>
      <c r="AB354" s="59"/>
      <c r="AC354" s="62">
        <f t="shared" si="275"/>
        <v>0</v>
      </c>
      <c r="AD354" s="63"/>
      <c r="AE354" s="59"/>
      <c r="AF354" s="62">
        <f t="shared" si="276"/>
        <v>0</v>
      </c>
      <c r="AG354" s="63"/>
      <c r="AH354" s="59"/>
      <c r="AI354" s="7" t="s">
        <v>36</v>
      </c>
    </row>
    <row r="355" spans="1:35">
      <c r="A355" s="359"/>
      <c r="B355" s="369"/>
      <c r="C355" s="370"/>
      <c r="D355" s="371"/>
      <c r="E355" s="372"/>
      <c r="F355" s="2" t="s">
        <v>120</v>
      </c>
      <c r="G355" s="59"/>
      <c r="H355" s="62">
        <f t="shared" si="268"/>
        <v>0</v>
      </c>
      <c r="I355" s="63"/>
      <c r="J355" s="59"/>
      <c r="K355" s="62">
        <f t="shared" si="269"/>
        <v>0</v>
      </c>
      <c r="L355" s="63"/>
      <c r="M355" s="59"/>
      <c r="N355" s="62">
        <f t="shared" si="270"/>
        <v>0</v>
      </c>
      <c r="O355" s="63"/>
      <c r="P355" s="59"/>
      <c r="Q355" s="62">
        <f t="shared" si="271"/>
        <v>0</v>
      </c>
      <c r="R355" s="63"/>
      <c r="S355" s="59"/>
      <c r="T355" s="62">
        <f t="shared" si="272"/>
        <v>0</v>
      </c>
      <c r="U355" s="63"/>
      <c r="V355" s="3"/>
      <c r="W355" s="11">
        <f t="shared" si="273"/>
        <v>0</v>
      </c>
      <c r="X355" s="12"/>
      <c r="Y355" s="3"/>
      <c r="Z355" s="11">
        <f t="shared" si="274"/>
        <v>0</v>
      </c>
      <c r="AA355" s="12"/>
      <c r="AB355" s="59"/>
      <c r="AC355" s="62">
        <f t="shared" si="275"/>
        <v>0</v>
      </c>
      <c r="AD355" s="63"/>
      <c r="AE355" s="59"/>
      <c r="AF355" s="62">
        <f t="shared" si="276"/>
        <v>0</v>
      </c>
      <c r="AG355" s="63"/>
      <c r="AH355" s="59"/>
      <c r="AI355" s="140">
        <f>SUM(I350:I359,L350:L359,O350:O359,R350:R359,U350:U359,X350:X359,AA350:AA359,AD350:AD359,AG350:AG359)</f>
        <v>321625</v>
      </c>
    </row>
    <row r="356" spans="1:35">
      <c r="A356" s="359"/>
      <c r="B356" s="369"/>
      <c r="C356" s="370"/>
      <c r="D356" s="371"/>
      <c r="E356" s="372"/>
      <c r="F356" s="2" t="s">
        <v>34</v>
      </c>
      <c r="G356" s="59"/>
      <c r="H356" s="62"/>
      <c r="I356" s="63"/>
      <c r="J356" s="59"/>
      <c r="K356" s="62"/>
      <c r="L356" s="63"/>
      <c r="M356" s="59"/>
      <c r="N356" s="62"/>
      <c r="O356" s="63"/>
      <c r="P356" s="59"/>
      <c r="Q356" s="62"/>
      <c r="R356" s="63"/>
      <c r="S356" s="59"/>
      <c r="T356" s="62"/>
      <c r="U356" s="63"/>
      <c r="V356" s="3"/>
      <c r="W356" s="11"/>
      <c r="X356" s="12"/>
      <c r="Y356" s="3"/>
      <c r="Z356" s="11">
        <f t="shared" si="274"/>
        <v>0</v>
      </c>
      <c r="AA356" s="12"/>
      <c r="AB356" s="59"/>
      <c r="AC356" s="62"/>
      <c r="AD356" s="63"/>
      <c r="AE356" s="59"/>
      <c r="AF356" s="62"/>
      <c r="AG356" s="63"/>
      <c r="AH356" s="59"/>
      <c r="AI356" s="140"/>
    </row>
    <row r="357" spans="1:35">
      <c r="A357" s="359"/>
      <c r="B357" s="369"/>
      <c r="C357" s="370"/>
      <c r="D357" s="371"/>
      <c r="E357" s="372"/>
      <c r="F357" s="2" t="s">
        <v>35</v>
      </c>
      <c r="G357" s="59"/>
      <c r="H357" s="62">
        <f t="shared" ref="H357:H359" si="277">G357-I357</f>
        <v>0</v>
      </c>
      <c r="I357" s="63"/>
      <c r="J357" s="59"/>
      <c r="K357" s="62">
        <f t="shared" ref="K357:K359" si="278">J357-L357</f>
        <v>0</v>
      </c>
      <c r="L357" s="63"/>
      <c r="M357" s="59"/>
      <c r="N357" s="62">
        <f t="shared" ref="N357:N359" si="279">M357-O357</f>
        <v>0</v>
      </c>
      <c r="O357" s="63"/>
      <c r="P357" s="59"/>
      <c r="Q357" s="62">
        <f t="shared" ref="Q357:Q359" si="280">P357-R357</f>
        <v>0</v>
      </c>
      <c r="R357" s="63"/>
      <c r="S357" s="59"/>
      <c r="T357" s="62">
        <f t="shared" ref="T357:T359" si="281">S357-U357</f>
        <v>0</v>
      </c>
      <c r="U357" s="63"/>
      <c r="V357" s="3"/>
      <c r="W357" s="11">
        <f t="shared" ref="W357:W359" si="282">V357-X357</f>
        <v>0</v>
      </c>
      <c r="X357" s="12"/>
      <c r="Y357" s="3"/>
      <c r="Z357" s="11">
        <f t="shared" si="274"/>
        <v>0</v>
      </c>
      <c r="AA357" s="12"/>
      <c r="AB357" s="59"/>
      <c r="AC357" s="62">
        <f t="shared" ref="AC357:AC359" si="283">AB357-AD357</f>
        <v>0</v>
      </c>
      <c r="AD357" s="63"/>
      <c r="AE357" s="59"/>
      <c r="AF357" s="62">
        <f t="shared" ref="AF357:AF359" si="284">AE357-AG357</f>
        <v>0</v>
      </c>
      <c r="AG357" s="63"/>
      <c r="AH357" s="59"/>
      <c r="AI357" s="7" t="s">
        <v>40</v>
      </c>
    </row>
    <row r="358" spans="1:35">
      <c r="A358" s="359"/>
      <c r="B358" s="369"/>
      <c r="C358" s="370"/>
      <c r="D358" s="371"/>
      <c r="E358" s="372"/>
      <c r="F358" s="2" t="s">
        <v>37</v>
      </c>
      <c r="G358" s="59"/>
      <c r="H358" s="62">
        <f t="shared" si="277"/>
        <v>0</v>
      </c>
      <c r="I358" s="63"/>
      <c r="J358" s="59"/>
      <c r="K358" s="62">
        <f t="shared" si="278"/>
        <v>0</v>
      </c>
      <c r="L358" s="63"/>
      <c r="M358" s="59"/>
      <c r="N358" s="62">
        <f t="shared" si="279"/>
        <v>0</v>
      </c>
      <c r="O358" s="63"/>
      <c r="P358" s="59"/>
      <c r="Q358" s="62">
        <f t="shared" si="280"/>
        <v>0</v>
      </c>
      <c r="R358" s="63"/>
      <c r="S358" s="59"/>
      <c r="T358" s="62">
        <f t="shared" si="281"/>
        <v>0</v>
      </c>
      <c r="U358" s="63"/>
      <c r="V358" s="3"/>
      <c r="W358" s="11">
        <f t="shared" si="282"/>
        <v>0</v>
      </c>
      <c r="X358" s="12"/>
      <c r="Y358" s="3"/>
      <c r="Z358" s="11">
        <f t="shared" si="274"/>
        <v>0</v>
      </c>
      <c r="AA358" s="12"/>
      <c r="AB358" s="59"/>
      <c r="AC358" s="62">
        <f t="shared" si="283"/>
        <v>0</v>
      </c>
      <c r="AD358" s="63"/>
      <c r="AE358" s="59"/>
      <c r="AF358" s="62">
        <f t="shared" si="284"/>
        <v>0</v>
      </c>
      <c r="AG358" s="63"/>
      <c r="AH358" s="59"/>
      <c r="AI358" s="141">
        <f>AI355/AI351</f>
        <v>0.56265033894598737</v>
      </c>
    </row>
    <row r="359" spans="1:35" ht="15" thickBot="1">
      <c r="A359" s="359"/>
      <c r="B359" s="369"/>
      <c r="C359" s="370"/>
      <c r="D359" s="371"/>
      <c r="E359" s="372"/>
      <c r="F359" s="159" t="s">
        <v>38</v>
      </c>
      <c r="G359" s="76"/>
      <c r="H359" s="77">
        <f t="shared" si="277"/>
        <v>0</v>
      </c>
      <c r="I359" s="78"/>
      <c r="J359" s="76"/>
      <c r="K359" s="77">
        <f t="shared" si="278"/>
        <v>0</v>
      </c>
      <c r="L359" s="78"/>
      <c r="M359" s="76"/>
      <c r="N359" s="77">
        <f t="shared" si="279"/>
        <v>0</v>
      </c>
      <c r="O359" s="78"/>
      <c r="P359" s="76"/>
      <c r="Q359" s="77">
        <f t="shared" si="280"/>
        <v>0</v>
      </c>
      <c r="R359" s="78"/>
      <c r="S359" s="70"/>
      <c r="T359" s="68">
        <f t="shared" si="281"/>
        <v>0</v>
      </c>
      <c r="U359" s="69"/>
      <c r="V359" s="19"/>
      <c r="W359" s="20">
        <f t="shared" si="282"/>
        <v>0</v>
      </c>
      <c r="X359" s="21"/>
      <c r="Y359" s="19"/>
      <c r="Z359" s="20">
        <f t="shared" si="274"/>
        <v>0</v>
      </c>
      <c r="AA359" s="21"/>
      <c r="AB359" s="70"/>
      <c r="AC359" s="68">
        <f t="shared" si="283"/>
        <v>0</v>
      </c>
      <c r="AD359" s="69"/>
      <c r="AE359" s="70"/>
      <c r="AF359" s="68">
        <f t="shared" si="284"/>
        <v>0</v>
      </c>
      <c r="AG359" s="69"/>
      <c r="AH359" s="76"/>
      <c r="AI359" s="150"/>
    </row>
    <row r="360" spans="1:35" ht="15" customHeight="1" thickBot="1">
      <c r="A360" s="366" t="s">
        <v>13</v>
      </c>
      <c r="B360" s="367" t="s">
        <v>14</v>
      </c>
      <c r="C360" s="354" t="s">
        <v>15</v>
      </c>
      <c r="D360" s="367" t="s">
        <v>16</v>
      </c>
      <c r="E360" s="354" t="s">
        <v>17</v>
      </c>
      <c r="F360" s="368" t="s">
        <v>18</v>
      </c>
      <c r="G360" s="356" t="s">
        <v>19</v>
      </c>
      <c r="H360" s="354" t="s">
        <v>20</v>
      </c>
      <c r="I360" s="355" t="s">
        <v>21</v>
      </c>
      <c r="J360" s="356" t="s">
        <v>19</v>
      </c>
      <c r="K360" s="354" t="s">
        <v>20</v>
      </c>
      <c r="L360" s="355" t="s">
        <v>21</v>
      </c>
      <c r="M360" s="356" t="s">
        <v>19</v>
      </c>
      <c r="N360" s="354" t="s">
        <v>20</v>
      </c>
      <c r="O360" s="355" t="s">
        <v>21</v>
      </c>
      <c r="P360" s="356" t="s">
        <v>19</v>
      </c>
      <c r="Q360" s="354" t="s">
        <v>20</v>
      </c>
      <c r="R360" s="355" t="s">
        <v>21</v>
      </c>
      <c r="S360" s="356" t="s">
        <v>19</v>
      </c>
      <c r="T360" s="354" t="s">
        <v>20</v>
      </c>
      <c r="U360" s="355" t="s">
        <v>21</v>
      </c>
      <c r="V360" s="356" t="s">
        <v>19</v>
      </c>
      <c r="W360" s="354" t="s">
        <v>20</v>
      </c>
      <c r="X360" s="355" t="s">
        <v>21</v>
      </c>
      <c r="Y360" s="356" t="s">
        <v>19</v>
      </c>
      <c r="Z360" s="354" t="s">
        <v>20</v>
      </c>
      <c r="AA360" s="355" t="s">
        <v>21</v>
      </c>
      <c r="AB360" s="356" t="s">
        <v>19</v>
      </c>
      <c r="AC360" s="354" t="s">
        <v>20</v>
      </c>
      <c r="AD360" s="355" t="s">
        <v>21</v>
      </c>
      <c r="AE360" s="356" t="s">
        <v>19</v>
      </c>
      <c r="AF360" s="354" t="s">
        <v>20</v>
      </c>
      <c r="AG360" s="355" t="s">
        <v>21</v>
      </c>
      <c r="AH360" s="356" t="s">
        <v>19</v>
      </c>
      <c r="AI360" s="358" t="s">
        <v>22</v>
      </c>
    </row>
    <row r="361" spans="1:35">
      <c r="A361" s="366"/>
      <c r="B361" s="367"/>
      <c r="C361" s="354"/>
      <c r="D361" s="367"/>
      <c r="E361" s="354"/>
      <c r="F361" s="368"/>
      <c r="G361" s="356"/>
      <c r="H361" s="354"/>
      <c r="I361" s="355"/>
      <c r="J361" s="356"/>
      <c r="K361" s="354"/>
      <c r="L361" s="355"/>
      <c r="M361" s="356"/>
      <c r="N361" s="354"/>
      <c r="O361" s="355"/>
      <c r="P361" s="356"/>
      <c r="Q361" s="354"/>
      <c r="R361" s="355"/>
      <c r="S361" s="356"/>
      <c r="T361" s="354"/>
      <c r="U361" s="355"/>
      <c r="V361" s="356"/>
      <c r="W361" s="354"/>
      <c r="X361" s="355"/>
      <c r="Y361" s="356"/>
      <c r="Z361" s="354"/>
      <c r="AA361" s="355"/>
      <c r="AB361" s="356"/>
      <c r="AC361" s="354"/>
      <c r="AD361" s="355"/>
      <c r="AE361" s="356"/>
      <c r="AF361" s="354"/>
      <c r="AG361" s="355"/>
      <c r="AH361" s="356"/>
      <c r="AI361" s="358"/>
    </row>
    <row r="362" spans="1:35" ht="15" customHeight="1">
      <c r="A362" s="359" t="s">
        <v>121</v>
      </c>
      <c r="B362" s="369">
        <v>3010</v>
      </c>
      <c r="C362" s="370">
        <v>2100002</v>
      </c>
      <c r="D362" s="371" t="s">
        <v>122</v>
      </c>
      <c r="E362" s="372" t="s">
        <v>48</v>
      </c>
      <c r="F362" s="2" t="s">
        <v>27</v>
      </c>
      <c r="G362" s="59"/>
      <c r="H362" s="60">
        <f t="shared" ref="H362:H367" si="285">G362-I362</f>
        <v>0</v>
      </c>
      <c r="I362" s="61"/>
      <c r="J362" s="59"/>
      <c r="K362" s="60">
        <f t="shared" ref="K362:K367" si="286">J362-L362</f>
        <v>0</v>
      </c>
      <c r="L362" s="61"/>
      <c r="M362" s="59"/>
      <c r="N362" s="60">
        <f t="shared" ref="N362:N367" si="287">M362-O362</f>
        <v>0</v>
      </c>
      <c r="O362" s="61"/>
      <c r="P362" s="59"/>
      <c r="Q362" s="60">
        <f t="shared" ref="Q362:Q367" si="288">P362-R362</f>
        <v>0</v>
      </c>
      <c r="R362" s="61"/>
      <c r="S362" s="59"/>
      <c r="T362" s="60">
        <f t="shared" ref="T362:T367" si="289">S362-U362</f>
        <v>0</v>
      </c>
      <c r="U362" s="61"/>
      <c r="V362" s="89">
        <v>240000</v>
      </c>
      <c r="W362" s="328">
        <f t="shared" ref="W362:W367" si="290">V362-X362</f>
        <v>240000</v>
      </c>
      <c r="X362" s="329"/>
      <c r="Y362" s="3"/>
      <c r="Z362" s="9">
        <f t="shared" ref="Z362:Z371" si="291">Y362-AA362</f>
        <v>0</v>
      </c>
      <c r="AA362" s="10"/>
      <c r="AB362" s="59"/>
      <c r="AC362" s="60">
        <f t="shared" ref="AC362:AC367" si="292">AB362-AD362</f>
        <v>0</v>
      </c>
      <c r="AD362" s="61"/>
      <c r="AE362" s="59"/>
      <c r="AF362" s="60">
        <f t="shared" ref="AF362:AF367" si="293">AE362-AG362</f>
        <v>0</v>
      </c>
      <c r="AG362" s="61"/>
      <c r="AH362" s="59"/>
      <c r="AI362" s="4" t="s">
        <v>28</v>
      </c>
    </row>
    <row r="363" spans="1:35">
      <c r="A363" s="359"/>
      <c r="B363" s="369"/>
      <c r="C363" s="370"/>
      <c r="D363" s="371"/>
      <c r="E363" s="372"/>
      <c r="F363" s="2" t="s">
        <v>29</v>
      </c>
      <c r="G363" s="59"/>
      <c r="H363" s="62">
        <f t="shared" si="285"/>
        <v>0</v>
      </c>
      <c r="I363" s="63"/>
      <c r="J363" s="59"/>
      <c r="K363" s="62">
        <f t="shared" si="286"/>
        <v>0</v>
      </c>
      <c r="L363" s="63"/>
      <c r="M363" s="99">
        <v>231317</v>
      </c>
      <c r="N363" s="100">
        <f t="shared" si="287"/>
        <v>0</v>
      </c>
      <c r="O363" s="101">
        <v>231317</v>
      </c>
      <c r="P363" s="59"/>
      <c r="Q363" s="62">
        <f t="shared" si="288"/>
        <v>0</v>
      </c>
      <c r="R363" s="63"/>
      <c r="S363" s="253">
        <f>SUM(36615+53693)</f>
        <v>90308</v>
      </c>
      <c r="T363" s="254">
        <f t="shared" si="289"/>
        <v>0</v>
      </c>
      <c r="U363" s="255">
        <v>90308</v>
      </c>
      <c r="V363" s="3"/>
      <c r="W363" s="11">
        <f t="shared" si="290"/>
        <v>0</v>
      </c>
      <c r="X363" s="12"/>
      <c r="Y363" s="3"/>
      <c r="Z363" s="11">
        <f t="shared" si="291"/>
        <v>0</v>
      </c>
      <c r="AA363" s="12"/>
      <c r="AB363" s="59"/>
      <c r="AC363" s="62">
        <f t="shared" si="292"/>
        <v>0</v>
      </c>
      <c r="AD363" s="63"/>
      <c r="AE363" s="59"/>
      <c r="AF363" s="62">
        <f t="shared" si="293"/>
        <v>0</v>
      </c>
      <c r="AG363" s="63"/>
      <c r="AH363" s="59"/>
      <c r="AI363" s="140">
        <f>SUM(G362:G371,J362:J371,M362:M371,P362:P371,S362:S371,V362:V371,Y362:Y371,AB362:AB371,AE362:AE371)</f>
        <v>561625</v>
      </c>
    </row>
    <row r="364" spans="1:35">
      <c r="A364" s="359"/>
      <c r="B364" s="369"/>
      <c r="C364" s="370"/>
      <c r="D364" s="371"/>
      <c r="E364" s="372"/>
      <c r="F364" s="2" t="s">
        <v>30</v>
      </c>
      <c r="G364" s="59"/>
      <c r="H364" s="62">
        <f t="shared" si="285"/>
        <v>0</v>
      </c>
      <c r="I364" s="63"/>
      <c r="J364" s="59"/>
      <c r="K364" s="62">
        <f t="shared" si="286"/>
        <v>0</v>
      </c>
      <c r="L364" s="63"/>
      <c r="M364" s="59"/>
      <c r="N364" s="62">
        <f t="shared" si="287"/>
        <v>0</v>
      </c>
      <c r="O364" s="63"/>
      <c r="P364" s="59"/>
      <c r="Q364" s="62">
        <f t="shared" si="288"/>
        <v>0</v>
      </c>
      <c r="R364" s="63"/>
      <c r="S364" s="59"/>
      <c r="T364" s="62">
        <f t="shared" si="289"/>
        <v>0</v>
      </c>
      <c r="U364" s="63"/>
      <c r="V364" s="3"/>
      <c r="W364" s="11">
        <f t="shared" si="290"/>
        <v>0</v>
      </c>
      <c r="X364" s="12"/>
      <c r="Y364" s="3"/>
      <c r="Z364" s="11">
        <f t="shared" si="291"/>
        <v>0</v>
      </c>
      <c r="AA364" s="12"/>
      <c r="AB364" s="59"/>
      <c r="AC364" s="62">
        <f t="shared" si="292"/>
        <v>0</v>
      </c>
      <c r="AD364" s="63"/>
      <c r="AE364" s="59"/>
      <c r="AF364" s="62">
        <f t="shared" si="293"/>
        <v>0</v>
      </c>
      <c r="AG364" s="63"/>
      <c r="AH364" s="59"/>
      <c r="AI364" s="7" t="s">
        <v>32</v>
      </c>
    </row>
    <row r="365" spans="1:35">
      <c r="A365" s="359"/>
      <c r="B365" s="369"/>
      <c r="C365" s="370"/>
      <c r="D365" s="371"/>
      <c r="E365" s="372"/>
      <c r="F365" s="2" t="s">
        <v>31</v>
      </c>
      <c r="G365" s="59"/>
      <c r="H365" s="62">
        <f t="shared" si="285"/>
        <v>0</v>
      </c>
      <c r="I365" s="63"/>
      <c r="J365" s="59"/>
      <c r="K365" s="62">
        <f t="shared" si="286"/>
        <v>0</v>
      </c>
      <c r="L365" s="63"/>
      <c r="M365" s="59"/>
      <c r="N365" s="62">
        <f t="shared" si="287"/>
        <v>0</v>
      </c>
      <c r="O365" s="63"/>
      <c r="P365" s="59"/>
      <c r="Q365" s="62">
        <f t="shared" si="288"/>
        <v>0</v>
      </c>
      <c r="R365" s="63"/>
      <c r="S365" s="3"/>
      <c r="T365" s="11">
        <f t="shared" si="289"/>
        <v>0</v>
      </c>
      <c r="U365" s="12"/>
      <c r="V365" s="3"/>
      <c r="W365" s="11">
        <f t="shared" si="290"/>
        <v>0</v>
      </c>
      <c r="X365" s="12"/>
      <c r="Y365" s="3"/>
      <c r="Z365" s="11">
        <f t="shared" si="291"/>
        <v>0</v>
      </c>
      <c r="AA365" s="12"/>
      <c r="AB365" s="59"/>
      <c r="AC365" s="62">
        <f t="shared" si="292"/>
        <v>0</v>
      </c>
      <c r="AD365" s="63"/>
      <c r="AE365" s="59"/>
      <c r="AF365" s="62">
        <f t="shared" si="293"/>
        <v>0</v>
      </c>
      <c r="AG365" s="63"/>
      <c r="AH365" s="59"/>
      <c r="AI365" s="140">
        <f>SUM(H362:H371,K362:K371,N362:N371,Q362:Q371,T362:T371,W362:W371,Z362:Z371,AC362:AC371,Z362:Z371,AF362:AF371)</f>
        <v>240000</v>
      </c>
    </row>
    <row r="366" spans="1:35">
      <c r="A366" s="359"/>
      <c r="B366" s="369"/>
      <c r="C366" s="370"/>
      <c r="D366" s="371"/>
      <c r="E366" s="372"/>
      <c r="F366" s="2" t="s">
        <v>33</v>
      </c>
      <c r="G366" s="59"/>
      <c r="H366" s="62">
        <f t="shared" si="285"/>
        <v>0</v>
      </c>
      <c r="I366" s="63"/>
      <c r="J366" s="59"/>
      <c r="K366" s="62">
        <f t="shared" si="286"/>
        <v>0</v>
      </c>
      <c r="L366" s="63"/>
      <c r="M366" s="59"/>
      <c r="N366" s="62">
        <f t="shared" si="287"/>
        <v>0</v>
      </c>
      <c r="O366" s="63"/>
      <c r="P366" s="59"/>
      <c r="Q366" s="62">
        <f t="shared" si="288"/>
        <v>0</v>
      </c>
      <c r="R366" s="63"/>
      <c r="S366" s="59"/>
      <c r="T366" s="62">
        <f t="shared" si="289"/>
        <v>0</v>
      </c>
      <c r="U366" s="63"/>
      <c r="V366" s="3"/>
      <c r="W366" s="11">
        <f t="shared" si="290"/>
        <v>0</v>
      </c>
      <c r="X366" s="12"/>
      <c r="Y366" s="3"/>
      <c r="Z366" s="11">
        <f t="shared" si="291"/>
        <v>0</v>
      </c>
      <c r="AA366" s="12"/>
      <c r="AB366" s="59"/>
      <c r="AC366" s="62">
        <f t="shared" si="292"/>
        <v>0</v>
      </c>
      <c r="AD366" s="63"/>
      <c r="AE366" s="59"/>
      <c r="AF366" s="62">
        <f t="shared" si="293"/>
        <v>0</v>
      </c>
      <c r="AG366" s="63"/>
      <c r="AH366" s="59"/>
      <c r="AI366" s="7" t="s">
        <v>36</v>
      </c>
    </row>
    <row r="367" spans="1:35">
      <c r="A367" s="359"/>
      <c r="B367" s="369"/>
      <c r="C367" s="370"/>
      <c r="D367" s="371"/>
      <c r="E367" s="372"/>
      <c r="F367" s="2" t="s">
        <v>120</v>
      </c>
      <c r="G367" s="59"/>
      <c r="H367" s="62">
        <f t="shared" si="285"/>
        <v>0</v>
      </c>
      <c r="I367" s="63"/>
      <c r="J367" s="59"/>
      <c r="K367" s="62">
        <f t="shared" si="286"/>
        <v>0</v>
      </c>
      <c r="L367" s="63"/>
      <c r="M367" s="59"/>
      <c r="N367" s="62">
        <f t="shared" si="287"/>
        <v>0</v>
      </c>
      <c r="O367" s="63"/>
      <c r="P367" s="59"/>
      <c r="Q367" s="62">
        <f t="shared" si="288"/>
        <v>0</v>
      </c>
      <c r="R367" s="63"/>
      <c r="S367" s="59"/>
      <c r="T367" s="62">
        <f t="shared" si="289"/>
        <v>0</v>
      </c>
      <c r="U367" s="63"/>
      <c r="V367" s="3"/>
      <c r="W367" s="11">
        <f t="shared" si="290"/>
        <v>0</v>
      </c>
      <c r="X367" s="12"/>
      <c r="Y367" s="3"/>
      <c r="Z367" s="11">
        <f t="shared" si="291"/>
        <v>0</v>
      </c>
      <c r="AA367" s="12"/>
      <c r="AB367" s="59"/>
      <c r="AC367" s="62">
        <f t="shared" si="292"/>
        <v>0</v>
      </c>
      <c r="AD367" s="63"/>
      <c r="AE367" s="59"/>
      <c r="AF367" s="62">
        <f t="shared" si="293"/>
        <v>0</v>
      </c>
      <c r="AG367" s="63"/>
      <c r="AH367" s="59"/>
      <c r="AI367" s="140">
        <f>SUM(I362:I371,L362:L371,O362:O371,R362:R371,U362:U371,X362:X371,AA362:AA371,AD362:AD371,AG362:AG371)</f>
        <v>321625</v>
      </c>
    </row>
    <row r="368" spans="1:35">
      <c r="A368" s="359"/>
      <c r="B368" s="369"/>
      <c r="C368" s="370"/>
      <c r="D368" s="371"/>
      <c r="E368" s="372"/>
      <c r="F368" s="2" t="s">
        <v>34</v>
      </c>
      <c r="G368" s="59"/>
      <c r="H368" s="62"/>
      <c r="I368" s="63"/>
      <c r="J368" s="59"/>
      <c r="K368" s="62"/>
      <c r="L368" s="63"/>
      <c r="M368" s="59"/>
      <c r="N368" s="62"/>
      <c r="O368" s="63"/>
      <c r="P368" s="59"/>
      <c r="Q368" s="62"/>
      <c r="R368" s="63"/>
      <c r="S368" s="59"/>
      <c r="T368" s="62"/>
      <c r="U368" s="63"/>
      <c r="V368" s="3"/>
      <c r="W368" s="11"/>
      <c r="X368" s="12"/>
      <c r="Y368" s="3"/>
      <c r="Z368" s="11">
        <f t="shared" si="291"/>
        <v>0</v>
      </c>
      <c r="AA368" s="12"/>
      <c r="AB368" s="59"/>
      <c r="AC368" s="62"/>
      <c r="AD368" s="63"/>
      <c r="AE368" s="59"/>
      <c r="AF368" s="62"/>
      <c r="AG368" s="63"/>
      <c r="AH368" s="59"/>
      <c r="AI368" s="140"/>
    </row>
    <row r="369" spans="1:35">
      <c r="A369" s="359"/>
      <c r="B369" s="369"/>
      <c r="C369" s="370"/>
      <c r="D369" s="371"/>
      <c r="E369" s="372"/>
      <c r="F369" s="2" t="s">
        <v>35</v>
      </c>
      <c r="G369" s="59"/>
      <c r="H369" s="62">
        <f t="shared" ref="H369:H371" si="294">G369-I369</f>
        <v>0</v>
      </c>
      <c r="I369" s="63"/>
      <c r="J369" s="59"/>
      <c r="K369" s="62">
        <f t="shared" ref="K369:K371" si="295">J369-L369</f>
        <v>0</v>
      </c>
      <c r="L369" s="63"/>
      <c r="M369" s="59"/>
      <c r="N369" s="62">
        <f t="shared" ref="N369:N371" si="296">M369-O369</f>
        <v>0</v>
      </c>
      <c r="O369" s="63"/>
      <c r="P369" s="59"/>
      <c r="Q369" s="62">
        <f t="shared" ref="Q369:Q371" si="297">P369-R369</f>
        <v>0</v>
      </c>
      <c r="R369" s="63"/>
      <c r="S369" s="59"/>
      <c r="T369" s="62">
        <f t="shared" ref="T369:T371" si="298">S369-U369</f>
        <v>0</v>
      </c>
      <c r="U369" s="63"/>
      <c r="V369" s="3"/>
      <c r="W369" s="11">
        <f t="shared" ref="W369:W371" si="299">V369-X369</f>
        <v>0</v>
      </c>
      <c r="X369" s="12"/>
      <c r="Y369" s="3"/>
      <c r="Z369" s="11">
        <f t="shared" si="291"/>
        <v>0</v>
      </c>
      <c r="AA369" s="12"/>
      <c r="AB369" s="59"/>
      <c r="AC369" s="62">
        <f t="shared" ref="AC369:AC371" si="300">AB369-AD369</f>
        <v>0</v>
      </c>
      <c r="AD369" s="63"/>
      <c r="AE369" s="59"/>
      <c r="AF369" s="62">
        <f t="shared" ref="AF369:AF371" si="301">AE369-AG369</f>
        <v>0</v>
      </c>
      <c r="AG369" s="63"/>
      <c r="AH369" s="59"/>
      <c r="AI369" s="7" t="s">
        <v>40</v>
      </c>
    </row>
    <row r="370" spans="1:35">
      <c r="A370" s="359"/>
      <c r="B370" s="369"/>
      <c r="C370" s="370"/>
      <c r="D370" s="371"/>
      <c r="E370" s="372"/>
      <c r="F370" s="2" t="s">
        <v>37</v>
      </c>
      <c r="G370" s="59"/>
      <c r="H370" s="62">
        <f t="shared" si="294"/>
        <v>0</v>
      </c>
      <c r="I370" s="63"/>
      <c r="J370" s="59"/>
      <c r="K370" s="62">
        <f t="shared" si="295"/>
        <v>0</v>
      </c>
      <c r="L370" s="63"/>
      <c r="M370" s="59"/>
      <c r="N370" s="62">
        <f t="shared" si="296"/>
        <v>0</v>
      </c>
      <c r="O370" s="63"/>
      <c r="P370" s="59"/>
      <c r="Q370" s="62">
        <f t="shared" si="297"/>
        <v>0</v>
      </c>
      <c r="R370" s="63"/>
      <c r="S370" s="59"/>
      <c r="T370" s="62">
        <f t="shared" si="298"/>
        <v>0</v>
      </c>
      <c r="U370" s="63"/>
      <c r="V370" s="3"/>
      <c r="W370" s="11">
        <f t="shared" si="299"/>
        <v>0</v>
      </c>
      <c r="X370" s="12"/>
      <c r="Y370" s="3"/>
      <c r="Z370" s="11">
        <f t="shared" si="291"/>
        <v>0</v>
      </c>
      <c r="AA370" s="12"/>
      <c r="AB370" s="59"/>
      <c r="AC370" s="62">
        <f t="shared" si="300"/>
        <v>0</v>
      </c>
      <c r="AD370" s="63"/>
      <c r="AE370" s="59"/>
      <c r="AF370" s="62">
        <f t="shared" si="301"/>
        <v>0</v>
      </c>
      <c r="AG370" s="63"/>
      <c r="AH370" s="59"/>
      <c r="AI370" s="141">
        <f>AI367/AI363</f>
        <v>0.57266859559314487</v>
      </c>
    </row>
    <row r="371" spans="1:35" ht="15" thickBot="1">
      <c r="A371" s="359"/>
      <c r="B371" s="369"/>
      <c r="C371" s="370"/>
      <c r="D371" s="371"/>
      <c r="E371" s="372"/>
      <c r="F371" s="159" t="s">
        <v>38</v>
      </c>
      <c r="G371" s="76"/>
      <c r="H371" s="77">
        <f t="shared" si="294"/>
        <v>0</v>
      </c>
      <c r="I371" s="78"/>
      <c r="J371" s="76"/>
      <c r="K371" s="77">
        <f t="shared" si="295"/>
        <v>0</v>
      </c>
      <c r="L371" s="78"/>
      <c r="M371" s="76"/>
      <c r="N371" s="77">
        <f t="shared" si="296"/>
        <v>0</v>
      </c>
      <c r="O371" s="78"/>
      <c r="P371" s="76"/>
      <c r="Q371" s="77">
        <f t="shared" si="297"/>
        <v>0</v>
      </c>
      <c r="R371" s="78"/>
      <c r="S371" s="70"/>
      <c r="T371" s="68">
        <f t="shared" si="298"/>
        <v>0</v>
      </c>
      <c r="U371" s="69"/>
      <c r="V371" s="19"/>
      <c r="W371" s="20">
        <f t="shared" si="299"/>
        <v>0</v>
      </c>
      <c r="X371" s="21"/>
      <c r="Y371" s="19"/>
      <c r="Z371" s="20">
        <f t="shared" si="291"/>
        <v>0</v>
      </c>
      <c r="AA371" s="21"/>
      <c r="AB371" s="70"/>
      <c r="AC371" s="68">
        <f t="shared" si="300"/>
        <v>0</v>
      </c>
      <c r="AD371" s="69"/>
      <c r="AE371" s="70"/>
      <c r="AF371" s="68">
        <f t="shared" si="301"/>
        <v>0</v>
      </c>
      <c r="AG371" s="69"/>
      <c r="AH371" s="76"/>
      <c r="AI371" s="150"/>
    </row>
    <row r="372" spans="1:35" ht="15" customHeight="1" thickBot="1">
      <c r="A372" s="366" t="s">
        <v>13</v>
      </c>
      <c r="B372" s="367" t="s">
        <v>14</v>
      </c>
      <c r="C372" s="354" t="s">
        <v>15</v>
      </c>
      <c r="D372" s="367" t="s">
        <v>16</v>
      </c>
      <c r="E372" s="354" t="s">
        <v>17</v>
      </c>
      <c r="F372" s="368" t="s">
        <v>18</v>
      </c>
      <c r="G372" s="356" t="s">
        <v>19</v>
      </c>
      <c r="H372" s="354" t="s">
        <v>20</v>
      </c>
      <c r="I372" s="355" t="s">
        <v>21</v>
      </c>
      <c r="J372" s="356" t="s">
        <v>19</v>
      </c>
      <c r="K372" s="354" t="s">
        <v>20</v>
      </c>
      <c r="L372" s="355" t="s">
        <v>21</v>
      </c>
      <c r="M372" s="356" t="s">
        <v>19</v>
      </c>
      <c r="N372" s="354" t="s">
        <v>20</v>
      </c>
      <c r="O372" s="355" t="s">
        <v>21</v>
      </c>
      <c r="P372" s="356" t="s">
        <v>19</v>
      </c>
      <c r="Q372" s="354" t="s">
        <v>20</v>
      </c>
      <c r="R372" s="355" t="s">
        <v>21</v>
      </c>
      <c r="S372" s="356" t="s">
        <v>19</v>
      </c>
      <c r="T372" s="354" t="s">
        <v>20</v>
      </c>
      <c r="U372" s="355" t="s">
        <v>21</v>
      </c>
      <c r="V372" s="356" t="s">
        <v>19</v>
      </c>
      <c r="W372" s="354" t="s">
        <v>20</v>
      </c>
      <c r="X372" s="355" t="s">
        <v>21</v>
      </c>
      <c r="Y372" s="356" t="s">
        <v>19</v>
      </c>
      <c r="Z372" s="354" t="s">
        <v>20</v>
      </c>
      <c r="AA372" s="355" t="s">
        <v>21</v>
      </c>
      <c r="AB372" s="356" t="s">
        <v>19</v>
      </c>
      <c r="AC372" s="354" t="s">
        <v>20</v>
      </c>
      <c r="AD372" s="355" t="s">
        <v>21</v>
      </c>
      <c r="AE372" s="356" t="s">
        <v>19</v>
      </c>
      <c r="AF372" s="354" t="s">
        <v>20</v>
      </c>
      <c r="AG372" s="355" t="s">
        <v>21</v>
      </c>
      <c r="AH372" s="356" t="s">
        <v>19</v>
      </c>
      <c r="AI372" s="358" t="s">
        <v>22</v>
      </c>
    </row>
    <row r="373" spans="1:35">
      <c r="A373" s="366"/>
      <c r="B373" s="367"/>
      <c r="C373" s="354"/>
      <c r="D373" s="367"/>
      <c r="E373" s="354"/>
      <c r="F373" s="368"/>
      <c r="G373" s="356"/>
      <c r="H373" s="354"/>
      <c r="I373" s="355"/>
      <c r="J373" s="356"/>
      <c r="K373" s="354"/>
      <c r="L373" s="355"/>
      <c r="M373" s="356"/>
      <c r="N373" s="354"/>
      <c r="O373" s="355"/>
      <c r="P373" s="356"/>
      <c r="Q373" s="354"/>
      <c r="R373" s="355"/>
      <c r="S373" s="356"/>
      <c r="T373" s="354"/>
      <c r="U373" s="355"/>
      <c r="V373" s="356"/>
      <c r="W373" s="354"/>
      <c r="X373" s="355"/>
      <c r="Y373" s="356"/>
      <c r="Z373" s="354"/>
      <c r="AA373" s="355"/>
      <c r="AB373" s="356"/>
      <c r="AC373" s="354"/>
      <c r="AD373" s="355"/>
      <c r="AE373" s="356"/>
      <c r="AF373" s="354"/>
      <c r="AG373" s="355"/>
      <c r="AH373" s="356"/>
      <c r="AI373" s="358"/>
    </row>
    <row r="374" spans="1:35" ht="15" customHeight="1">
      <c r="A374" s="359" t="s">
        <v>123</v>
      </c>
      <c r="B374" s="369">
        <v>3011</v>
      </c>
      <c r="C374" s="370" t="s">
        <v>124</v>
      </c>
      <c r="D374" s="371" t="s">
        <v>125</v>
      </c>
      <c r="E374" s="372" t="s">
        <v>59</v>
      </c>
      <c r="F374" s="2" t="s">
        <v>27</v>
      </c>
      <c r="G374" s="59"/>
      <c r="H374" s="60">
        <f t="shared" ref="H374:H379" si="302">G374-I374</f>
        <v>0</v>
      </c>
      <c r="I374" s="61"/>
      <c r="J374" s="59"/>
      <c r="K374" s="60">
        <f t="shared" ref="K374:K379" si="303">J374-L374</f>
        <v>0</v>
      </c>
      <c r="L374" s="61"/>
      <c r="M374" s="59"/>
      <c r="N374" s="60">
        <f t="shared" ref="N374:N379" si="304">M374-O374</f>
        <v>0</v>
      </c>
      <c r="O374" s="61"/>
      <c r="P374" s="59"/>
      <c r="Q374" s="60">
        <f t="shared" ref="Q374:Q379" si="305">P374-R374</f>
        <v>0</v>
      </c>
      <c r="R374" s="61"/>
      <c r="S374" s="59"/>
      <c r="T374" s="60">
        <f t="shared" ref="T374:T379" si="306">S374-U374</f>
        <v>0</v>
      </c>
      <c r="U374" s="61"/>
      <c r="V374" s="3"/>
      <c r="W374" s="9">
        <f t="shared" ref="W374:W379" si="307">V374-X374</f>
        <v>0</v>
      </c>
      <c r="X374" s="10"/>
      <c r="Y374" s="3"/>
      <c r="Z374" s="9">
        <f t="shared" ref="Z374:Z383" si="308">Y374-AA374</f>
        <v>0</v>
      </c>
      <c r="AA374" s="10"/>
      <c r="AB374" s="59"/>
      <c r="AC374" s="60">
        <f t="shared" ref="AC374:AC379" si="309">AB374-AD374</f>
        <v>0</v>
      </c>
      <c r="AD374" s="61"/>
      <c r="AE374" s="59"/>
      <c r="AF374" s="60">
        <f t="shared" ref="AF374:AF379" si="310">AE374-AG374</f>
        <v>0</v>
      </c>
      <c r="AG374" s="61"/>
      <c r="AH374" s="59"/>
      <c r="AI374" s="4" t="s">
        <v>28</v>
      </c>
    </row>
    <row r="375" spans="1:35">
      <c r="A375" s="359"/>
      <c r="B375" s="369"/>
      <c r="C375" s="370"/>
      <c r="D375" s="371"/>
      <c r="E375" s="372"/>
      <c r="F375" s="2" t="s">
        <v>29</v>
      </c>
      <c r="G375" s="59"/>
      <c r="H375" s="62">
        <f t="shared" si="302"/>
        <v>0</v>
      </c>
      <c r="I375" s="63"/>
      <c r="J375" s="59"/>
      <c r="K375" s="62">
        <f t="shared" si="303"/>
        <v>0</v>
      </c>
      <c r="L375" s="63"/>
      <c r="M375" s="99">
        <v>231317</v>
      </c>
      <c r="N375" s="100">
        <f t="shared" si="304"/>
        <v>0</v>
      </c>
      <c r="O375" s="101">
        <v>231317</v>
      </c>
      <c r="P375" s="59"/>
      <c r="Q375" s="62">
        <f t="shared" si="305"/>
        <v>0</v>
      </c>
      <c r="R375" s="63"/>
      <c r="S375" s="253">
        <f>SUM(36615+53693)</f>
        <v>90308</v>
      </c>
      <c r="T375" s="254">
        <f t="shared" si="306"/>
        <v>0</v>
      </c>
      <c r="U375" s="255">
        <v>90308</v>
      </c>
      <c r="V375" s="3"/>
      <c r="W375" s="11">
        <f t="shared" si="307"/>
        <v>0</v>
      </c>
      <c r="X375" s="12"/>
      <c r="Y375" s="3"/>
      <c r="Z375" s="11">
        <f t="shared" si="308"/>
        <v>0</v>
      </c>
      <c r="AA375" s="12"/>
      <c r="AB375" s="59"/>
      <c r="AC375" s="62">
        <f t="shared" si="309"/>
        <v>0</v>
      </c>
      <c r="AD375" s="63"/>
      <c r="AE375" s="59"/>
      <c r="AF375" s="62">
        <f t="shared" si="310"/>
        <v>0</v>
      </c>
      <c r="AG375" s="63"/>
      <c r="AH375" s="59"/>
      <c r="AI375" s="140">
        <f>SUM(G374:G383,J374:J383,M374:M383,P374:P383,S374:S383,V374:V383,Y374:Y383,AB374:AB383,AE374:AE383)</f>
        <v>441622</v>
      </c>
    </row>
    <row r="376" spans="1:35">
      <c r="A376" s="359"/>
      <c r="B376" s="369"/>
      <c r="C376" s="370"/>
      <c r="D376" s="371"/>
      <c r="E376" s="372"/>
      <c r="F376" s="2" t="s">
        <v>30</v>
      </c>
      <c r="G376" s="59"/>
      <c r="H376" s="62">
        <f t="shared" si="302"/>
        <v>0</v>
      </c>
      <c r="I376" s="63"/>
      <c r="J376" s="59"/>
      <c r="K376" s="62">
        <f t="shared" si="303"/>
        <v>0</v>
      </c>
      <c r="L376" s="63"/>
      <c r="M376" s="59"/>
      <c r="N376" s="62">
        <f t="shared" si="304"/>
        <v>0</v>
      </c>
      <c r="O376" s="63"/>
      <c r="P376" s="59"/>
      <c r="Q376" s="62">
        <f t="shared" si="305"/>
        <v>0</v>
      </c>
      <c r="R376" s="63"/>
      <c r="S376" s="59"/>
      <c r="T376" s="62">
        <f t="shared" si="306"/>
        <v>0</v>
      </c>
      <c r="U376" s="63"/>
      <c r="V376" s="3"/>
      <c r="W376" s="11">
        <f t="shared" si="307"/>
        <v>0</v>
      </c>
      <c r="X376" s="12"/>
      <c r="Y376" s="3"/>
      <c r="Z376" s="11">
        <f t="shared" si="308"/>
        <v>0</v>
      </c>
      <c r="AA376" s="12"/>
      <c r="AB376" s="59"/>
      <c r="AC376" s="62">
        <f t="shared" si="309"/>
        <v>0</v>
      </c>
      <c r="AD376" s="63"/>
      <c r="AE376" s="59"/>
      <c r="AF376" s="62">
        <f t="shared" si="310"/>
        <v>0</v>
      </c>
      <c r="AG376" s="63"/>
      <c r="AH376" s="59"/>
      <c r="AI376" s="7" t="s">
        <v>32</v>
      </c>
    </row>
    <row r="377" spans="1:35">
      <c r="A377" s="359"/>
      <c r="B377" s="369"/>
      <c r="C377" s="370"/>
      <c r="D377" s="371"/>
      <c r="E377" s="372"/>
      <c r="F377" s="2" t="s">
        <v>31</v>
      </c>
      <c r="G377" s="59"/>
      <c r="H377" s="62">
        <f t="shared" si="302"/>
        <v>0</v>
      </c>
      <c r="I377" s="63"/>
      <c r="J377" s="59"/>
      <c r="K377" s="62">
        <f t="shared" si="303"/>
        <v>0</v>
      </c>
      <c r="L377" s="63"/>
      <c r="M377" s="59"/>
      <c r="N377" s="62">
        <f t="shared" si="304"/>
        <v>0</v>
      </c>
      <c r="O377" s="63"/>
      <c r="P377" s="59"/>
      <c r="Q377" s="62">
        <f t="shared" si="305"/>
        <v>0</v>
      </c>
      <c r="R377" s="63"/>
      <c r="S377" s="3"/>
      <c r="T377" s="11">
        <f t="shared" si="306"/>
        <v>0</v>
      </c>
      <c r="U377" s="12"/>
      <c r="V377" s="3"/>
      <c r="W377" s="11">
        <f t="shared" si="307"/>
        <v>0</v>
      </c>
      <c r="X377" s="12"/>
      <c r="Y377" s="3"/>
      <c r="Z377" s="11">
        <f t="shared" si="308"/>
        <v>0</v>
      </c>
      <c r="AA377" s="12"/>
      <c r="AB377" s="59"/>
      <c r="AC377" s="62">
        <f t="shared" si="309"/>
        <v>0</v>
      </c>
      <c r="AD377" s="63"/>
      <c r="AE377" s="59"/>
      <c r="AF377" s="62">
        <f t="shared" si="310"/>
        <v>0</v>
      </c>
      <c r="AG377" s="63"/>
      <c r="AH377" s="59"/>
      <c r="AI377" s="140">
        <f>SUM(H374:H383,K374:K383,N374:N383,Q374:Q383,T374:T383,W374:W383,Z374:Z383,AC374:AC383,Z374:Z383,AF374:AF383)</f>
        <v>119997</v>
      </c>
    </row>
    <row r="378" spans="1:35">
      <c r="A378" s="359"/>
      <c r="B378" s="369"/>
      <c r="C378" s="370"/>
      <c r="D378" s="371"/>
      <c r="E378" s="372"/>
      <c r="F378" s="2" t="s">
        <v>33</v>
      </c>
      <c r="G378" s="59"/>
      <c r="H378" s="62">
        <f t="shared" si="302"/>
        <v>0</v>
      </c>
      <c r="I378" s="63"/>
      <c r="J378" s="59"/>
      <c r="K378" s="62">
        <f t="shared" si="303"/>
        <v>0</v>
      </c>
      <c r="L378" s="63"/>
      <c r="M378" s="59"/>
      <c r="N378" s="62">
        <f t="shared" si="304"/>
        <v>0</v>
      </c>
      <c r="O378" s="63"/>
      <c r="P378" s="59"/>
      <c r="Q378" s="62">
        <f t="shared" si="305"/>
        <v>0</v>
      </c>
      <c r="R378" s="63"/>
      <c r="S378" s="59"/>
      <c r="T378" s="62">
        <f t="shared" si="306"/>
        <v>0</v>
      </c>
      <c r="U378" s="63"/>
      <c r="V378" s="3"/>
      <c r="W378" s="11">
        <f t="shared" si="307"/>
        <v>0</v>
      </c>
      <c r="X378" s="12"/>
      <c r="Y378" s="3"/>
      <c r="Z378" s="11">
        <f t="shared" si="308"/>
        <v>0</v>
      </c>
      <c r="AA378" s="12"/>
      <c r="AB378" s="59"/>
      <c r="AC378" s="62">
        <f t="shared" si="309"/>
        <v>0</v>
      </c>
      <c r="AD378" s="63"/>
      <c r="AE378" s="59"/>
      <c r="AF378" s="62">
        <f t="shared" si="310"/>
        <v>0</v>
      </c>
      <c r="AG378" s="63"/>
      <c r="AH378" s="59"/>
      <c r="AI378" s="7" t="s">
        <v>36</v>
      </c>
    </row>
    <row r="379" spans="1:35">
      <c r="A379" s="359"/>
      <c r="B379" s="369"/>
      <c r="C379" s="370"/>
      <c r="D379" s="371"/>
      <c r="E379" s="372"/>
      <c r="F379" s="2" t="s">
        <v>120</v>
      </c>
      <c r="G379" s="59"/>
      <c r="H379" s="62">
        <f t="shared" si="302"/>
        <v>0</v>
      </c>
      <c r="I379" s="63"/>
      <c r="J379" s="59"/>
      <c r="K379" s="62">
        <f t="shared" si="303"/>
        <v>0</v>
      </c>
      <c r="L379" s="63"/>
      <c r="M379" s="59"/>
      <c r="N379" s="62">
        <f t="shared" si="304"/>
        <v>0</v>
      </c>
      <c r="O379" s="63"/>
      <c r="P379" s="59"/>
      <c r="Q379" s="62">
        <f t="shared" si="305"/>
        <v>0</v>
      </c>
      <c r="R379" s="63"/>
      <c r="S379" s="59"/>
      <c r="T379" s="62">
        <f t="shared" si="306"/>
        <v>0</v>
      </c>
      <c r="U379" s="63"/>
      <c r="V379" s="3"/>
      <c r="W379" s="11">
        <f t="shared" si="307"/>
        <v>0</v>
      </c>
      <c r="X379" s="12"/>
      <c r="Y379" s="3"/>
      <c r="Z379" s="11">
        <f t="shared" si="308"/>
        <v>0</v>
      </c>
      <c r="AA379" s="12"/>
      <c r="AB379" s="59"/>
      <c r="AC379" s="62">
        <f t="shared" si="309"/>
        <v>0</v>
      </c>
      <c r="AD379" s="63"/>
      <c r="AE379" s="59"/>
      <c r="AF379" s="62">
        <f t="shared" si="310"/>
        <v>0</v>
      </c>
      <c r="AG379" s="63"/>
      <c r="AH379" s="59"/>
      <c r="AI379" s="140">
        <f>SUM(I374:I383,L374:L383,O374:O383,R374:R383,U374:U383,X374:X383,AA374:AA383,AD374:AD383,AG374:AG383)</f>
        <v>321625</v>
      </c>
    </row>
    <row r="380" spans="1:35">
      <c r="A380" s="359"/>
      <c r="B380" s="369"/>
      <c r="C380" s="370"/>
      <c r="D380" s="371"/>
      <c r="E380" s="372"/>
      <c r="F380" s="2" t="s">
        <v>34</v>
      </c>
      <c r="G380" s="59"/>
      <c r="H380" s="62"/>
      <c r="I380" s="63"/>
      <c r="J380" s="59"/>
      <c r="K380" s="62"/>
      <c r="L380" s="63"/>
      <c r="M380" s="59"/>
      <c r="N380" s="62"/>
      <c r="O380" s="63"/>
      <c r="P380" s="59"/>
      <c r="Q380" s="62"/>
      <c r="R380" s="63"/>
      <c r="S380" s="59"/>
      <c r="T380" s="62"/>
      <c r="U380" s="63"/>
      <c r="V380" s="3"/>
      <c r="W380" s="11"/>
      <c r="X380" s="12"/>
      <c r="Y380" s="3"/>
      <c r="Z380" s="11">
        <f t="shared" si="308"/>
        <v>0</v>
      </c>
      <c r="AA380" s="12"/>
      <c r="AB380" s="59"/>
      <c r="AC380" s="62"/>
      <c r="AD380" s="63"/>
      <c r="AE380" s="59"/>
      <c r="AF380" s="62"/>
      <c r="AG380" s="63"/>
      <c r="AH380" s="59"/>
      <c r="AI380" s="140"/>
    </row>
    <row r="381" spans="1:35">
      <c r="A381" s="359"/>
      <c r="B381" s="369"/>
      <c r="C381" s="370"/>
      <c r="D381" s="371"/>
      <c r="E381" s="372"/>
      <c r="F381" s="2" t="s">
        <v>35</v>
      </c>
      <c r="G381" s="59"/>
      <c r="H381" s="62">
        <f t="shared" ref="H381:H383" si="311">G381-I381</f>
        <v>0</v>
      </c>
      <c r="I381" s="63"/>
      <c r="J381" s="59"/>
      <c r="K381" s="62">
        <f t="shared" ref="K381:K383" si="312">J381-L381</f>
        <v>0</v>
      </c>
      <c r="L381" s="63"/>
      <c r="M381" s="59"/>
      <c r="N381" s="62">
        <f t="shared" ref="N381:N383" si="313">M381-O381</f>
        <v>0</v>
      </c>
      <c r="O381" s="63"/>
      <c r="P381" s="59"/>
      <c r="Q381" s="62">
        <f t="shared" ref="Q381:Q383" si="314">P381-R381</f>
        <v>0</v>
      </c>
      <c r="R381" s="63"/>
      <c r="S381" s="59"/>
      <c r="T381" s="62">
        <f t="shared" ref="T381:T383" si="315">S381-U381</f>
        <v>0</v>
      </c>
      <c r="U381" s="63"/>
      <c r="V381" s="3"/>
      <c r="W381" s="11">
        <f t="shared" ref="W381:W383" si="316">V381-X381</f>
        <v>0</v>
      </c>
      <c r="X381" s="12"/>
      <c r="Y381" s="3"/>
      <c r="Z381" s="11">
        <f t="shared" si="308"/>
        <v>0</v>
      </c>
      <c r="AA381" s="12"/>
      <c r="AB381" s="59"/>
      <c r="AC381" s="62">
        <f t="shared" ref="AC381:AC383" si="317">AB381-AD381</f>
        <v>0</v>
      </c>
      <c r="AD381" s="63"/>
      <c r="AE381" s="59"/>
      <c r="AF381" s="62">
        <f t="shared" ref="AF381:AF383" si="318">AE381-AG381</f>
        <v>0</v>
      </c>
      <c r="AG381" s="63"/>
      <c r="AH381" s="59"/>
      <c r="AI381" s="7" t="s">
        <v>40</v>
      </c>
    </row>
    <row r="382" spans="1:35">
      <c r="A382" s="359"/>
      <c r="B382" s="369"/>
      <c r="C382" s="370"/>
      <c r="D382" s="371"/>
      <c r="E382" s="372"/>
      <c r="F382" s="2" t="s">
        <v>37</v>
      </c>
      <c r="G382" s="59"/>
      <c r="H382" s="62">
        <f t="shared" si="311"/>
        <v>0</v>
      </c>
      <c r="I382" s="63"/>
      <c r="J382" s="59"/>
      <c r="K382" s="62">
        <f t="shared" si="312"/>
        <v>0</v>
      </c>
      <c r="L382" s="63"/>
      <c r="M382" s="59"/>
      <c r="N382" s="62">
        <f t="shared" si="313"/>
        <v>0</v>
      </c>
      <c r="O382" s="63"/>
      <c r="P382" s="59"/>
      <c r="Q382" s="62">
        <f t="shared" si="314"/>
        <v>0</v>
      </c>
      <c r="R382" s="63"/>
      <c r="S382" s="59"/>
      <c r="T382" s="62">
        <f t="shared" si="315"/>
        <v>0</v>
      </c>
      <c r="U382" s="63"/>
      <c r="V382" s="89">
        <v>119997</v>
      </c>
      <c r="W382" s="90">
        <f t="shared" si="316"/>
        <v>119997</v>
      </c>
      <c r="X382" s="91"/>
      <c r="Y382" s="3"/>
      <c r="Z382" s="11">
        <f t="shared" si="308"/>
        <v>0</v>
      </c>
      <c r="AA382" s="12"/>
      <c r="AB382" s="59"/>
      <c r="AC382" s="62">
        <f t="shared" si="317"/>
        <v>0</v>
      </c>
      <c r="AD382" s="63"/>
      <c r="AE382" s="59"/>
      <c r="AF382" s="62">
        <f t="shared" si="318"/>
        <v>0</v>
      </c>
      <c r="AG382" s="63"/>
      <c r="AH382" s="59"/>
      <c r="AI382" s="141">
        <f>AI379/AI375</f>
        <v>0.72828119975907002</v>
      </c>
    </row>
    <row r="383" spans="1:35" ht="15" thickBot="1">
      <c r="A383" s="359"/>
      <c r="B383" s="369"/>
      <c r="C383" s="370"/>
      <c r="D383" s="371"/>
      <c r="E383" s="372"/>
      <c r="F383" s="159" t="s">
        <v>38</v>
      </c>
      <c r="G383" s="76"/>
      <c r="H383" s="77">
        <f t="shared" si="311"/>
        <v>0</v>
      </c>
      <c r="I383" s="78"/>
      <c r="J383" s="76"/>
      <c r="K383" s="77">
        <f t="shared" si="312"/>
        <v>0</v>
      </c>
      <c r="L383" s="78"/>
      <c r="M383" s="76"/>
      <c r="N383" s="77">
        <f t="shared" si="313"/>
        <v>0</v>
      </c>
      <c r="O383" s="78"/>
      <c r="P383" s="76"/>
      <c r="Q383" s="77">
        <f t="shared" si="314"/>
        <v>0</v>
      </c>
      <c r="R383" s="78"/>
      <c r="S383" s="70"/>
      <c r="T383" s="68">
        <f t="shared" si="315"/>
        <v>0</v>
      </c>
      <c r="U383" s="69"/>
      <c r="V383" s="19"/>
      <c r="W383" s="20">
        <f t="shared" si="316"/>
        <v>0</v>
      </c>
      <c r="X383" s="21"/>
      <c r="Y383" s="19"/>
      <c r="Z383" s="20">
        <f t="shared" si="308"/>
        <v>0</v>
      </c>
      <c r="AA383" s="21"/>
      <c r="AB383" s="70"/>
      <c r="AC383" s="68">
        <f t="shared" si="317"/>
        <v>0</v>
      </c>
      <c r="AD383" s="69"/>
      <c r="AE383" s="70"/>
      <c r="AF383" s="68">
        <f t="shared" si="318"/>
        <v>0</v>
      </c>
      <c r="AG383" s="69"/>
      <c r="AH383" s="76"/>
      <c r="AI383" s="150"/>
    </row>
    <row r="384" spans="1:35" ht="15" customHeight="1" thickBot="1">
      <c r="A384" s="366" t="s">
        <v>13</v>
      </c>
      <c r="B384" s="367" t="s">
        <v>14</v>
      </c>
      <c r="C384" s="354" t="s">
        <v>15</v>
      </c>
      <c r="D384" s="367" t="s">
        <v>16</v>
      </c>
      <c r="E384" s="354" t="s">
        <v>17</v>
      </c>
      <c r="F384" s="368" t="s">
        <v>18</v>
      </c>
      <c r="G384" s="356" t="s">
        <v>19</v>
      </c>
      <c r="H384" s="354" t="s">
        <v>20</v>
      </c>
      <c r="I384" s="355" t="s">
        <v>21</v>
      </c>
      <c r="J384" s="356" t="s">
        <v>19</v>
      </c>
      <c r="K384" s="354" t="s">
        <v>20</v>
      </c>
      <c r="L384" s="355" t="s">
        <v>21</v>
      </c>
      <c r="M384" s="356" t="s">
        <v>19</v>
      </c>
      <c r="N384" s="354" t="s">
        <v>20</v>
      </c>
      <c r="O384" s="355" t="s">
        <v>21</v>
      </c>
      <c r="P384" s="356" t="s">
        <v>19</v>
      </c>
      <c r="Q384" s="354" t="s">
        <v>20</v>
      </c>
      <c r="R384" s="355" t="s">
        <v>21</v>
      </c>
      <c r="S384" s="356" t="s">
        <v>19</v>
      </c>
      <c r="T384" s="354" t="s">
        <v>20</v>
      </c>
      <c r="U384" s="355" t="s">
        <v>21</v>
      </c>
      <c r="V384" s="356" t="s">
        <v>19</v>
      </c>
      <c r="W384" s="354" t="s">
        <v>20</v>
      </c>
      <c r="X384" s="355" t="s">
        <v>21</v>
      </c>
      <c r="Y384" s="356" t="s">
        <v>19</v>
      </c>
      <c r="Z384" s="354" t="s">
        <v>20</v>
      </c>
      <c r="AA384" s="355" t="s">
        <v>21</v>
      </c>
      <c r="AB384" s="356" t="s">
        <v>19</v>
      </c>
      <c r="AC384" s="354" t="s">
        <v>20</v>
      </c>
      <c r="AD384" s="355" t="s">
        <v>21</v>
      </c>
      <c r="AE384" s="356" t="s">
        <v>19</v>
      </c>
      <c r="AF384" s="354" t="s">
        <v>20</v>
      </c>
      <c r="AG384" s="355" t="s">
        <v>21</v>
      </c>
      <c r="AH384" s="356" t="s">
        <v>19</v>
      </c>
      <c r="AI384" s="358" t="s">
        <v>22</v>
      </c>
    </row>
    <row r="385" spans="1:35">
      <c r="A385" s="366"/>
      <c r="B385" s="367"/>
      <c r="C385" s="354"/>
      <c r="D385" s="367"/>
      <c r="E385" s="354"/>
      <c r="F385" s="368"/>
      <c r="G385" s="356"/>
      <c r="H385" s="354"/>
      <c r="I385" s="355"/>
      <c r="J385" s="356"/>
      <c r="K385" s="354"/>
      <c r="L385" s="355"/>
      <c r="M385" s="356"/>
      <c r="N385" s="354"/>
      <c r="O385" s="355"/>
      <c r="P385" s="356"/>
      <c r="Q385" s="354"/>
      <c r="R385" s="355"/>
      <c r="S385" s="356"/>
      <c r="T385" s="354"/>
      <c r="U385" s="355"/>
      <c r="V385" s="356"/>
      <c r="W385" s="354"/>
      <c r="X385" s="355"/>
      <c r="Y385" s="356"/>
      <c r="Z385" s="354"/>
      <c r="AA385" s="355"/>
      <c r="AB385" s="356"/>
      <c r="AC385" s="354"/>
      <c r="AD385" s="355"/>
      <c r="AE385" s="356"/>
      <c r="AF385" s="354"/>
      <c r="AG385" s="355"/>
      <c r="AH385" s="356"/>
      <c r="AI385" s="358"/>
    </row>
    <row r="386" spans="1:35" ht="15" customHeight="1">
      <c r="A386" s="359" t="s">
        <v>126</v>
      </c>
      <c r="B386" s="369">
        <v>3012</v>
      </c>
      <c r="C386" s="370" t="s">
        <v>124</v>
      </c>
      <c r="D386" s="371" t="s">
        <v>127</v>
      </c>
      <c r="E386" s="372" t="s">
        <v>59</v>
      </c>
      <c r="F386" s="2" t="s">
        <v>27</v>
      </c>
      <c r="G386" s="59"/>
      <c r="H386" s="60">
        <f t="shared" ref="H386:H391" si="319">G386-I386</f>
        <v>0</v>
      </c>
      <c r="I386" s="61"/>
      <c r="J386" s="59"/>
      <c r="K386" s="60">
        <f t="shared" ref="K386:K391" si="320">J386-L386</f>
        <v>0</v>
      </c>
      <c r="L386" s="61"/>
      <c r="M386" s="59"/>
      <c r="N386" s="60">
        <f t="shared" ref="N386:N391" si="321">M386-O386</f>
        <v>0</v>
      </c>
      <c r="O386" s="61"/>
      <c r="P386" s="59"/>
      <c r="Q386" s="60">
        <f t="shared" ref="Q386:Q391" si="322">P386-R386</f>
        <v>0</v>
      </c>
      <c r="R386" s="61"/>
      <c r="S386" s="59"/>
      <c r="T386" s="60">
        <f t="shared" ref="T386:T391" si="323">S386-U386</f>
        <v>0</v>
      </c>
      <c r="U386" s="61"/>
      <c r="V386" s="3"/>
      <c r="W386" s="9">
        <f t="shared" ref="W386:W391" si="324">V386-X386</f>
        <v>0</v>
      </c>
      <c r="X386" s="10"/>
      <c r="Y386" s="3"/>
      <c r="Z386" s="9">
        <f t="shared" ref="Z386:Z395" si="325">Y386-AA386</f>
        <v>0</v>
      </c>
      <c r="AA386" s="10"/>
      <c r="AB386" s="59"/>
      <c r="AC386" s="60">
        <f t="shared" ref="AC386:AC391" si="326">AB386-AD386</f>
        <v>0</v>
      </c>
      <c r="AD386" s="61"/>
      <c r="AE386" s="59"/>
      <c r="AF386" s="60">
        <f t="shared" ref="AF386:AF391" si="327">AE386-AG386</f>
        <v>0</v>
      </c>
      <c r="AG386" s="61"/>
      <c r="AH386" s="59"/>
      <c r="AI386" s="4" t="s">
        <v>28</v>
      </c>
    </row>
    <row r="387" spans="1:35">
      <c r="A387" s="359"/>
      <c r="B387" s="369"/>
      <c r="C387" s="370"/>
      <c r="D387" s="371"/>
      <c r="E387" s="372"/>
      <c r="F387" s="2" t="s">
        <v>29</v>
      </c>
      <c r="G387" s="59"/>
      <c r="H387" s="62">
        <f t="shared" si="319"/>
        <v>0</v>
      </c>
      <c r="I387" s="63"/>
      <c r="J387" s="59"/>
      <c r="K387" s="62">
        <f t="shared" si="320"/>
        <v>0</v>
      </c>
      <c r="L387" s="63"/>
      <c r="M387" s="99">
        <v>231317</v>
      </c>
      <c r="N387" s="100">
        <f t="shared" si="321"/>
        <v>0</v>
      </c>
      <c r="O387" s="101">
        <v>231317</v>
      </c>
      <c r="P387" s="59"/>
      <c r="Q387" s="62">
        <f t="shared" si="322"/>
        <v>0</v>
      </c>
      <c r="R387" s="63"/>
      <c r="S387" s="253">
        <f>SUM(36615+53693)</f>
        <v>90308</v>
      </c>
      <c r="T387" s="254">
        <f t="shared" si="323"/>
        <v>0</v>
      </c>
      <c r="U387" s="255">
        <v>90308</v>
      </c>
      <c r="V387" s="3"/>
      <c r="W387" s="11">
        <f t="shared" si="324"/>
        <v>0</v>
      </c>
      <c r="X387" s="12"/>
      <c r="Y387" s="3"/>
      <c r="Z387" s="11">
        <f t="shared" si="325"/>
        <v>0</v>
      </c>
      <c r="AA387" s="12"/>
      <c r="AB387" s="59"/>
      <c r="AC387" s="62">
        <f t="shared" si="326"/>
        <v>0</v>
      </c>
      <c r="AD387" s="63"/>
      <c r="AE387" s="59"/>
      <c r="AF387" s="62">
        <f t="shared" si="327"/>
        <v>0</v>
      </c>
      <c r="AG387" s="63"/>
      <c r="AH387" s="59"/>
      <c r="AI387" s="140">
        <f>SUM(G386:G395,J386:J395,M386:M395,P386:P395,S386:S395,V386:V395,Y386:Y395,AB386:AB395,AE386:AE395)</f>
        <v>646371</v>
      </c>
    </row>
    <row r="388" spans="1:35">
      <c r="A388" s="359"/>
      <c r="B388" s="369"/>
      <c r="C388" s="370"/>
      <c r="D388" s="371"/>
      <c r="E388" s="372"/>
      <c r="F388" s="2" t="s">
        <v>30</v>
      </c>
      <c r="G388" s="59"/>
      <c r="H388" s="62">
        <f t="shared" si="319"/>
        <v>0</v>
      </c>
      <c r="I388" s="63"/>
      <c r="J388" s="59"/>
      <c r="K388" s="62">
        <f t="shared" si="320"/>
        <v>0</v>
      </c>
      <c r="L388" s="63"/>
      <c r="M388" s="59"/>
      <c r="N388" s="62">
        <f t="shared" si="321"/>
        <v>0</v>
      </c>
      <c r="O388" s="63"/>
      <c r="P388" s="59"/>
      <c r="Q388" s="62">
        <f t="shared" si="322"/>
        <v>0</v>
      </c>
      <c r="R388" s="63"/>
      <c r="S388" s="59"/>
      <c r="T388" s="62">
        <f t="shared" si="323"/>
        <v>0</v>
      </c>
      <c r="U388" s="63"/>
      <c r="V388" s="3"/>
      <c r="W388" s="11">
        <f t="shared" si="324"/>
        <v>0</v>
      </c>
      <c r="X388" s="12"/>
      <c r="Y388" s="3"/>
      <c r="Z388" s="11">
        <f t="shared" si="325"/>
        <v>0</v>
      </c>
      <c r="AA388" s="12"/>
      <c r="AB388" s="59"/>
      <c r="AC388" s="62">
        <f t="shared" si="326"/>
        <v>0</v>
      </c>
      <c r="AD388" s="63"/>
      <c r="AE388" s="59"/>
      <c r="AF388" s="62">
        <f t="shared" si="327"/>
        <v>0</v>
      </c>
      <c r="AG388" s="63"/>
      <c r="AH388" s="59"/>
      <c r="AI388" s="7" t="s">
        <v>32</v>
      </c>
    </row>
    <row r="389" spans="1:35">
      <c r="A389" s="359"/>
      <c r="B389" s="369"/>
      <c r="C389" s="370"/>
      <c r="D389" s="371"/>
      <c r="E389" s="372"/>
      <c r="F389" s="2" t="s">
        <v>31</v>
      </c>
      <c r="G389" s="59"/>
      <c r="H389" s="62">
        <f t="shared" si="319"/>
        <v>0</v>
      </c>
      <c r="I389" s="63"/>
      <c r="J389" s="59"/>
      <c r="K389" s="62">
        <f t="shared" si="320"/>
        <v>0</v>
      </c>
      <c r="L389" s="63"/>
      <c r="M389" s="59"/>
      <c r="N389" s="62">
        <f t="shared" si="321"/>
        <v>0</v>
      </c>
      <c r="O389" s="63"/>
      <c r="P389" s="59"/>
      <c r="Q389" s="62">
        <f t="shared" si="322"/>
        <v>0</v>
      </c>
      <c r="R389" s="63"/>
      <c r="S389" s="3"/>
      <c r="T389" s="11">
        <f t="shared" si="323"/>
        <v>0</v>
      </c>
      <c r="U389" s="12"/>
      <c r="V389" s="3"/>
      <c r="W389" s="11">
        <f t="shared" si="324"/>
        <v>0</v>
      </c>
      <c r="X389" s="12"/>
      <c r="Y389" s="3"/>
      <c r="Z389" s="11">
        <f t="shared" si="325"/>
        <v>0</v>
      </c>
      <c r="AA389" s="12"/>
      <c r="AB389" s="59"/>
      <c r="AC389" s="62">
        <f t="shared" si="326"/>
        <v>0</v>
      </c>
      <c r="AD389" s="63"/>
      <c r="AE389" s="59"/>
      <c r="AF389" s="62">
        <f t="shared" si="327"/>
        <v>0</v>
      </c>
      <c r="AG389" s="63"/>
      <c r="AH389" s="59"/>
      <c r="AI389" s="140">
        <f>SUM(H386:H395,K386:K395,N386:N395,Q386:Q395,T386:T395,W386:W395,Z386:Z395,AC386:AC395,Z386:Z395,AF386:AF395)</f>
        <v>324746</v>
      </c>
    </row>
    <row r="390" spans="1:35">
      <c r="A390" s="359"/>
      <c r="B390" s="369"/>
      <c r="C390" s="370"/>
      <c r="D390" s="371"/>
      <c r="E390" s="372"/>
      <c r="F390" s="2" t="s">
        <v>33</v>
      </c>
      <c r="G390" s="59"/>
      <c r="H390" s="62">
        <f t="shared" si="319"/>
        <v>0</v>
      </c>
      <c r="I390" s="63"/>
      <c r="J390" s="59"/>
      <c r="K390" s="62">
        <f t="shared" si="320"/>
        <v>0</v>
      </c>
      <c r="L390" s="63"/>
      <c r="M390" s="59"/>
      <c r="N390" s="62">
        <f t="shared" si="321"/>
        <v>0</v>
      </c>
      <c r="O390" s="63"/>
      <c r="P390" s="59"/>
      <c r="Q390" s="62">
        <f t="shared" si="322"/>
        <v>0</v>
      </c>
      <c r="R390" s="63"/>
      <c r="S390" s="59"/>
      <c r="T390" s="62">
        <f t="shared" si="323"/>
        <v>0</v>
      </c>
      <c r="U390" s="63"/>
      <c r="V390" s="3"/>
      <c r="W390" s="11">
        <f t="shared" si="324"/>
        <v>0</v>
      </c>
      <c r="X390" s="12"/>
      <c r="Y390" s="3"/>
      <c r="Z390" s="11">
        <f t="shared" si="325"/>
        <v>0</v>
      </c>
      <c r="AA390" s="12"/>
      <c r="AB390" s="59"/>
      <c r="AC390" s="62">
        <f t="shared" si="326"/>
        <v>0</v>
      </c>
      <c r="AD390" s="63"/>
      <c r="AE390" s="59"/>
      <c r="AF390" s="62">
        <f t="shared" si="327"/>
        <v>0</v>
      </c>
      <c r="AG390" s="63"/>
      <c r="AH390" s="59"/>
      <c r="AI390" s="7" t="s">
        <v>36</v>
      </c>
    </row>
    <row r="391" spans="1:35">
      <c r="A391" s="359"/>
      <c r="B391" s="369"/>
      <c r="C391" s="370"/>
      <c r="D391" s="371"/>
      <c r="E391" s="372"/>
      <c r="F391" s="2" t="s">
        <v>120</v>
      </c>
      <c r="G391" s="59"/>
      <c r="H391" s="62">
        <f t="shared" si="319"/>
        <v>0</v>
      </c>
      <c r="I391" s="63"/>
      <c r="J391" s="59"/>
      <c r="K391" s="62">
        <f t="shared" si="320"/>
        <v>0</v>
      </c>
      <c r="L391" s="63"/>
      <c r="M391" s="59"/>
      <c r="N391" s="62">
        <f t="shared" si="321"/>
        <v>0</v>
      </c>
      <c r="O391" s="63"/>
      <c r="P391" s="59"/>
      <c r="Q391" s="62">
        <f t="shared" si="322"/>
        <v>0</v>
      </c>
      <c r="R391" s="63"/>
      <c r="S391" s="59"/>
      <c r="T391" s="62">
        <f t="shared" si="323"/>
        <v>0</v>
      </c>
      <c r="U391" s="63"/>
      <c r="V391" s="3"/>
      <c r="W391" s="11">
        <f t="shared" si="324"/>
        <v>0</v>
      </c>
      <c r="X391" s="12"/>
      <c r="Y391" s="3"/>
      <c r="Z391" s="11">
        <f t="shared" si="325"/>
        <v>0</v>
      </c>
      <c r="AA391" s="12"/>
      <c r="AB391" s="59"/>
      <c r="AC391" s="62">
        <f t="shared" si="326"/>
        <v>0</v>
      </c>
      <c r="AD391" s="63"/>
      <c r="AE391" s="59"/>
      <c r="AF391" s="62">
        <f t="shared" si="327"/>
        <v>0</v>
      </c>
      <c r="AG391" s="63"/>
      <c r="AH391" s="59"/>
      <c r="AI391" s="140">
        <f>SUM(I386:I395,L386:L395,O386:O395,R386:R395,U386:U395,X386:X395,AA386:AA395,AD386:AD395,AG386:AG395)</f>
        <v>321625</v>
      </c>
    </row>
    <row r="392" spans="1:35">
      <c r="A392" s="359"/>
      <c r="B392" s="369"/>
      <c r="C392" s="370"/>
      <c r="D392" s="371"/>
      <c r="E392" s="372"/>
      <c r="F392" s="2" t="s">
        <v>34</v>
      </c>
      <c r="G392" s="59"/>
      <c r="H392" s="62"/>
      <c r="I392" s="63"/>
      <c r="J392" s="59"/>
      <c r="K392" s="62"/>
      <c r="L392" s="63"/>
      <c r="M392" s="59"/>
      <c r="N392" s="62"/>
      <c r="O392" s="63"/>
      <c r="P392" s="59"/>
      <c r="Q392" s="62"/>
      <c r="R392" s="63"/>
      <c r="S392" s="59"/>
      <c r="T392" s="62"/>
      <c r="U392" s="63"/>
      <c r="V392" s="3"/>
      <c r="W392" s="11"/>
      <c r="X392" s="12"/>
      <c r="Y392" s="3"/>
      <c r="Z392" s="11">
        <f t="shared" si="325"/>
        <v>0</v>
      </c>
      <c r="AA392" s="12"/>
      <c r="AB392" s="59"/>
      <c r="AC392" s="62"/>
      <c r="AD392" s="63"/>
      <c r="AE392" s="59"/>
      <c r="AF392" s="62"/>
      <c r="AG392" s="63"/>
      <c r="AH392" s="59"/>
      <c r="AI392" s="140"/>
    </row>
    <row r="393" spans="1:35">
      <c r="A393" s="359"/>
      <c r="B393" s="369"/>
      <c r="C393" s="370"/>
      <c r="D393" s="371"/>
      <c r="E393" s="372"/>
      <c r="F393" s="2" t="s">
        <v>35</v>
      </c>
      <c r="G393" s="59"/>
      <c r="H393" s="62">
        <f t="shared" ref="H393:H395" si="328">G393-I393</f>
        <v>0</v>
      </c>
      <c r="I393" s="63"/>
      <c r="J393" s="59"/>
      <c r="K393" s="62">
        <f t="shared" ref="K393:K395" si="329">J393-L393</f>
        <v>0</v>
      </c>
      <c r="L393" s="63"/>
      <c r="M393" s="59"/>
      <c r="N393" s="62">
        <f t="shared" ref="N393:N395" si="330">M393-O393</f>
        <v>0</v>
      </c>
      <c r="O393" s="63"/>
      <c r="P393" s="59"/>
      <c r="Q393" s="62">
        <f t="shared" ref="Q393:Q395" si="331">P393-R393</f>
        <v>0</v>
      </c>
      <c r="R393" s="63"/>
      <c r="S393" s="59"/>
      <c r="T393" s="62">
        <f t="shared" ref="T393:T395" si="332">S393-U393</f>
        <v>0</v>
      </c>
      <c r="U393" s="63"/>
      <c r="V393" s="3"/>
      <c r="W393" s="11">
        <f t="shared" ref="W393:W395" si="333">V393-X393</f>
        <v>0</v>
      </c>
      <c r="X393" s="12"/>
      <c r="Y393" s="3"/>
      <c r="Z393" s="11">
        <f t="shared" si="325"/>
        <v>0</v>
      </c>
      <c r="AA393" s="12"/>
      <c r="AB393" s="59"/>
      <c r="AC393" s="62">
        <f t="shared" ref="AC393:AC395" si="334">AB393-AD393</f>
        <v>0</v>
      </c>
      <c r="AD393" s="63"/>
      <c r="AE393" s="59"/>
      <c r="AF393" s="62">
        <f t="shared" ref="AF393:AF395" si="335">AE393-AG393</f>
        <v>0</v>
      </c>
      <c r="AG393" s="63"/>
      <c r="AH393" s="59"/>
      <c r="AI393" s="7" t="s">
        <v>40</v>
      </c>
    </row>
    <row r="394" spans="1:35">
      <c r="A394" s="359"/>
      <c r="B394" s="369"/>
      <c r="C394" s="370"/>
      <c r="D394" s="371"/>
      <c r="E394" s="372"/>
      <c r="F394" s="2" t="s">
        <v>37</v>
      </c>
      <c r="G394" s="59"/>
      <c r="H394" s="62">
        <f t="shared" si="328"/>
        <v>0</v>
      </c>
      <c r="I394" s="63"/>
      <c r="J394" s="59"/>
      <c r="K394" s="62">
        <f t="shared" si="329"/>
        <v>0</v>
      </c>
      <c r="L394" s="63"/>
      <c r="M394" s="59"/>
      <c r="N394" s="62">
        <f t="shared" si="330"/>
        <v>0</v>
      </c>
      <c r="O394" s="63"/>
      <c r="P394" s="59"/>
      <c r="Q394" s="62">
        <f t="shared" si="331"/>
        <v>0</v>
      </c>
      <c r="R394" s="63"/>
      <c r="S394" s="59"/>
      <c r="T394" s="62">
        <f t="shared" si="332"/>
        <v>0</v>
      </c>
      <c r="U394" s="63"/>
      <c r="V394" s="89">
        <v>324746</v>
      </c>
      <c r="W394" s="90">
        <f t="shared" si="333"/>
        <v>324746</v>
      </c>
      <c r="X394" s="91"/>
      <c r="Y394" s="3"/>
      <c r="Z394" s="11">
        <f t="shared" si="325"/>
        <v>0</v>
      </c>
      <c r="AA394" s="12"/>
      <c r="AB394" s="59"/>
      <c r="AC394" s="62">
        <f t="shared" si="334"/>
        <v>0</v>
      </c>
      <c r="AD394" s="63"/>
      <c r="AE394" s="59"/>
      <c r="AF394" s="62">
        <f t="shared" si="335"/>
        <v>0</v>
      </c>
      <c r="AG394" s="63"/>
      <c r="AH394" s="59"/>
      <c r="AI394" s="141">
        <f>AI391/AI387</f>
        <v>0.49758575183601989</v>
      </c>
    </row>
    <row r="395" spans="1:35" ht="15" thickBot="1">
      <c r="A395" s="359"/>
      <c r="B395" s="369"/>
      <c r="C395" s="370"/>
      <c r="D395" s="371"/>
      <c r="E395" s="372"/>
      <c r="F395" s="159" t="s">
        <v>38</v>
      </c>
      <c r="G395" s="76"/>
      <c r="H395" s="77">
        <f t="shared" si="328"/>
        <v>0</v>
      </c>
      <c r="I395" s="78"/>
      <c r="J395" s="76"/>
      <c r="K395" s="77">
        <f t="shared" si="329"/>
        <v>0</v>
      </c>
      <c r="L395" s="78"/>
      <c r="M395" s="76"/>
      <c r="N395" s="77">
        <f t="shared" si="330"/>
        <v>0</v>
      </c>
      <c r="O395" s="78"/>
      <c r="P395" s="76"/>
      <c r="Q395" s="77">
        <f t="shared" si="331"/>
        <v>0</v>
      </c>
      <c r="R395" s="78"/>
      <c r="S395" s="70"/>
      <c r="T395" s="68">
        <f t="shared" si="332"/>
        <v>0</v>
      </c>
      <c r="U395" s="69"/>
      <c r="V395" s="19"/>
      <c r="W395" s="20">
        <f t="shared" si="333"/>
        <v>0</v>
      </c>
      <c r="X395" s="21"/>
      <c r="Y395" s="19"/>
      <c r="Z395" s="20">
        <f t="shared" si="325"/>
        <v>0</v>
      </c>
      <c r="AA395" s="21"/>
      <c r="AB395" s="70"/>
      <c r="AC395" s="68">
        <f t="shared" si="334"/>
        <v>0</v>
      </c>
      <c r="AD395" s="69"/>
      <c r="AE395" s="70"/>
      <c r="AF395" s="68">
        <f t="shared" si="335"/>
        <v>0</v>
      </c>
      <c r="AG395" s="69"/>
      <c r="AH395" s="76"/>
      <c r="AI395" s="150"/>
    </row>
    <row r="396" spans="1:35" ht="15" customHeight="1" thickBot="1">
      <c r="A396" s="366" t="s">
        <v>13</v>
      </c>
      <c r="B396" s="367" t="s">
        <v>14</v>
      </c>
      <c r="C396" s="354" t="s">
        <v>15</v>
      </c>
      <c r="D396" s="367" t="s">
        <v>16</v>
      </c>
      <c r="E396" s="354" t="s">
        <v>17</v>
      </c>
      <c r="F396" s="368" t="s">
        <v>18</v>
      </c>
      <c r="G396" s="356" t="s">
        <v>19</v>
      </c>
      <c r="H396" s="354" t="s">
        <v>20</v>
      </c>
      <c r="I396" s="355" t="s">
        <v>21</v>
      </c>
      <c r="J396" s="356" t="s">
        <v>19</v>
      </c>
      <c r="K396" s="354" t="s">
        <v>20</v>
      </c>
      <c r="L396" s="355" t="s">
        <v>21</v>
      </c>
      <c r="M396" s="356" t="s">
        <v>19</v>
      </c>
      <c r="N396" s="354" t="s">
        <v>20</v>
      </c>
      <c r="O396" s="355" t="s">
        <v>21</v>
      </c>
      <c r="P396" s="356" t="s">
        <v>19</v>
      </c>
      <c r="Q396" s="354" t="s">
        <v>20</v>
      </c>
      <c r="R396" s="355" t="s">
        <v>21</v>
      </c>
      <c r="S396" s="356" t="s">
        <v>19</v>
      </c>
      <c r="T396" s="354" t="s">
        <v>20</v>
      </c>
      <c r="U396" s="355" t="s">
        <v>21</v>
      </c>
      <c r="V396" s="356" t="s">
        <v>19</v>
      </c>
      <c r="W396" s="354" t="s">
        <v>20</v>
      </c>
      <c r="X396" s="355" t="s">
        <v>21</v>
      </c>
      <c r="Y396" s="356" t="s">
        <v>19</v>
      </c>
      <c r="Z396" s="354" t="s">
        <v>20</v>
      </c>
      <c r="AA396" s="355" t="s">
        <v>21</v>
      </c>
      <c r="AB396" s="356" t="s">
        <v>19</v>
      </c>
      <c r="AC396" s="354" t="s">
        <v>20</v>
      </c>
      <c r="AD396" s="355" t="s">
        <v>21</v>
      </c>
      <c r="AE396" s="356" t="s">
        <v>19</v>
      </c>
      <c r="AF396" s="354" t="s">
        <v>20</v>
      </c>
      <c r="AG396" s="355" t="s">
        <v>21</v>
      </c>
      <c r="AH396" s="356" t="s">
        <v>19</v>
      </c>
      <c r="AI396" s="358" t="s">
        <v>22</v>
      </c>
    </row>
    <row r="397" spans="1:35">
      <c r="A397" s="366"/>
      <c r="B397" s="367"/>
      <c r="C397" s="354"/>
      <c r="D397" s="367"/>
      <c r="E397" s="354"/>
      <c r="F397" s="368"/>
      <c r="G397" s="356"/>
      <c r="H397" s="354"/>
      <c r="I397" s="355"/>
      <c r="J397" s="356"/>
      <c r="K397" s="354"/>
      <c r="L397" s="355"/>
      <c r="M397" s="356"/>
      <c r="N397" s="354"/>
      <c r="O397" s="355"/>
      <c r="P397" s="356"/>
      <c r="Q397" s="354"/>
      <c r="R397" s="355"/>
      <c r="S397" s="356"/>
      <c r="T397" s="354"/>
      <c r="U397" s="355"/>
      <c r="V397" s="356"/>
      <c r="W397" s="354"/>
      <c r="X397" s="355"/>
      <c r="Y397" s="356"/>
      <c r="Z397" s="354"/>
      <c r="AA397" s="355"/>
      <c r="AB397" s="356"/>
      <c r="AC397" s="354"/>
      <c r="AD397" s="355"/>
      <c r="AE397" s="356"/>
      <c r="AF397" s="354"/>
      <c r="AG397" s="355"/>
      <c r="AH397" s="356"/>
      <c r="AI397" s="358"/>
    </row>
    <row r="398" spans="1:35" ht="15" customHeight="1">
      <c r="A398" s="359" t="s">
        <v>128</v>
      </c>
      <c r="B398" s="369">
        <v>2541</v>
      </c>
      <c r="C398" s="370">
        <v>1801597</v>
      </c>
      <c r="D398" s="371" t="s">
        <v>129</v>
      </c>
      <c r="E398" s="372" t="s">
        <v>70</v>
      </c>
      <c r="F398" s="2" t="s">
        <v>27</v>
      </c>
      <c r="G398" s="59"/>
      <c r="H398" s="60">
        <f t="shared" ref="H398:H407" si="336">G398-I398</f>
        <v>0</v>
      </c>
      <c r="I398" s="61"/>
      <c r="J398" s="59"/>
      <c r="K398" s="60">
        <f t="shared" ref="K398:K407" si="337">J398-L398</f>
        <v>0</v>
      </c>
      <c r="L398" s="61"/>
      <c r="M398" s="59"/>
      <c r="N398" s="60">
        <f t="shared" ref="N398:N407" si="338">M398-O398</f>
        <v>0</v>
      </c>
      <c r="O398" s="61"/>
      <c r="P398" s="59"/>
      <c r="Q398" s="60">
        <f t="shared" ref="Q398:Q407" si="339">P398-R398</f>
        <v>0</v>
      </c>
      <c r="R398" s="61"/>
      <c r="S398" s="59"/>
      <c r="T398" s="60">
        <f t="shared" ref="T398:T407" si="340">S398-U398</f>
        <v>0</v>
      </c>
      <c r="U398" s="61"/>
      <c r="V398" s="59"/>
      <c r="W398" s="60">
        <f t="shared" ref="W398:W407" si="341">V398-X398</f>
        <v>0</v>
      </c>
      <c r="X398" s="61"/>
      <c r="Y398" s="59"/>
      <c r="Z398" s="60">
        <f t="shared" ref="Z398:Z407" si="342">Y398-AA398</f>
        <v>0</v>
      </c>
      <c r="AA398" s="61"/>
      <c r="AB398" s="59"/>
      <c r="AC398" s="60">
        <f t="shared" ref="AC398:AC407" si="343">AB398-AD398</f>
        <v>0</v>
      </c>
      <c r="AD398" s="61"/>
      <c r="AE398" s="59"/>
      <c r="AF398" s="60">
        <f t="shared" ref="AF398:AF407" si="344">AE398-AG398</f>
        <v>0</v>
      </c>
      <c r="AG398" s="61"/>
      <c r="AH398" s="59"/>
      <c r="AI398" s="4" t="s">
        <v>28</v>
      </c>
    </row>
    <row r="399" spans="1:35">
      <c r="A399" s="359"/>
      <c r="B399" s="369"/>
      <c r="C399" s="370"/>
      <c r="D399" s="371"/>
      <c r="E399" s="372"/>
      <c r="F399" s="2" t="s">
        <v>29</v>
      </c>
      <c r="G399" s="59"/>
      <c r="H399" s="62">
        <f t="shared" si="336"/>
        <v>0</v>
      </c>
      <c r="I399" s="63"/>
      <c r="J399" s="59"/>
      <c r="K399" s="62">
        <f t="shared" si="337"/>
        <v>0</v>
      </c>
      <c r="L399" s="63"/>
      <c r="M399" s="99">
        <v>231317</v>
      </c>
      <c r="N399" s="100">
        <f t="shared" si="338"/>
        <v>0</v>
      </c>
      <c r="O399" s="101">
        <v>231317</v>
      </c>
      <c r="P399" s="59"/>
      <c r="Q399" s="62">
        <f t="shared" si="339"/>
        <v>0</v>
      </c>
      <c r="R399" s="63"/>
      <c r="S399" s="253">
        <f>SUM(36615+53693)</f>
        <v>90308</v>
      </c>
      <c r="T399" s="254">
        <f t="shared" si="340"/>
        <v>0</v>
      </c>
      <c r="U399" s="255">
        <v>90308</v>
      </c>
      <c r="V399" s="59"/>
      <c r="W399" s="62">
        <f t="shared" si="341"/>
        <v>0</v>
      </c>
      <c r="X399" s="63"/>
      <c r="Y399" s="59"/>
      <c r="Z399" s="62">
        <f t="shared" si="342"/>
        <v>0</v>
      </c>
      <c r="AA399" s="63"/>
      <c r="AB399" s="59"/>
      <c r="AC399" s="62">
        <f t="shared" si="343"/>
        <v>0</v>
      </c>
      <c r="AD399" s="63"/>
      <c r="AE399" s="59"/>
      <c r="AF399" s="62">
        <f t="shared" si="344"/>
        <v>0</v>
      </c>
      <c r="AG399" s="63"/>
      <c r="AH399" s="59"/>
      <c r="AI399" s="140">
        <f>SUM(G398:G407,J398:J407,M398:M407,P398:P407,S398:S407,V398:V407,Y398:Y407,AB398:AB407,AE398:AE407)</f>
        <v>1363277</v>
      </c>
    </row>
    <row r="400" spans="1:35">
      <c r="A400" s="359"/>
      <c r="B400" s="369"/>
      <c r="C400" s="370"/>
      <c r="D400" s="371"/>
      <c r="E400" s="372"/>
      <c r="F400" s="2" t="s">
        <v>30</v>
      </c>
      <c r="G400" s="59"/>
      <c r="H400" s="62">
        <f t="shared" si="336"/>
        <v>0</v>
      </c>
      <c r="I400" s="63"/>
      <c r="J400" s="59"/>
      <c r="K400" s="62">
        <f t="shared" si="337"/>
        <v>0</v>
      </c>
      <c r="L400" s="63"/>
      <c r="M400" s="59"/>
      <c r="N400" s="62">
        <f t="shared" si="338"/>
        <v>0</v>
      </c>
      <c r="O400" s="63"/>
      <c r="P400" s="59"/>
      <c r="Q400" s="62">
        <f t="shared" si="339"/>
        <v>0</v>
      </c>
      <c r="R400" s="63"/>
      <c r="S400" s="59"/>
      <c r="T400" s="62">
        <f t="shared" si="340"/>
        <v>0</v>
      </c>
      <c r="U400" s="63"/>
      <c r="V400" s="59"/>
      <c r="W400" s="62">
        <f t="shared" si="341"/>
        <v>0</v>
      </c>
      <c r="X400" s="63"/>
      <c r="Y400" s="59"/>
      <c r="Z400" s="62">
        <f t="shared" si="342"/>
        <v>0</v>
      </c>
      <c r="AA400" s="63"/>
      <c r="AB400" s="59"/>
      <c r="AC400" s="62">
        <f t="shared" si="343"/>
        <v>0</v>
      </c>
      <c r="AD400" s="63"/>
      <c r="AE400" s="59"/>
      <c r="AF400" s="62">
        <f t="shared" si="344"/>
        <v>0</v>
      </c>
      <c r="AG400" s="63"/>
      <c r="AH400" s="59"/>
      <c r="AI400" s="7" t="s">
        <v>32</v>
      </c>
    </row>
    <row r="401" spans="1:35">
      <c r="A401" s="359"/>
      <c r="B401" s="369"/>
      <c r="C401" s="370"/>
      <c r="D401" s="371"/>
      <c r="E401" s="372"/>
      <c r="F401" s="2" t="s">
        <v>31</v>
      </c>
      <c r="G401" s="59"/>
      <c r="H401" s="62">
        <f t="shared" si="336"/>
        <v>0</v>
      </c>
      <c r="I401" s="63"/>
      <c r="J401" s="59"/>
      <c r="K401" s="62">
        <f t="shared" si="337"/>
        <v>0</v>
      </c>
      <c r="L401" s="63"/>
      <c r="M401" s="59"/>
      <c r="N401" s="62">
        <f t="shared" si="338"/>
        <v>0</v>
      </c>
      <c r="O401" s="63"/>
      <c r="P401" s="59"/>
      <c r="Q401" s="62">
        <f t="shared" si="339"/>
        <v>0</v>
      </c>
      <c r="R401" s="63"/>
      <c r="S401" s="3"/>
      <c r="T401" s="11">
        <f t="shared" si="340"/>
        <v>0</v>
      </c>
      <c r="U401" s="12"/>
      <c r="V401" s="59"/>
      <c r="W401" s="62">
        <f t="shared" si="341"/>
        <v>0</v>
      </c>
      <c r="X401" s="63"/>
      <c r="Y401" s="59"/>
      <c r="Z401" s="62">
        <f t="shared" si="342"/>
        <v>0</v>
      </c>
      <c r="AA401" s="63"/>
      <c r="AB401" s="59"/>
      <c r="AC401" s="62">
        <f t="shared" si="343"/>
        <v>0</v>
      </c>
      <c r="AD401" s="63"/>
      <c r="AE401" s="59"/>
      <c r="AF401" s="62">
        <f t="shared" si="344"/>
        <v>0</v>
      </c>
      <c r="AG401" s="63"/>
      <c r="AH401" s="59"/>
      <c r="AI401" s="140">
        <f>SUM(H398:H407,K398:K407,N398:N407,Q398:Q407,T398:T407,W398:W407,Z398:Z407,AC398:AC407,Z398:Z407,AF398:AF407)</f>
        <v>1377962</v>
      </c>
    </row>
    <row r="402" spans="1:35">
      <c r="A402" s="359"/>
      <c r="B402" s="369"/>
      <c r="C402" s="370"/>
      <c r="D402" s="371"/>
      <c r="E402" s="372"/>
      <c r="F402" s="2" t="s">
        <v>33</v>
      </c>
      <c r="G402" s="59"/>
      <c r="H402" s="62">
        <f t="shared" si="336"/>
        <v>0</v>
      </c>
      <c r="I402" s="63"/>
      <c r="J402" s="59"/>
      <c r="K402" s="62">
        <f t="shared" si="337"/>
        <v>0</v>
      </c>
      <c r="L402" s="63"/>
      <c r="M402" s="59"/>
      <c r="N402" s="62">
        <f t="shared" si="338"/>
        <v>0</v>
      </c>
      <c r="O402" s="63"/>
      <c r="P402" s="59"/>
      <c r="Q402" s="62">
        <f t="shared" si="339"/>
        <v>0</v>
      </c>
      <c r="R402" s="63"/>
      <c r="S402" s="59"/>
      <c r="T402" s="62">
        <f t="shared" si="340"/>
        <v>0</v>
      </c>
      <c r="U402" s="63"/>
      <c r="V402" s="59"/>
      <c r="W402" s="62">
        <f t="shared" si="341"/>
        <v>0</v>
      </c>
      <c r="X402" s="63"/>
      <c r="Y402" s="59"/>
      <c r="Z402" s="62">
        <f t="shared" si="342"/>
        <v>0</v>
      </c>
      <c r="AA402" s="63"/>
      <c r="AB402" s="59"/>
      <c r="AC402" s="62">
        <f t="shared" si="343"/>
        <v>0</v>
      </c>
      <c r="AD402" s="63"/>
      <c r="AE402" s="59"/>
      <c r="AF402" s="62">
        <f t="shared" si="344"/>
        <v>0</v>
      </c>
      <c r="AG402" s="63"/>
      <c r="AH402" s="59"/>
      <c r="AI402" s="7" t="s">
        <v>36</v>
      </c>
    </row>
    <row r="403" spans="1:35">
      <c r="A403" s="359"/>
      <c r="B403" s="369"/>
      <c r="C403" s="370"/>
      <c r="D403" s="371"/>
      <c r="E403" s="372"/>
      <c r="F403" s="2" t="s">
        <v>120</v>
      </c>
      <c r="G403" s="59"/>
      <c r="H403" s="62">
        <f t="shared" si="336"/>
        <v>0</v>
      </c>
      <c r="I403" s="63"/>
      <c r="J403" s="59"/>
      <c r="K403" s="62">
        <f t="shared" si="337"/>
        <v>0</v>
      </c>
      <c r="L403" s="63"/>
      <c r="M403" s="59"/>
      <c r="N403" s="62">
        <f t="shared" si="338"/>
        <v>0</v>
      </c>
      <c r="O403" s="63"/>
      <c r="P403" s="59"/>
      <c r="Q403" s="62">
        <f t="shared" si="339"/>
        <v>0</v>
      </c>
      <c r="R403" s="63"/>
      <c r="S403" s="59"/>
      <c r="T403" s="62">
        <f t="shared" si="340"/>
        <v>0</v>
      </c>
      <c r="U403" s="63"/>
      <c r="V403" s="315">
        <f>SUM(198300+154371)</f>
        <v>352671</v>
      </c>
      <c r="W403" s="316">
        <f t="shared" si="341"/>
        <v>0</v>
      </c>
      <c r="X403" s="317">
        <v>352671</v>
      </c>
      <c r="Y403" s="307"/>
      <c r="Z403" s="308">
        <f t="shared" si="342"/>
        <v>0</v>
      </c>
      <c r="AA403" s="309"/>
      <c r="AB403" s="59"/>
      <c r="AC403" s="62">
        <f t="shared" si="343"/>
        <v>0</v>
      </c>
      <c r="AD403" s="63"/>
      <c r="AE403" s="59"/>
      <c r="AF403" s="62">
        <f t="shared" si="344"/>
        <v>0</v>
      </c>
      <c r="AG403" s="63"/>
      <c r="AH403" s="59"/>
      <c r="AI403" s="140">
        <f>SUM(I398:I407,L398:L407,O398:O407,R398:R407,U398:U407,X398:X407,AA398:AA407,AD398:AD407,AG398:AG407)</f>
        <v>674296</v>
      </c>
    </row>
    <row r="404" spans="1:35">
      <c r="A404" s="359"/>
      <c r="B404" s="369"/>
      <c r="C404" s="370"/>
      <c r="D404" s="371"/>
      <c r="E404" s="372"/>
      <c r="F404" s="2" t="s">
        <v>34</v>
      </c>
      <c r="G404" s="59"/>
      <c r="H404" s="62"/>
      <c r="I404" s="63"/>
      <c r="J404" s="59"/>
      <c r="K404" s="62"/>
      <c r="L404" s="63"/>
      <c r="M404" s="59"/>
      <c r="N404" s="62"/>
      <c r="O404" s="63"/>
      <c r="P404" s="59"/>
      <c r="Q404" s="62"/>
      <c r="R404" s="63"/>
      <c r="S404" s="59"/>
      <c r="T404" s="62"/>
      <c r="U404" s="63"/>
      <c r="V404" s="307"/>
      <c r="W404" s="308"/>
      <c r="X404" s="309"/>
      <c r="Y404" s="315">
        <v>688981</v>
      </c>
      <c r="Z404" s="316">
        <f t="shared" ref="Z404" si="345">Y404-AA404</f>
        <v>688981</v>
      </c>
      <c r="AA404" s="317"/>
      <c r="AB404" s="59"/>
      <c r="AC404" s="62"/>
      <c r="AD404" s="63"/>
      <c r="AE404" s="59"/>
      <c r="AF404" s="62"/>
      <c r="AG404" s="63"/>
      <c r="AH404" s="59"/>
      <c r="AI404" s="140"/>
    </row>
    <row r="405" spans="1:35">
      <c r="A405" s="359"/>
      <c r="B405" s="369"/>
      <c r="C405" s="370"/>
      <c r="D405" s="371"/>
      <c r="E405" s="372"/>
      <c r="F405" s="2" t="s">
        <v>35</v>
      </c>
      <c r="G405" s="59"/>
      <c r="H405" s="62">
        <f t="shared" si="336"/>
        <v>0</v>
      </c>
      <c r="I405" s="63"/>
      <c r="J405" s="59"/>
      <c r="K405" s="62">
        <f t="shared" si="337"/>
        <v>0</v>
      </c>
      <c r="L405" s="63"/>
      <c r="M405" s="59"/>
      <c r="N405" s="62">
        <f t="shared" si="338"/>
        <v>0</v>
      </c>
      <c r="O405" s="63"/>
      <c r="P405" s="59"/>
      <c r="Q405" s="62">
        <f t="shared" si="339"/>
        <v>0</v>
      </c>
      <c r="R405" s="63"/>
      <c r="S405" s="59"/>
      <c r="T405" s="62">
        <f t="shared" si="340"/>
        <v>0</v>
      </c>
      <c r="U405" s="63"/>
      <c r="V405" s="59"/>
      <c r="W405" s="62">
        <f t="shared" si="341"/>
        <v>0</v>
      </c>
      <c r="X405" s="63"/>
      <c r="Y405" s="59"/>
      <c r="Z405" s="62">
        <f t="shared" si="342"/>
        <v>0</v>
      </c>
      <c r="AA405" s="63"/>
      <c r="AB405" s="59"/>
      <c r="AC405" s="62">
        <f t="shared" si="343"/>
        <v>0</v>
      </c>
      <c r="AD405" s="63"/>
      <c r="AE405" s="59"/>
      <c r="AF405" s="62">
        <f t="shared" si="344"/>
        <v>0</v>
      </c>
      <c r="AG405" s="63"/>
      <c r="AH405" s="59"/>
      <c r="AI405" s="7" t="s">
        <v>40</v>
      </c>
    </row>
    <row r="406" spans="1:35">
      <c r="A406" s="359"/>
      <c r="B406" s="369"/>
      <c r="C406" s="370"/>
      <c r="D406" s="371"/>
      <c r="E406" s="372"/>
      <c r="F406" s="2" t="s">
        <v>37</v>
      </c>
      <c r="G406" s="59"/>
      <c r="H406" s="62">
        <f t="shared" si="336"/>
        <v>0</v>
      </c>
      <c r="I406" s="63"/>
      <c r="J406" s="59"/>
      <c r="K406" s="62">
        <f t="shared" si="337"/>
        <v>0</v>
      </c>
      <c r="L406" s="63"/>
      <c r="M406" s="59"/>
      <c r="N406" s="62">
        <f t="shared" si="338"/>
        <v>0</v>
      </c>
      <c r="O406" s="63"/>
      <c r="P406" s="59"/>
      <c r="Q406" s="62">
        <f t="shared" si="339"/>
        <v>0</v>
      </c>
      <c r="R406" s="63"/>
      <c r="S406" s="59"/>
      <c r="T406" s="62">
        <f t="shared" si="340"/>
        <v>0</v>
      </c>
      <c r="U406" s="63"/>
      <c r="V406" s="59"/>
      <c r="W406" s="62">
        <f t="shared" si="341"/>
        <v>0</v>
      </c>
      <c r="X406" s="63"/>
      <c r="Y406" s="59"/>
      <c r="Z406" s="62">
        <f t="shared" si="342"/>
        <v>0</v>
      </c>
      <c r="AA406" s="63"/>
      <c r="AB406" s="59"/>
      <c r="AC406" s="62">
        <f t="shared" si="343"/>
        <v>0</v>
      </c>
      <c r="AD406" s="63"/>
      <c r="AE406" s="59"/>
      <c r="AF406" s="62">
        <f t="shared" si="344"/>
        <v>0</v>
      </c>
      <c r="AG406" s="63"/>
      <c r="AH406" s="59"/>
      <c r="AI406" s="141">
        <f>AI403/AI399</f>
        <v>0.49461408063071555</v>
      </c>
    </row>
    <row r="407" spans="1:35" ht="15">
      <c r="A407" s="359"/>
      <c r="B407" s="369"/>
      <c r="C407" s="370"/>
      <c r="D407" s="371"/>
      <c r="E407" s="372"/>
      <c r="F407" s="159" t="s">
        <v>38</v>
      </c>
      <c r="G407" s="76"/>
      <c r="H407" s="77">
        <f t="shared" si="336"/>
        <v>0</v>
      </c>
      <c r="I407" s="78"/>
      <c r="J407" s="76"/>
      <c r="K407" s="77">
        <f t="shared" si="337"/>
        <v>0</v>
      </c>
      <c r="L407" s="78"/>
      <c r="M407" s="76"/>
      <c r="N407" s="77">
        <f t="shared" si="338"/>
        <v>0</v>
      </c>
      <c r="O407" s="78"/>
      <c r="P407" s="76"/>
      <c r="Q407" s="77">
        <f t="shared" si="339"/>
        <v>0</v>
      </c>
      <c r="R407" s="78"/>
      <c r="S407" s="70"/>
      <c r="T407" s="68">
        <f t="shared" si="340"/>
        <v>0</v>
      </c>
      <c r="U407" s="69"/>
      <c r="V407" s="70"/>
      <c r="W407" s="68">
        <f t="shared" si="341"/>
        <v>0</v>
      </c>
      <c r="X407" s="69"/>
      <c r="Y407" s="70"/>
      <c r="Z407" s="68">
        <f t="shared" si="342"/>
        <v>0</v>
      </c>
      <c r="AA407" s="69"/>
      <c r="AB407" s="70"/>
      <c r="AC407" s="68">
        <f t="shared" si="343"/>
        <v>0</v>
      </c>
      <c r="AD407" s="69"/>
      <c r="AE407" s="70"/>
      <c r="AF407" s="68">
        <f t="shared" si="344"/>
        <v>0</v>
      </c>
      <c r="AG407" s="69"/>
      <c r="AH407" s="76"/>
      <c r="AI407" s="150"/>
    </row>
    <row r="408" spans="1:35" ht="21" customHeight="1">
      <c r="F408" s="165" t="s">
        <v>130</v>
      </c>
      <c r="G408" s="30"/>
      <c r="I408" s="31"/>
      <c r="J408" s="30"/>
      <c r="M408" s="166">
        <f t="shared" ref="M408:AG408" si="346">SUM(M21:M104)</f>
        <v>1000000</v>
      </c>
      <c r="N408" s="167">
        <f t="shared" si="346"/>
        <v>0</v>
      </c>
      <c r="O408" s="168">
        <f t="shared" si="346"/>
        <v>1000000</v>
      </c>
      <c r="P408" s="169">
        <f t="shared" si="346"/>
        <v>1412147</v>
      </c>
      <c r="Q408" s="170">
        <f t="shared" si="346"/>
        <v>76830</v>
      </c>
      <c r="R408" s="170">
        <f t="shared" si="346"/>
        <v>1335317</v>
      </c>
      <c r="S408" s="256">
        <f t="shared" si="346"/>
        <v>1300000</v>
      </c>
      <c r="T408" s="256">
        <f t="shared" si="346"/>
        <v>0</v>
      </c>
      <c r="U408" s="344">
        <f t="shared" si="346"/>
        <v>1300000</v>
      </c>
      <c r="V408" s="334">
        <f>SUM(V21:V104)</f>
        <v>200000</v>
      </c>
      <c r="W408" s="335">
        <f t="shared" ref="W408:AG408" si="347">SUM(W21:W104)</f>
        <v>0</v>
      </c>
      <c r="X408" s="347">
        <f t="shared" si="347"/>
        <v>200000</v>
      </c>
      <c r="Y408" s="334">
        <f>SUM(Y21:Y104)</f>
        <v>1400000</v>
      </c>
      <c r="Z408" s="335">
        <f t="shared" si="347"/>
        <v>1400000</v>
      </c>
      <c r="AA408" s="347">
        <f t="shared" si="347"/>
        <v>0</v>
      </c>
      <c r="AB408" s="334">
        <f t="shared" si="347"/>
        <v>200000</v>
      </c>
      <c r="AC408" s="335">
        <f t="shared" si="347"/>
        <v>200000</v>
      </c>
      <c r="AD408" s="347">
        <f t="shared" si="347"/>
        <v>0</v>
      </c>
      <c r="AE408" s="334">
        <f t="shared" si="347"/>
        <v>200000</v>
      </c>
      <c r="AF408" s="335">
        <f t="shared" si="347"/>
        <v>200000</v>
      </c>
      <c r="AG408" s="336">
        <f t="shared" si="347"/>
        <v>0</v>
      </c>
      <c r="AH408" s="171"/>
      <c r="AI408" s="171"/>
    </row>
    <row r="409" spans="1:35" ht="20.25" customHeight="1">
      <c r="F409" s="104" t="s">
        <v>131</v>
      </c>
      <c r="G409" s="30"/>
      <c r="I409" s="31"/>
      <c r="J409" s="30"/>
      <c r="M409" s="105">
        <f>SUM(M107:M169)</f>
        <v>787988</v>
      </c>
      <c r="N409" s="106">
        <f>SUM(N107:N169)</f>
        <v>9500</v>
      </c>
      <c r="O409" s="107">
        <f>SUM(O107:O169)</f>
        <v>778488</v>
      </c>
      <c r="P409" s="108">
        <f t="shared" ref="P409:U409" si="348">SUM(P107:P180)</f>
        <v>2082662</v>
      </c>
      <c r="Q409" s="109">
        <f t="shared" si="348"/>
        <v>15000</v>
      </c>
      <c r="R409" s="109">
        <f t="shared" si="348"/>
        <v>2067662</v>
      </c>
      <c r="S409" s="256">
        <f t="shared" si="348"/>
        <v>0</v>
      </c>
      <c r="T409" s="256">
        <f t="shared" si="348"/>
        <v>0</v>
      </c>
      <c r="U409" s="344">
        <f t="shared" si="348"/>
        <v>0</v>
      </c>
      <c r="V409" s="337">
        <f>SUM(V107:V136)</f>
        <v>71720</v>
      </c>
      <c r="W409" s="256">
        <f t="shared" ref="W409:AG409" si="349">SUM(W107:W136)</f>
        <v>0</v>
      </c>
      <c r="X409" s="344">
        <f t="shared" si="349"/>
        <v>71720</v>
      </c>
      <c r="Y409" s="337">
        <f>SUM(Y107:Y136)</f>
        <v>802000</v>
      </c>
      <c r="Z409" s="256">
        <f t="shared" si="349"/>
        <v>802000</v>
      </c>
      <c r="AA409" s="344">
        <f t="shared" si="349"/>
        <v>0</v>
      </c>
      <c r="AB409" s="337">
        <f t="shared" si="349"/>
        <v>2147335</v>
      </c>
      <c r="AC409" s="256">
        <f t="shared" si="349"/>
        <v>2147335</v>
      </c>
      <c r="AD409" s="344">
        <f t="shared" si="349"/>
        <v>0</v>
      </c>
      <c r="AE409" s="337">
        <f t="shared" si="349"/>
        <v>0</v>
      </c>
      <c r="AF409" s="256">
        <f t="shared" si="349"/>
        <v>0</v>
      </c>
      <c r="AG409" s="338">
        <f t="shared" si="349"/>
        <v>0</v>
      </c>
      <c r="AH409" s="110"/>
      <c r="AI409" s="110"/>
    </row>
    <row r="410" spans="1:35" ht="20.25" customHeight="1">
      <c r="F410" s="330" t="s">
        <v>132</v>
      </c>
      <c r="G410" s="30"/>
      <c r="I410" s="31"/>
      <c r="J410" s="30"/>
      <c r="M410" s="105">
        <f>SUM(M172:M336)</f>
        <v>3004291</v>
      </c>
      <c r="N410" s="106">
        <f>SUM(N172:N336)</f>
        <v>0</v>
      </c>
      <c r="O410" s="107">
        <f>SUM(O172:O336)</f>
        <v>3004291</v>
      </c>
      <c r="P410" s="108">
        <f t="shared" ref="P410:U410" si="350">SUM(P181:P336)</f>
        <v>1244089</v>
      </c>
      <c r="Q410" s="109">
        <f t="shared" si="350"/>
        <v>50727</v>
      </c>
      <c r="R410" s="109">
        <f t="shared" si="350"/>
        <v>1193362</v>
      </c>
      <c r="S410" s="256">
        <f t="shared" si="350"/>
        <v>3305869</v>
      </c>
      <c r="T410" s="256">
        <f t="shared" si="350"/>
        <v>0</v>
      </c>
      <c r="U410" s="344">
        <f t="shared" si="350"/>
        <v>3305869</v>
      </c>
      <c r="V410" s="337">
        <f>SUM(V183:V395)</f>
        <v>5125724</v>
      </c>
      <c r="W410" s="256">
        <f>SUM(W183:W395)</f>
        <v>4891724</v>
      </c>
      <c r="X410" s="344">
        <f>SUM(X183:X395)</f>
        <v>234000</v>
      </c>
      <c r="Y410" s="337">
        <f>SUM(Y181:Y395)-Y289</f>
        <v>3338020</v>
      </c>
      <c r="Z410" s="337">
        <f t="shared" ref="Z410:AA410" si="351">SUM(Z181:Z395)-Z289</f>
        <v>3338020</v>
      </c>
      <c r="AA410" s="337">
        <f t="shared" si="351"/>
        <v>0</v>
      </c>
      <c r="AB410" s="337">
        <f t="shared" ref="Y410:AG410" si="352">SUM(AB183:AB395)</f>
        <v>1967000</v>
      </c>
      <c r="AC410" s="256">
        <f t="shared" si="352"/>
        <v>1967000</v>
      </c>
      <c r="AD410" s="344">
        <f t="shared" si="352"/>
        <v>0</v>
      </c>
      <c r="AE410" s="337">
        <f t="shared" si="352"/>
        <v>3999000</v>
      </c>
      <c r="AF410" s="256">
        <f t="shared" si="352"/>
        <v>3999000</v>
      </c>
      <c r="AG410" s="338">
        <f t="shared" si="352"/>
        <v>0</v>
      </c>
      <c r="AH410" s="110"/>
      <c r="AI410" s="110"/>
    </row>
    <row r="411" spans="1:35" ht="20.25" customHeight="1">
      <c r="F411" s="318" t="s">
        <v>133</v>
      </c>
      <c r="G411" s="30"/>
      <c r="I411" s="31"/>
      <c r="J411" s="30"/>
      <c r="M411" s="108">
        <f t="shared" ref="M411:V411" si="353">SUM(M339:M407)</f>
        <v>1156585</v>
      </c>
      <c r="N411" s="109">
        <f t="shared" si="353"/>
        <v>0</v>
      </c>
      <c r="O411" s="111">
        <f t="shared" si="353"/>
        <v>1156585</v>
      </c>
      <c r="P411" s="108">
        <f t="shared" si="353"/>
        <v>15984</v>
      </c>
      <c r="Q411" s="109">
        <f t="shared" si="353"/>
        <v>0</v>
      </c>
      <c r="R411" s="109">
        <f t="shared" si="353"/>
        <v>15984</v>
      </c>
      <c r="S411" s="256">
        <f t="shared" si="353"/>
        <v>451540</v>
      </c>
      <c r="T411" s="256">
        <f t="shared" si="353"/>
        <v>0</v>
      </c>
      <c r="U411" s="344">
        <f t="shared" si="353"/>
        <v>451540</v>
      </c>
      <c r="V411" s="337">
        <f>SUM(V396:V407)</f>
        <v>352671</v>
      </c>
      <c r="W411" s="256">
        <f>SUM(W396:W407)</f>
        <v>0</v>
      </c>
      <c r="X411" s="344">
        <f>SUM(X396:X407)</f>
        <v>352671</v>
      </c>
      <c r="Y411" s="337">
        <f>SUM(Y396:Y407)</f>
        <v>688981</v>
      </c>
      <c r="Z411" s="256">
        <f t="shared" ref="Y411:AG411" si="354">SUM(Z396:Z407)</f>
        <v>688981</v>
      </c>
      <c r="AA411" s="344">
        <f t="shared" si="354"/>
        <v>0</v>
      </c>
      <c r="AB411" s="337">
        <f t="shared" si="354"/>
        <v>0</v>
      </c>
      <c r="AC411" s="256">
        <f t="shared" si="354"/>
        <v>0</v>
      </c>
      <c r="AD411" s="344">
        <f t="shared" si="354"/>
        <v>0</v>
      </c>
      <c r="AE411" s="337">
        <f t="shared" si="354"/>
        <v>0</v>
      </c>
      <c r="AF411" s="256">
        <f t="shared" si="354"/>
        <v>0</v>
      </c>
      <c r="AG411" s="338">
        <f t="shared" si="354"/>
        <v>0</v>
      </c>
      <c r="AH411" s="110"/>
      <c r="AI411" s="110"/>
    </row>
    <row r="412" spans="1:35" ht="20.25" customHeight="1">
      <c r="F412" s="310" t="s">
        <v>134</v>
      </c>
      <c r="G412" s="30"/>
      <c r="I412" s="31"/>
      <c r="J412" s="30"/>
      <c r="M412" s="108"/>
      <c r="N412" s="109"/>
      <c r="O412" s="109"/>
      <c r="P412" s="108"/>
      <c r="Q412" s="109"/>
      <c r="R412" s="109"/>
      <c r="S412" s="256">
        <v>0</v>
      </c>
      <c r="T412" s="256">
        <v>0</v>
      </c>
      <c r="U412" s="344">
        <v>0</v>
      </c>
      <c r="V412" s="337">
        <f>SUM(0)</f>
        <v>0</v>
      </c>
      <c r="W412" s="256">
        <f t="shared" ref="W412:X412" si="355">SUM(0)</f>
        <v>0</v>
      </c>
      <c r="X412" s="344">
        <f t="shared" si="355"/>
        <v>0</v>
      </c>
      <c r="Y412" s="337">
        <f>SUM(Y289)</f>
        <v>1262685</v>
      </c>
      <c r="Z412" s="256">
        <f>SUM(Z289)</f>
        <v>1262685</v>
      </c>
      <c r="AA412" s="344">
        <f>SUM(AA289)</f>
        <v>0</v>
      </c>
      <c r="AB412" s="337"/>
      <c r="AC412" s="256">
        <f>SUM(AC289)</f>
        <v>0</v>
      </c>
      <c r="AD412" s="344">
        <f>SUM(AD289)</f>
        <v>0</v>
      </c>
      <c r="AE412" s="337"/>
      <c r="AF412" s="256"/>
      <c r="AG412" s="338"/>
      <c r="AH412" s="110"/>
      <c r="AI412" s="110"/>
    </row>
    <row r="413" spans="1:35" ht="25.5" customHeight="1">
      <c r="F413" s="112" t="s">
        <v>135</v>
      </c>
      <c r="G413" s="115">
        <f>SUM(G5:G409)</f>
        <v>8533243</v>
      </c>
      <c r="H413" s="113">
        <f>SUM(H5:H408)</f>
        <v>0</v>
      </c>
      <c r="I413" s="114">
        <f>SUM(I5:I408)</f>
        <v>8533243</v>
      </c>
      <c r="J413" s="115">
        <f>SUM(J5:J408)</f>
        <v>8055893</v>
      </c>
      <c r="K413" s="113">
        <f>SUM(K5:K408)</f>
        <v>0</v>
      </c>
      <c r="L413" s="113">
        <f>SUM(L5:L408)</f>
        <v>8055893</v>
      </c>
      <c r="M413" s="105">
        <f t="shared" ref="M413:AG413" si="356">SUM(M408:M411)</f>
        <v>5948864</v>
      </c>
      <c r="N413" s="106">
        <f t="shared" si="356"/>
        <v>9500</v>
      </c>
      <c r="O413" s="107">
        <f t="shared" si="356"/>
        <v>5939364</v>
      </c>
      <c r="P413" s="108">
        <f t="shared" si="356"/>
        <v>4754882</v>
      </c>
      <c r="Q413" s="109">
        <f t="shared" si="356"/>
        <v>142557</v>
      </c>
      <c r="R413" s="109">
        <f t="shared" si="356"/>
        <v>4612325</v>
      </c>
      <c r="S413" s="256">
        <f t="shared" si="356"/>
        <v>5057409</v>
      </c>
      <c r="T413" s="256">
        <f t="shared" si="356"/>
        <v>0</v>
      </c>
      <c r="U413" s="344">
        <f t="shared" si="356"/>
        <v>5057409</v>
      </c>
      <c r="V413" s="337">
        <f>SUM(V408:V412)</f>
        <v>5750115</v>
      </c>
      <c r="W413" s="256">
        <f>SUM(W408:W412)</f>
        <v>4891724</v>
      </c>
      <c r="X413" s="344">
        <f>SUM(X408:X412)</f>
        <v>858391</v>
      </c>
      <c r="Y413" s="337">
        <f t="shared" ref="Y413:AG413" si="357">SUM(Y408:Y412)</f>
        <v>7491686</v>
      </c>
      <c r="Z413" s="256">
        <f t="shared" si="357"/>
        <v>7491686</v>
      </c>
      <c r="AA413" s="344">
        <f t="shared" si="357"/>
        <v>0</v>
      </c>
      <c r="AB413" s="337">
        <f t="shared" si="357"/>
        <v>4314335</v>
      </c>
      <c r="AC413" s="256">
        <f t="shared" si="357"/>
        <v>4314335</v>
      </c>
      <c r="AD413" s="344">
        <f t="shared" si="357"/>
        <v>0</v>
      </c>
      <c r="AE413" s="337">
        <f t="shared" si="357"/>
        <v>4199000</v>
      </c>
      <c r="AF413" s="256">
        <f t="shared" si="357"/>
        <v>4199000</v>
      </c>
      <c r="AG413" s="338">
        <f t="shared" si="357"/>
        <v>0</v>
      </c>
      <c r="AH413" s="260">
        <f>SUM(AH5:AH325)</f>
        <v>3606183</v>
      </c>
      <c r="AI413" s="116"/>
    </row>
    <row r="414" spans="1:35" ht="25.5" customHeight="1">
      <c r="A414">
        <f>SUM(396601/2)</f>
        <v>198300.5</v>
      </c>
      <c r="G414" s="117"/>
      <c r="H414" s="33">
        <f>H413/G413</f>
        <v>0</v>
      </c>
      <c r="I414" s="32">
        <f>I413/G413</f>
        <v>1</v>
      </c>
      <c r="J414" s="117"/>
      <c r="K414" s="33">
        <f>K413/J413</f>
        <v>0</v>
      </c>
      <c r="L414" s="33">
        <f>L413/J413</f>
        <v>1</v>
      </c>
      <c r="M414" s="118"/>
      <c r="N414" s="119">
        <f>N413/M413</f>
        <v>1.596943550903164E-3</v>
      </c>
      <c r="O414" s="120">
        <f>O413/M413</f>
        <v>0.99840305644909688</v>
      </c>
      <c r="P414" s="118"/>
      <c r="Q414" s="119">
        <f>Q413/P413</f>
        <v>2.9981185652977298E-2</v>
      </c>
      <c r="R414" s="259">
        <f>R413/P413</f>
        <v>0.97001881434702275</v>
      </c>
      <c r="S414" s="257"/>
      <c r="T414" s="258">
        <f>T413/S413</f>
        <v>0</v>
      </c>
      <c r="U414" s="345">
        <f>U413/S413</f>
        <v>1</v>
      </c>
      <c r="V414" s="339"/>
      <c r="W414" s="258">
        <f>W413/V413</f>
        <v>0.85071759434376526</v>
      </c>
      <c r="X414" s="345">
        <f>X413/V413</f>
        <v>0.14928240565623471</v>
      </c>
      <c r="Y414" s="339"/>
      <c r="Z414" s="258">
        <f>Z413/Y413</f>
        <v>1</v>
      </c>
      <c r="AA414" s="345">
        <f>AA413/Y413</f>
        <v>0</v>
      </c>
      <c r="AB414" s="339"/>
      <c r="AC414" s="258">
        <f>AC413/AB413</f>
        <v>1</v>
      </c>
      <c r="AD414" s="345">
        <f>AD413/AB413</f>
        <v>0</v>
      </c>
      <c r="AE414" s="339"/>
      <c r="AF414" s="258">
        <f>AF413/AE413</f>
        <v>1</v>
      </c>
      <c r="AG414" s="340">
        <f>AG413/AE413</f>
        <v>0</v>
      </c>
      <c r="AH414" s="110"/>
      <c r="AI414" s="110"/>
    </row>
    <row r="415" spans="1:35" ht="13.5" customHeight="1">
      <c r="G415" s="30"/>
      <c r="I415" s="31"/>
      <c r="J415" s="30"/>
      <c r="M415" s="121"/>
      <c r="N415" s="122"/>
      <c r="O415" s="123"/>
      <c r="P415" s="121"/>
      <c r="Q415" s="122"/>
      <c r="R415" s="123"/>
      <c r="S415" s="261"/>
      <c r="T415" s="262"/>
      <c r="U415" s="346"/>
      <c r="V415" s="341"/>
      <c r="W415" s="342"/>
      <c r="X415" s="348"/>
      <c r="Y415" s="341"/>
      <c r="Z415" s="342"/>
      <c r="AA415" s="348"/>
      <c r="AB415" s="341"/>
      <c r="AC415" s="342"/>
      <c r="AD415" s="348"/>
      <c r="AE415" s="341"/>
      <c r="AF415" s="342"/>
      <c r="AG415" s="343"/>
      <c r="AH415" s="124"/>
      <c r="AI415" s="124"/>
    </row>
    <row r="416" spans="1:35" ht="13.5" customHeight="1">
      <c r="D416" s="421" t="s">
        <v>136</v>
      </c>
      <c r="E416" s="421"/>
      <c r="F416" s="421"/>
      <c r="G416" s="422" t="s">
        <v>137</v>
      </c>
      <c r="H416" s="422"/>
      <c r="I416" s="422"/>
      <c r="J416" s="422" t="s">
        <v>137</v>
      </c>
      <c r="K416" s="422"/>
      <c r="L416" s="422"/>
      <c r="M416" s="415" t="s">
        <v>138</v>
      </c>
      <c r="N416" s="415"/>
      <c r="O416" s="415"/>
      <c r="P416" s="421" t="s">
        <v>136</v>
      </c>
      <c r="Q416" s="421"/>
      <c r="R416" s="421"/>
      <c r="S416" s="421" t="s">
        <v>136</v>
      </c>
      <c r="T416" s="421"/>
      <c r="U416" s="421"/>
      <c r="V416" s="357" t="s">
        <v>136</v>
      </c>
      <c r="W416" s="357"/>
      <c r="X416" s="357"/>
      <c r="Y416" s="357" t="s">
        <v>136</v>
      </c>
      <c r="Z416" s="357"/>
      <c r="AA416" s="357"/>
      <c r="AB416" s="357" t="s">
        <v>136</v>
      </c>
      <c r="AC416" s="357"/>
      <c r="AD416" s="357"/>
      <c r="AE416" s="357" t="s">
        <v>136</v>
      </c>
      <c r="AF416" s="357"/>
      <c r="AG416" s="357"/>
      <c r="AH416" s="415" t="s">
        <v>139</v>
      </c>
      <c r="AI416" s="415"/>
    </row>
    <row r="417" spans="2:35" ht="13.5" customHeight="1">
      <c r="B417" s="299"/>
      <c r="C417" s="299"/>
      <c r="D417" s="352" t="s">
        <v>140</v>
      </c>
      <c r="E417" s="352"/>
      <c r="F417" s="352"/>
      <c r="G417" s="30"/>
      <c r="I417" s="34">
        <f>SUM(F417+490926)</f>
        <v>490926</v>
      </c>
      <c r="J417" s="30"/>
      <c r="L417" s="35">
        <f>SUM(2417386-37680-89526-60474)</f>
        <v>2229706</v>
      </c>
      <c r="M417" s="118"/>
      <c r="N417" s="125"/>
      <c r="O417" s="126">
        <v>1075937</v>
      </c>
      <c r="P417" s="118"/>
      <c r="Q417" s="125"/>
      <c r="R417" s="126">
        <v>1091828</v>
      </c>
      <c r="S417" s="118"/>
      <c r="T417" s="125"/>
      <c r="U417" s="126">
        <v>1087358</v>
      </c>
      <c r="V417" s="118"/>
      <c r="W417" s="125"/>
      <c r="X417" s="126">
        <f>SUM(1125593+AA439)</f>
        <v>1329811.680039868</v>
      </c>
      <c r="Y417" s="118"/>
      <c r="Z417" s="125"/>
      <c r="AA417" s="126">
        <f>SUM(1125593+AA431+AA432)</f>
        <v>1440562.1716781056</v>
      </c>
      <c r="AB417" s="118"/>
      <c r="AC417" s="125"/>
      <c r="AD417" s="126">
        <f>SUM(1125593+AA433)</f>
        <v>1375657.7206346649</v>
      </c>
      <c r="AE417" s="118"/>
      <c r="AF417" s="125"/>
      <c r="AG417" s="126">
        <f>SUM(1125593+AA434)</f>
        <v>1400610.4092513118</v>
      </c>
      <c r="AH417" s="126">
        <v>1400610.4092513116</v>
      </c>
      <c r="AI417" s="128" t="s">
        <v>141</v>
      </c>
    </row>
    <row r="418" spans="2:35" ht="13.5" customHeight="1">
      <c r="B418" s="299"/>
      <c r="C418" s="299"/>
      <c r="D418" s="350" t="s">
        <v>142</v>
      </c>
      <c r="E418" s="350"/>
      <c r="F418" s="350"/>
      <c r="G418" s="30"/>
      <c r="I418" s="34">
        <f>SUM(F418+490926)</f>
        <v>490926</v>
      </c>
      <c r="J418" s="30"/>
      <c r="L418" s="35">
        <f>SUM(2417386-37680-89526-60474)</f>
        <v>2229706</v>
      </c>
      <c r="M418" s="118"/>
      <c r="N418" s="125"/>
      <c r="O418" s="126">
        <v>689979</v>
      </c>
      <c r="P418" s="118"/>
      <c r="Q418" s="125"/>
      <c r="R418" s="126">
        <v>700399</v>
      </c>
      <c r="S418" s="118"/>
      <c r="T418" s="125"/>
      <c r="U418" s="126">
        <v>679689</v>
      </c>
      <c r="V418" s="118"/>
      <c r="W418" s="125"/>
      <c r="X418" s="126">
        <f>SUM(709754+AB439)</f>
        <v>838526.14502312685</v>
      </c>
      <c r="Y418" s="118"/>
      <c r="Z418" s="125"/>
      <c r="AA418" s="126">
        <f>SUM(709754+AB431+AB432)</f>
        <v>908360.98269731784</v>
      </c>
      <c r="AB418" s="118"/>
      <c r="AC418" s="125"/>
      <c r="AD418" s="126">
        <f>SUM(709754+AB433)</f>
        <v>867434.82755430788</v>
      </c>
      <c r="AE418" s="118"/>
      <c r="AF418" s="125"/>
      <c r="AG418" s="126">
        <f>SUM(709754+AB434)</f>
        <v>883168.99661578867</v>
      </c>
      <c r="AH418" s="126">
        <v>883168.99661578867</v>
      </c>
      <c r="AI418" s="128" t="s">
        <v>143</v>
      </c>
    </row>
    <row r="419" spans="2:35" ht="13.5" customHeight="1">
      <c r="B419" s="299"/>
      <c r="C419" s="299"/>
      <c r="D419" s="350" t="s">
        <v>144</v>
      </c>
      <c r="E419" s="350"/>
      <c r="F419" s="350"/>
      <c r="G419" s="30"/>
      <c r="I419" s="34">
        <f>SUM(F419+490926)</f>
        <v>490926</v>
      </c>
      <c r="J419" s="30"/>
      <c r="L419" s="35">
        <f>SUM(2417386-37680-89526-60474)</f>
        <v>2229706</v>
      </c>
      <c r="M419" s="118"/>
      <c r="N419" s="125"/>
      <c r="O419" s="126">
        <v>2623918</v>
      </c>
      <c r="P419" s="118"/>
      <c r="Q419" s="125"/>
      <c r="R419" s="126">
        <v>2729203</v>
      </c>
      <c r="S419" s="118"/>
      <c r="T419" s="125"/>
      <c r="U419" s="126">
        <v>2694466</v>
      </c>
      <c r="V419" s="118"/>
      <c r="W419" s="125"/>
      <c r="X419" s="126">
        <f>SUM(2761269+AC439)</f>
        <v>3262251.780112355</v>
      </c>
      <c r="Y419" s="118"/>
      <c r="Z419" s="125"/>
      <c r="AA419" s="126">
        <f>SUM(2761269+AC431+AC432)</f>
        <v>3533941.3688850505</v>
      </c>
      <c r="AB419" s="118"/>
      <c r="AC419" s="125"/>
      <c r="AD419" s="126">
        <f>SUM(2761269+AC433)</f>
        <v>3374719.8308795104</v>
      </c>
      <c r="AE419" s="118"/>
      <c r="AF419" s="125"/>
      <c r="AG419" s="126">
        <f>SUM(2761269+AC434)</f>
        <v>3435932.9741238263</v>
      </c>
      <c r="AH419" s="126">
        <v>3435932.9741238263</v>
      </c>
      <c r="AI419" s="128" t="s">
        <v>145</v>
      </c>
    </row>
    <row r="420" spans="2:35" ht="13.5" customHeight="1">
      <c r="B420" s="299"/>
      <c r="C420" s="299"/>
      <c r="D420" s="350" t="s">
        <v>146</v>
      </c>
      <c r="E420" s="350"/>
      <c r="F420" s="350"/>
      <c r="G420" s="30"/>
      <c r="I420" s="34">
        <f>SUM(F420+490926)</f>
        <v>490926</v>
      </c>
      <c r="J420" s="30"/>
      <c r="L420" s="35">
        <f>SUM(2417386-37680-89526-60474)</f>
        <v>2229706</v>
      </c>
      <c r="M420" s="118"/>
      <c r="N420" s="125"/>
      <c r="O420" s="126">
        <v>234147</v>
      </c>
      <c r="P420" s="118"/>
      <c r="Q420" s="125"/>
      <c r="R420" s="126">
        <v>233452</v>
      </c>
      <c r="S420" s="118"/>
      <c r="T420" s="125"/>
      <c r="U420" s="126">
        <v>234664</v>
      </c>
      <c r="V420" s="118"/>
      <c r="W420" s="125"/>
      <c r="X420" s="126">
        <f>SUM(270456+AD439)</f>
        <v>319525.3948246502</v>
      </c>
      <c r="Y420" s="118"/>
      <c r="Z420" s="125"/>
      <c r="AA420" s="126">
        <f>SUM(270456+AD431+AD432)</f>
        <v>346136.3767395264</v>
      </c>
      <c r="AB420" s="118"/>
      <c r="AC420" s="125"/>
      <c r="AD420" s="126">
        <f>SUM(270456+AD433)</f>
        <v>330541.22093151696</v>
      </c>
      <c r="AE420" s="118"/>
      <c r="AF420" s="125"/>
      <c r="AG420" s="126">
        <f>SUM(270456+AD434)</f>
        <v>336536.82000907324</v>
      </c>
      <c r="AH420" s="126">
        <v>336536.82000907324</v>
      </c>
      <c r="AI420" s="128" t="s">
        <v>147</v>
      </c>
    </row>
    <row r="421" spans="2:35" ht="13.5" customHeight="1">
      <c r="D421" s="350" t="s">
        <v>148</v>
      </c>
      <c r="E421" s="350"/>
      <c r="F421" s="420"/>
      <c r="G421" s="30"/>
      <c r="I421" s="34"/>
      <c r="J421" s="30"/>
      <c r="L421" s="35"/>
      <c r="M421" s="118"/>
      <c r="N421" s="125"/>
      <c r="O421" s="126"/>
      <c r="P421" s="118"/>
      <c r="Q421" s="125"/>
      <c r="R421" s="126"/>
      <c r="S421" s="118"/>
      <c r="T421" s="125"/>
      <c r="U421" s="126"/>
      <c r="V421" s="118"/>
      <c r="W421" s="125"/>
      <c r="X421" s="126">
        <f>SUM(V412)</f>
        <v>0</v>
      </c>
      <c r="Y421" s="118"/>
      <c r="Z421" s="125"/>
      <c r="AA421" s="126">
        <f>SUM(Y412)</f>
        <v>1262685</v>
      </c>
      <c r="AB421" s="118"/>
      <c r="AC421" s="125"/>
      <c r="AD421" s="126">
        <f>SUM(AB412)</f>
        <v>0</v>
      </c>
      <c r="AE421" s="118"/>
      <c r="AF421" s="125"/>
      <c r="AG421" s="126">
        <f>SUM(AE412)</f>
        <v>0</v>
      </c>
      <c r="AH421" s="127">
        <v>0</v>
      </c>
      <c r="AI421" s="128"/>
    </row>
    <row r="422" spans="2:35" ht="13.5" customHeight="1" thickBot="1">
      <c r="D422" s="351" t="s">
        <v>149</v>
      </c>
      <c r="E422" s="351"/>
      <c r="F422" s="351"/>
      <c r="G422" s="117"/>
      <c r="H422" s="129"/>
      <c r="I422" s="37">
        <f>SUM(I417:I420)</f>
        <v>1963704</v>
      </c>
      <c r="J422" s="117"/>
      <c r="K422" s="129"/>
      <c r="L422" s="36">
        <f>SUM(L417:L420)</f>
        <v>8918824</v>
      </c>
      <c r="M422" s="118"/>
      <c r="N422" s="125"/>
      <c r="O422" s="126">
        <f>SUM(O417:O420)</f>
        <v>4623981</v>
      </c>
      <c r="P422" s="118"/>
      <c r="Q422" s="125"/>
      <c r="R422" s="126">
        <f>SUM(R417:R420)</f>
        <v>4754882</v>
      </c>
      <c r="S422" s="118"/>
      <c r="T422" s="125"/>
      <c r="U422" s="126">
        <f>SUM(U417:U420)</f>
        <v>4696177</v>
      </c>
      <c r="V422" s="118"/>
      <c r="W422" s="125"/>
      <c r="X422" s="126">
        <f>SUM(X417:X421)</f>
        <v>5750115</v>
      </c>
      <c r="Y422" s="118"/>
      <c r="Z422" s="125"/>
      <c r="AA422" s="126">
        <f>SUM(AA417:AA421)</f>
        <v>7491685.9000000004</v>
      </c>
      <c r="AB422" s="118"/>
      <c r="AC422" s="125"/>
      <c r="AD422" s="126">
        <f>SUM(AD417:AD421)</f>
        <v>5948353.5999999996</v>
      </c>
      <c r="AE422" s="118"/>
      <c r="AF422" s="125"/>
      <c r="AG422" s="126">
        <f>SUM(AG417:AG421)</f>
        <v>6056249.2000000002</v>
      </c>
      <c r="AH422" s="127">
        <v>6056249.1999999993</v>
      </c>
      <c r="AI422" s="128" t="s">
        <v>150</v>
      </c>
    </row>
    <row r="423" spans="2:35" ht="13.5" customHeight="1" thickBot="1">
      <c r="D423" s="416" t="s">
        <v>151</v>
      </c>
      <c r="E423" s="416"/>
      <c r="F423" s="416"/>
      <c r="G423" s="417" t="s">
        <v>151</v>
      </c>
      <c r="H423" s="417"/>
      <c r="I423" s="417"/>
      <c r="J423" s="417" t="s">
        <v>151</v>
      </c>
      <c r="K423" s="417"/>
      <c r="L423" s="417"/>
      <c r="M423" s="418" t="s">
        <v>151</v>
      </c>
      <c r="N423" s="418"/>
      <c r="O423" s="418"/>
      <c r="P423" s="418" t="s">
        <v>151</v>
      </c>
      <c r="Q423" s="418"/>
      <c r="R423" s="418"/>
      <c r="S423" s="418" t="s">
        <v>151</v>
      </c>
      <c r="T423" s="418"/>
      <c r="U423" s="418"/>
      <c r="V423" s="418" t="s">
        <v>151</v>
      </c>
      <c r="W423" s="418"/>
      <c r="X423" s="418"/>
      <c r="Y423" s="418" t="s">
        <v>151</v>
      </c>
      <c r="Z423" s="418"/>
      <c r="AA423" s="418"/>
      <c r="AB423" s="418" t="s">
        <v>151</v>
      </c>
      <c r="AC423" s="418"/>
      <c r="AD423" s="418"/>
      <c r="AE423" s="418" t="s">
        <v>151</v>
      </c>
      <c r="AF423" s="418"/>
      <c r="AG423" s="418"/>
      <c r="AH423" s="419" t="s">
        <v>152</v>
      </c>
      <c r="AI423" s="419"/>
    </row>
    <row r="424" spans="2:35" ht="13.5" customHeight="1">
      <c r="D424" s="352" t="s">
        <v>153</v>
      </c>
      <c r="E424" s="352"/>
      <c r="F424" s="352"/>
      <c r="G424" s="30"/>
      <c r="I424" s="130">
        <f>I422</f>
        <v>1963704</v>
      </c>
      <c r="J424" s="30"/>
      <c r="L424" s="130">
        <f>L422</f>
        <v>8918824</v>
      </c>
      <c r="M424" s="118"/>
      <c r="N424" s="125"/>
      <c r="O424" s="130">
        <f>O422</f>
        <v>4623981</v>
      </c>
      <c r="P424" s="118"/>
      <c r="Q424" s="125"/>
      <c r="R424" s="130">
        <f>R422</f>
        <v>4754882</v>
      </c>
      <c r="S424" s="118"/>
      <c r="T424" s="125"/>
      <c r="U424" s="130">
        <f>U422</f>
        <v>4696177</v>
      </c>
      <c r="V424" s="118"/>
      <c r="W424" s="125"/>
      <c r="X424" s="130">
        <f>X422</f>
        <v>5750115</v>
      </c>
      <c r="Y424" s="118"/>
      <c r="Z424" s="125"/>
      <c r="AA424" s="130">
        <f>AA422</f>
        <v>7491685.9000000004</v>
      </c>
      <c r="AB424" s="118"/>
      <c r="AC424" s="125"/>
      <c r="AD424" s="130">
        <f>AD422</f>
        <v>5948353.5999999996</v>
      </c>
      <c r="AE424" s="118"/>
      <c r="AF424" s="125"/>
      <c r="AG424" s="130">
        <f>AG422</f>
        <v>6056249.2000000002</v>
      </c>
      <c r="AH424" s="130">
        <f>AH422</f>
        <v>6056249.1999999993</v>
      </c>
      <c r="AI424" s="82" t="s">
        <v>154</v>
      </c>
    </row>
    <row r="425" spans="2:35" ht="13.5" customHeight="1">
      <c r="D425" s="350" t="s">
        <v>155</v>
      </c>
      <c r="E425" s="350"/>
      <c r="F425" s="350"/>
      <c r="G425" s="30"/>
      <c r="I425" s="246" t="e">
        <f>SUM(H413+#REF!)*-1</f>
        <v>#REF!</v>
      </c>
      <c r="J425" s="30"/>
      <c r="L425" s="246" t="e">
        <f>SUM(K413+#REF!)*-1</f>
        <v>#REF!</v>
      </c>
      <c r="M425" s="118"/>
      <c r="N425" s="125"/>
      <c r="O425" s="246" t="e">
        <f>SUM(N413+#REF!)*-1</f>
        <v>#REF!</v>
      </c>
      <c r="P425" s="118"/>
      <c r="Q425" s="125"/>
      <c r="R425" s="246">
        <f>SUM(Q413)*-1</f>
        <v>-142557</v>
      </c>
      <c r="S425" s="118"/>
      <c r="T425" s="125"/>
      <c r="U425" s="246">
        <f>SUM(T413)*-1</f>
        <v>0</v>
      </c>
      <c r="V425" s="118"/>
      <c r="W425" s="125"/>
      <c r="X425" s="246">
        <f>SUM(W413)*-1</f>
        <v>-4891724</v>
      </c>
      <c r="Y425" s="118"/>
      <c r="Z425" s="125"/>
      <c r="AA425" s="246">
        <f>SUM(Z413)*-1</f>
        <v>-7491686</v>
      </c>
      <c r="AB425" s="118"/>
      <c r="AC425" s="125"/>
      <c r="AD425" s="246">
        <f>SUM(AC413)*-1</f>
        <v>-4314335</v>
      </c>
      <c r="AE425" s="118"/>
      <c r="AF425" s="125"/>
      <c r="AG425" s="246">
        <f>SUM(AF413)*-1</f>
        <v>-4199000</v>
      </c>
      <c r="AH425" s="131">
        <f>AH413*-1</f>
        <v>-3606183</v>
      </c>
      <c r="AI425" s="132" t="s">
        <v>156</v>
      </c>
    </row>
    <row r="426" spans="2:35" ht="13.5" customHeight="1" thickBot="1">
      <c r="D426" s="353" t="s">
        <v>157</v>
      </c>
      <c r="E426" s="353"/>
      <c r="F426" s="353"/>
      <c r="G426" s="133"/>
      <c r="H426" s="134"/>
      <c r="I426" s="126">
        <f>I413*-1</f>
        <v>-8533243</v>
      </c>
      <c r="J426" s="133"/>
      <c r="K426" s="134"/>
      <c r="L426" s="126">
        <f>L413*-1</f>
        <v>-8055893</v>
      </c>
      <c r="M426" s="118"/>
      <c r="N426" s="125"/>
      <c r="O426" s="126">
        <f>O413*-1</f>
        <v>-5939364</v>
      </c>
      <c r="P426" s="118"/>
      <c r="Q426" s="125"/>
      <c r="R426" s="126">
        <f>R413*-1</f>
        <v>-4612325</v>
      </c>
      <c r="S426" s="118"/>
      <c r="T426" s="125"/>
      <c r="U426" s="126">
        <f>U413*-1</f>
        <v>-5057409</v>
      </c>
      <c r="V426" s="118"/>
      <c r="W426" s="125"/>
      <c r="X426" s="126">
        <f>X413*-1</f>
        <v>-858391</v>
      </c>
      <c r="Y426" s="118"/>
      <c r="Z426" s="125"/>
      <c r="AA426" s="126">
        <f>AA413*-1</f>
        <v>0</v>
      </c>
      <c r="AB426" s="118"/>
      <c r="AC426" s="125"/>
      <c r="AD426" s="126">
        <f>AD413*-1</f>
        <v>0</v>
      </c>
      <c r="AE426" s="118"/>
      <c r="AF426" s="125"/>
      <c r="AG426" s="126">
        <f>AG413*-1</f>
        <v>0</v>
      </c>
      <c r="AH426" s="118"/>
      <c r="AI426" s="82"/>
    </row>
    <row r="427" spans="2:35" ht="13.5" customHeight="1" thickTop="1" thickBot="1">
      <c r="D427" s="349" t="s">
        <v>158</v>
      </c>
      <c r="E427" s="349"/>
      <c r="F427" s="349"/>
      <c r="G427" s="43"/>
      <c r="H427" s="44"/>
      <c r="I427" s="137" t="e">
        <f>SUM(I424:I426)</f>
        <v>#REF!</v>
      </c>
      <c r="J427" s="43"/>
      <c r="K427" s="44"/>
      <c r="L427" s="137" t="e">
        <f>SUM(L424:L426)</f>
        <v>#REF!</v>
      </c>
      <c r="M427" s="135"/>
      <c r="N427" s="136"/>
      <c r="O427" s="137" t="e">
        <f>SUM(O424:O426)</f>
        <v>#REF!</v>
      </c>
      <c r="P427" s="135"/>
      <c r="Q427" s="136"/>
      <c r="R427" s="137">
        <f>SUM(R424:R426)</f>
        <v>0</v>
      </c>
      <c r="S427" s="135"/>
      <c r="T427" s="136"/>
      <c r="U427" s="137">
        <f>SUM(U424:U426)</f>
        <v>-361232</v>
      </c>
      <c r="V427" s="135"/>
      <c r="W427" s="136"/>
      <c r="X427" s="137">
        <f>SUM(X424:X426)</f>
        <v>0</v>
      </c>
      <c r="Y427" s="135"/>
      <c r="Z427" s="136"/>
      <c r="AA427" s="137">
        <f>SUM(AA424:AA426)</f>
        <v>-9.999999962747097E-2</v>
      </c>
      <c r="AB427" s="135"/>
      <c r="AC427" s="136"/>
      <c r="AD427" s="137">
        <f>SUM(AD424:AD426)</f>
        <v>1634018.5999999996</v>
      </c>
      <c r="AE427" s="135"/>
      <c r="AF427" s="136"/>
      <c r="AG427" s="137">
        <f>SUM(AG424:AG426)</f>
        <v>1857249.2000000002</v>
      </c>
      <c r="AH427" s="138">
        <f>SUM(AH424:AH425)</f>
        <v>2450066.1999999993</v>
      </c>
      <c r="AI427" s="139" t="s">
        <v>159</v>
      </c>
    </row>
    <row r="429" spans="2:35">
      <c r="AA429" s="314">
        <f>SUM(X417/X422)</f>
        <v>0.23126697118924891</v>
      </c>
      <c r="AB429" s="314">
        <f>SUM(X418/X422)</f>
        <v>0.1458277173627183</v>
      </c>
      <c r="AC429" s="314">
        <f>SUM(X419/X422)</f>
        <v>0.5673367889359352</v>
      </c>
      <c r="AD429" s="314">
        <f>SUM(X420/X422)</f>
        <v>5.5568522512097616E-2</v>
      </c>
      <c r="AE429" s="314"/>
    </row>
    <row r="430" spans="2:35" ht="15.75" customHeight="1">
      <c r="X430" s="38"/>
      <c r="AA430" t="s">
        <v>160</v>
      </c>
      <c r="AB430" t="s">
        <v>161</v>
      </c>
      <c r="AC430" t="s">
        <v>162</v>
      </c>
      <c r="AD430" t="s">
        <v>163</v>
      </c>
      <c r="AE430" t="s">
        <v>164</v>
      </c>
    </row>
    <row r="431" spans="2:35">
      <c r="F431" t="s">
        <v>165</v>
      </c>
      <c r="Y431">
        <v>1269470</v>
      </c>
      <c r="Z431" s="38">
        <f>SUM(Y431-Z438)</f>
        <v>386427</v>
      </c>
      <c r="AA431" s="38">
        <f>SUM(Z431*AA429)</f>
        <v>89367.801875747886</v>
      </c>
      <c r="AB431" s="38">
        <f>SUM(Z431*AB429)</f>
        <v>56351.767337323145</v>
      </c>
      <c r="AC431" s="38">
        <f>SUM(Z431*AC429)</f>
        <v>219234.25333814663</v>
      </c>
      <c r="AD431" s="38">
        <f>SUM(Z431*AD429)</f>
        <v>21473.177448782346</v>
      </c>
      <c r="AE431" s="38">
        <f>SUM(AA431:AD431)</f>
        <v>386427</v>
      </c>
    </row>
    <row r="432" spans="2:35" ht="15" customHeight="1">
      <c r="F432" t="s">
        <v>166</v>
      </c>
      <c r="Y432">
        <v>1083891</v>
      </c>
      <c r="Z432" s="38">
        <f t="shared" ref="Z432:Z435" si="358">SUM(Y432*0.9)</f>
        <v>975501.9</v>
      </c>
      <c r="AA432" s="38">
        <f>SUM(Z432*AA429)</f>
        <v>225601.36980235757</v>
      </c>
      <c r="AB432" s="38">
        <f>SUM(Z432*AB429)</f>
        <v>142255.21535999468</v>
      </c>
      <c r="AC432" s="38">
        <f>SUM(Z432*AC429)</f>
        <v>553438.11554690381</v>
      </c>
      <c r="AD432" s="38">
        <f>SUM(Z432*AD429)</f>
        <v>54207.199290744</v>
      </c>
      <c r="AE432" s="38">
        <f t="shared" ref="AE432:AE435" si="359">SUM(AA432:AD432)</f>
        <v>975501.90000000014</v>
      </c>
    </row>
    <row r="433" spans="6:31">
      <c r="F433" t="s">
        <v>167</v>
      </c>
      <c r="Y433">
        <v>1201424</v>
      </c>
      <c r="Z433" s="38">
        <f t="shared" si="358"/>
        <v>1081281.6000000001</v>
      </c>
      <c r="AA433" s="38">
        <f>SUM(Z433*AA429)</f>
        <v>250064.72063466499</v>
      </c>
      <c r="AB433" s="38">
        <f>SUM(Z433*AB429)</f>
        <v>157680.82755430782</v>
      </c>
      <c r="AC433" s="38">
        <f>SUM(Z433*AC429)</f>
        <v>613450.83087951038</v>
      </c>
      <c r="AD433" s="38">
        <f>SUM(Z433*AD429)</f>
        <v>60085.220931516938</v>
      </c>
      <c r="AE433" s="38">
        <f t="shared" si="359"/>
        <v>1081281.6000000001</v>
      </c>
    </row>
    <row r="434" spans="6:31">
      <c r="F434" t="s">
        <v>168</v>
      </c>
      <c r="Y434">
        <v>1321308</v>
      </c>
      <c r="Z434" s="38">
        <f t="shared" si="358"/>
        <v>1189177.2</v>
      </c>
      <c r="AA434" s="38">
        <f>SUM(Z434*AA429)</f>
        <v>275017.40925131168</v>
      </c>
      <c r="AB434" s="38">
        <f>SUM(Z434*AB429)</f>
        <v>173414.99661578872</v>
      </c>
      <c r="AC434" s="38">
        <f>SUM(Z434*AC429)</f>
        <v>674663.97412382637</v>
      </c>
      <c r="AD434" s="38">
        <f>SUM(Z434*AD429)</f>
        <v>66080.820009073213</v>
      </c>
      <c r="AE434" s="38">
        <f t="shared" si="359"/>
        <v>1189177.2</v>
      </c>
    </row>
    <row r="435" spans="6:31">
      <c r="F435" t="s">
        <v>169</v>
      </c>
      <c r="Y435">
        <v>1443589</v>
      </c>
      <c r="Z435" s="38">
        <f t="shared" si="358"/>
        <v>1299230.1000000001</v>
      </c>
      <c r="AA435" s="38">
        <f>SUM(Z435*AA429)</f>
        <v>300469.010104905</v>
      </c>
      <c r="AB435" s="38">
        <f>SUM(Z435*AB429)</f>
        <v>189463.75981193624</v>
      </c>
      <c r="AC435" s="38">
        <f>SUM(Z435*AC429)</f>
        <v>737101.03302291408</v>
      </c>
      <c r="AD435" s="38">
        <f>SUM(Z435*AD429)</f>
        <v>72196.297060244848</v>
      </c>
      <c r="AE435" s="38">
        <f t="shared" si="359"/>
        <v>1299230.1000000003</v>
      </c>
    </row>
    <row r="438" spans="6:31">
      <c r="Z438">
        <v>883043</v>
      </c>
      <c r="AA438" s="38">
        <f>SUM(Z438*AA429)</f>
        <v>204218.68003986793</v>
      </c>
      <c r="AB438" s="38">
        <f>SUM(Z438*AB429)</f>
        <v>128772.14502312685</v>
      </c>
      <c r="AC438" s="38">
        <f>SUM(Z438*AC429)</f>
        <v>500982.78011235502</v>
      </c>
      <c r="AD438" s="38">
        <f>SUM(Z438*AD429)</f>
        <v>49069.394824650219</v>
      </c>
      <c r="AE438" s="38">
        <f t="shared" ref="AE438" si="360">SUM(AA438:AD438)</f>
        <v>883043.00000000012</v>
      </c>
    </row>
    <row r="439" spans="6:31">
      <c r="AA439" s="333">
        <v>204218.6800398679</v>
      </c>
      <c r="AB439" s="333">
        <v>128772.14502312685</v>
      </c>
      <c r="AC439" s="333">
        <v>500982.78011235502</v>
      </c>
      <c r="AD439" s="333">
        <v>49069.394824650219</v>
      </c>
    </row>
  </sheetData>
  <sheetProtection selectLockedCells="1"/>
  <mergeCells count="1460">
    <mergeCell ref="Z348:Z349"/>
    <mergeCell ref="AA348:AA349"/>
    <mergeCell ref="AB348:AB349"/>
    <mergeCell ref="AC348:AC349"/>
    <mergeCell ref="AD348:AD349"/>
    <mergeCell ref="AE348:AE349"/>
    <mergeCell ref="AF348:AF349"/>
    <mergeCell ref="AG348:AG349"/>
    <mergeCell ref="AH348:AH349"/>
    <mergeCell ref="AI348:AI349"/>
    <mergeCell ref="A350:A359"/>
    <mergeCell ref="B350:B359"/>
    <mergeCell ref="C350:C359"/>
    <mergeCell ref="D350:D359"/>
    <mergeCell ref="E350:E359"/>
    <mergeCell ref="Y372:Y373"/>
    <mergeCell ref="Z372:Z373"/>
    <mergeCell ref="M348:M349"/>
    <mergeCell ref="N348:N349"/>
    <mergeCell ref="O348:O349"/>
    <mergeCell ref="P348:P349"/>
    <mergeCell ref="Q348:Q349"/>
    <mergeCell ref="R348:R349"/>
    <mergeCell ref="S348:S349"/>
    <mergeCell ref="T348:T349"/>
    <mergeCell ref="U348:U349"/>
    <mergeCell ref="V348:V349"/>
    <mergeCell ref="W348:W349"/>
    <mergeCell ref="X348:X349"/>
    <mergeCell ref="Y348:Y349"/>
    <mergeCell ref="AF360:AF361"/>
    <mergeCell ref="AG360:AG361"/>
    <mergeCell ref="A374:A383"/>
    <mergeCell ref="B374:B383"/>
    <mergeCell ref="C374:C383"/>
    <mergeCell ref="D374:D383"/>
    <mergeCell ref="E374:E383"/>
    <mergeCell ref="A348:A349"/>
    <mergeCell ref="B348:B349"/>
    <mergeCell ref="C348:C349"/>
    <mergeCell ref="D348:D349"/>
    <mergeCell ref="E348:E349"/>
    <mergeCell ref="F348:F349"/>
    <mergeCell ref="G348:G349"/>
    <mergeCell ref="H348:H349"/>
    <mergeCell ref="I348:I349"/>
    <mergeCell ref="J348:J349"/>
    <mergeCell ref="K348:K349"/>
    <mergeCell ref="L348:L349"/>
    <mergeCell ref="AI360:AI361"/>
    <mergeCell ref="A362:A371"/>
    <mergeCell ref="B362:B371"/>
    <mergeCell ref="C362:C371"/>
    <mergeCell ref="D362:D371"/>
    <mergeCell ref="E362:E371"/>
    <mergeCell ref="A372:A373"/>
    <mergeCell ref="B372:B373"/>
    <mergeCell ref="C372:C373"/>
    <mergeCell ref="D372:D373"/>
    <mergeCell ref="E372:E373"/>
    <mergeCell ref="F372:F373"/>
    <mergeCell ref="G372:G373"/>
    <mergeCell ref="H372:H373"/>
    <mergeCell ref="I372:I373"/>
    <mergeCell ref="J372:J373"/>
    <mergeCell ref="K372:K373"/>
    <mergeCell ref="L372:L373"/>
    <mergeCell ref="M372:M373"/>
    <mergeCell ref="N372:N373"/>
    <mergeCell ref="O372:O373"/>
    <mergeCell ref="P372:P373"/>
    <mergeCell ref="Q372:Q373"/>
    <mergeCell ref="R372:R373"/>
    <mergeCell ref="S372:S373"/>
    <mergeCell ref="T372:T373"/>
    <mergeCell ref="U372:U373"/>
    <mergeCell ref="V372:V373"/>
    <mergeCell ref="W372:W373"/>
    <mergeCell ref="Y360:Y361"/>
    <mergeCell ref="Z360:Z361"/>
    <mergeCell ref="AA372:AA373"/>
    <mergeCell ref="AB372:AB373"/>
    <mergeCell ref="AC372:AC373"/>
    <mergeCell ref="AD372:AD373"/>
    <mergeCell ref="AE372:AE373"/>
    <mergeCell ref="AF372:AF373"/>
    <mergeCell ref="AG372:AG373"/>
    <mergeCell ref="AH372:AH373"/>
    <mergeCell ref="A360:A361"/>
    <mergeCell ref="B360:B361"/>
    <mergeCell ref="C360:C361"/>
    <mergeCell ref="D360:D361"/>
    <mergeCell ref="E360:E361"/>
    <mergeCell ref="F360:F361"/>
    <mergeCell ref="G360:G361"/>
    <mergeCell ref="H360:H361"/>
    <mergeCell ref="I360:I361"/>
    <mergeCell ref="J360:J361"/>
    <mergeCell ref="K360:K361"/>
    <mergeCell ref="L360:L361"/>
    <mergeCell ref="M360:M361"/>
    <mergeCell ref="N360:N361"/>
    <mergeCell ref="O360:O361"/>
    <mergeCell ref="P360:P361"/>
    <mergeCell ref="Q360:Q361"/>
    <mergeCell ref="AA360:AA361"/>
    <mergeCell ref="AB360:AB361"/>
    <mergeCell ref="AC360:AC361"/>
    <mergeCell ref="AD360:AD361"/>
    <mergeCell ref="AE360:AE361"/>
    <mergeCell ref="AH360:AH361"/>
    <mergeCell ref="AI372:AI373"/>
    <mergeCell ref="AI384:AI385"/>
    <mergeCell ref="A386:A395"/>
    <mergeCell ref="B386:B395"/>
    <mergeCell ref="C386:C395"/>
    <mergeCell ref="D386:D395"/>
    <mergeCell ref="E386:E39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384:A385"/>
    <mergeCell ref="B384:B385"/>
    <mergeCell ref="C384:C385"/>
    <mergeCell ref="D384:D385"/>
    <mergeCell ref="E384:E385"/>
    <mergeCell ref="F384:F385"/>
    <mergeCell ref="G384:G385"/>
    <mergeCell ref="H384:H385"/>
    <mergeCell ref="I384:I385"/>
    <mergeCell ref="J384:J385"/>
    <mergeCell ref="K384:K385"/>
    <mergeCell ref="L384:L385"/>
    <mergeCell ref="M384:M385"/>
    <mergeCell ref="N384:N385"/>
    <mergeCell ref="O384:O385"/>
    <mergeCell ref="P384:P385"/>
    <mergeCell ref="Q384:Q385"/>
    <mergeCell ref="C317:C325"/>
    <mergeCell ref="D416:F416"/>
    <mergeCell ref="G416:I416"/>
    <mergeCell ref="J416:L416"/>
    <mergeCell ref="M416:O416"/>
    <mergeCell ref="P416:R416"/>
    <mergeCell ref="S416:U416"/>
    <mergeCell ref="V416:X416"/>
    <mergeCell ref="R360:R361"/>
    <mergeCell ref="S360:S361"/>
    <mergeCell ref="T360:T361"/>
    <mergeCell ref="U360:U361"/>
    <mergeCell ref="V360:V361"/>
    <mergeCell ref="W360:W361"/>
    <mergeCell ref="X360:X361"/>
    <mergeCell ref="X372:X373"/>
    <mergeCell ref="AB416:AD416"/>
    <mergeCell ref="AE416:AG416"/>
    <mergeCell ref="AH416:AI416"/>
    <mergeCell ref="D423:F423"/>
    <mergeCell ref="G423:I423"/>
    <mergeCell ref="J423:L423"/>
    <mergeCell ref="M423:O423"/>
    <mergeCell ref="P423:R423"/>
    <mergeCell ref="S423:U423"/>
    <mergeCell ref="V423:X423"/>
    <mergeCell ref="Y423:AA423"/>
    <mergeCell ref="AB423:AD423"/>
    <mergeCell ref="AE423:AG423"/>
    <mergeCell ref="AH423:AI423"/>
    <mergeCell ref="W396:W397"/>
    <mergeCell ref="X396:X397"/>
    <mergeCell ref="Y396:Y397"/>
    <mergeCell ref="Z396:Z397"/>
    <mergeCell ref="AA396:AA397"/>
    <mergeCell ref="AF396:AF397"/>
    <mergeCell ref="AG396:AG397"/>
    <mergeCell ref="AH396:AH397"/>
    <mergeCell ref="AI396:AI397"/>
    <mergeCell ref="V396:V397"/>
    <mergeCell ref="AB396:AB397"/>
    <mergeCell ref="AC396:AC397"/>
    <mergeCell ref="AD396:AD397"/>
    <mergeCell ref="AE396:AE397"/>
    <mergeCell ref="D421:F421"/>
    <mergeCell ref="A398:A407"/>
    <mergeCell ref="B398:B407"/>
    <mergeCell ref="C398:C407"/>
    <mergeCell ref="D398:D407"/>
    <mergeCell ref="E398:E407"/>
    <mergeCell ref="AI72:AI73"/>
    <mergeCell ref="A74:A82"/>
    <mergeCell ref="B74:B82"/>
    <mergeCell ref="C74:C82"/>
    <mergeCell ref="D74:D82"/>
    <mergeCell ref="E74:E82"/>
    <mergeCell ref="A396:A397"/>
    <mergeCell ref="B396:B397"/>
    <mergeCell ref="C396:C397"/>
    <mergeCell ref="D396:D397"/>
    <mergeCell ref="E396:E397"/>
    <mergeCell ref="F396:F397"/>
    <mergeCell ref="G396:G397"/>
    <mergeCell ref="H396:H397"/>
    <mergeCell ref="I396:I397"/>
    <mergeCell ref="J396:J397"/>
    <mergeCell ref="K396:K397"/>
    <mergeCell ref="L396:L397"/>
    <mergeCell ref="A304:A305"/>
    <mergeCell ref="AH315:AH316"/>
    <mergeCell ref="AI315:AI316"/>
    <mergeCell ref="A317:A325"/>
    <mergeCell ref="B317:B325"/>
    <mergeCell ref="K304:K305"/>
    <mergeCell ref="L304:L305"/>
    <mergeCell ref="A281:A282"/>
    <mergeCell ref="B281:B282"/>
    <mergeCell ref="R72:R73"/>
    <mergeCell ref="S72:S73"/>
    <mergeCell ref="T72:T73"/>
    <mergeCell ref="U72:U73"/>
    <mergeCell ref="O293:O294"/>
    <mergeCell ref="D281:D282"/>
    <mergeCell ref="E281:E282"/>
    <mergeCell ref="F281:F282"/>
    <mergeCell ref="G281:G282"/>
    <mergeCell ref="H281:H282"/>
    <mergeCell ref="I281:I282"/>
    <mergeCell ref="J281:J282"/>
    <mergeCell ref="K281:K282"/>
    <mergeCell ref="L281:L282"/>
    <mergeCell ref="M281:M282"/>
    <mergeCell ref="N281:N282"/>
    <mergeCell ref="O281:O282"/>
    <mergeCell ref="P72:P73"/>
    <mergeCell ref="Q72:Q73"/>
    <mergeCell ref="J293:J294"/>
    <mergeCell ref="K293:K294"/>
    <mergeCell ref="L293:L294"/>
    <mergeCell ref="P281:P282"/>
    <mergeCell ref="Q281:Q282"/>
    <mergeCell ref="M270:M271"/>
    <mergeCell ref="N270:N271"/>
    <mergeCell ref="O270:O271"/>
    <mergeCell ref="P270:P271"/>
    <mergeCell ref="Q270:Q271"/>
    <mergeCell ref="M259:M260"/>
    <mergeCell ref="N259:N260"/>
    <mergeCell ref="O259:O260"/>
    <mergeCell ref="A283:A292"/>
    <mergeCell ref="B283:B292"/>
    <mergeCell ref="C283:C292"/>
    <mergeCell ref="D283:D292"/>
    <mergeCell ref="E283:E292"/>
    <mergeCell ref="F293:F294"/>
    <mergeCell ref="G293:G294"/>
    <mergeCell ref="H293:H294"/>
    <mergeCell ref="I293:I294"/>
    <mergeCell ref="AE72:AE73"/>
    <mergeCell ref="AF72:AF73"/>
    <mergeCell ref="AG72:AG73"/>
    <mergeCell ref="AH72:AH73"/>
    <mergeCell ref="D317:D325"/>
    <mergeCell ref="E317:E325"/>
    <mergeCell ref="A72:A73"/>
    <mergeCell ref="B72:B73"/>
    <mergeCell ref="C72:C73"/>
    <mergeCell ref="D72:D73"/>
    <mergeCell ref="E72:E73"/>
    <mergeCell ref="F72:F73"/>
    <mergeCell ref="G72:G73"/>
    <mergeCell ref="H72:H73"/>
    <mergeCell ref="I72:I73"/>
    <mergeCell ref="J72:J73"/>
    <mergeCell ref="K72:K73"/>
    <mergeCell ref="L72:L73"/>
    <mergeCell ref="M72:M73"/>
    <mergeCell ref="N72:N73"/>
    <mergeCell ref="O72:O73"/>
    <mergeCell ref="M293:M294"/>
    <mergeCell ref="N293:N294"/>
    <mergeCell ref="B304:B305"/>
    <mergeCell ref="C304:C305"/>
    <mergeCell ref="D304:D305"/>
    <mergeCell ref="E304:E305"/>
    <mergeCell ref="F304:F305"/>
    <mergeCell ref="G304:G305"/>
    <mergeCell ref="H304:H305"/>
    <mergeCell ref="I304:I305"/>
    <mergeCell ref="J304:J305"/>
    <mergeCell ref="P315:P316"/>
    <mergeCell ref="S315:S316"/>
    <mergeCell ref="T315:T316"/>
    <mergeCell ref="U315:U316"/>
    <mergeCell ref="V315:V316"/>
    <mergeCell ref="W315:W316"/>
    <mergeCell ref="X315:X316"/>
    <mergeCell ref="Y315:Y316"/>
    <mergeCell ref="V72:V73"/>
    <mergeCell ref="W72:W73"/>
    <mergeCell ref="X72:X73"/>
    <mergeCell ref="Y72:Y73"/>
    <mergeCell ref="Z72:Z73"/>
    <mergeCell ref="AA72:AA73"/>
    <mergeCell ref="AB72:AB73"/>
    <mergeCell ref="AC72:AC73"/>
    <mergeCell ref="AD72:AD73"/>
    <mergeCell ref="Z304:Z305"/>
    <mergeCell ref="AA304:AA305"/>
    <mergeCell ref="AB304:AB305"/>
    <mergeCell ref="AC304:AC305"/>
    <mergeCell ref="AD304:AD305"/>
    <mergeCell ref="AB293:AB294"/>
    <mergeCell ref="R237:R238"/>
    <mergeCell ref="S237:S238"/>
    <mergeCell ref="T237:T238"/>
    <mergeCell ref="U237:U238"/>
    <mergeCell ref="V237:V238"/>
    <mergeCell ref="W237:W238"/>
    <mergeCell ref="X237:X238"/>
    <mergeCell ref="Y237:Y238"/>
    <mergeCell ref="Z237:Z238"/>
    <mergeCell ref="U270:U271"/>
    <mergeCell ref="V270:V271"/>
    <mergeCell ref="W270:W271"/>
    <mergeCell ref="X270:X271"/>
    <mergeCell ref="R270:R271"/>
    <mergeCell ref="S259:S260"/>
    <mergeCell ref="T259:T260"/>
    <mergeCell ref="U259:U260"/>
    <mergeCell ref="AE304:AE305"/>
    <mergeCell ref="AF304:AF305"/>
    <mergeCell ref="AG304:AG305"/>
    <mergeCell ref="AH304:AH305"/>
    <mergeCell ref="AI304:AI305"/>
    <mergeCell ref="A306:A314"/>
    <mergeCell ref="B306:B314"/>
    <mergeCell ref="C306:C314"/>
    <mergeCell ref="D306:D314"/>
    <mergeCell ref="E306:E314"/>
    <mergeCell ref="A315:A316"/>
    <mergeCell ref="B315:B316"/>
    <mergeCell ref="C315:C316"/>
    <mergeCell ref="D315:D316"/>
    <mergeCell ref="E315:E316"/>
    <mergeCell ref="F315:F316"/>
    <mergeCell ref="G315:G316"/>
    <mergeCell ref="H315:H316"/>
    <mergeCell ref="I315:I316"/>
    <mergeCell ref="J315:J316"/>
    <mergeCell ref="Q315:Q316"/>
    <mergeCell ref="R315:R316"/>
    <mergeCell ref="K315:K316"/>
    <mergeCell ref="L315:L316"/>
    <mergeCell ref="M315:M316"/>
    <mergeCell ref="N315:N316"/>
    <mergeCell ref="O315:O316"/>
    <mergeCell ref="Z315:Z316"/>
    <mergeCell ref="AA315:AA316"/>
    <mergeCell ref="AB315:AB316"/>
    <mergeCell ref="AC315:AC316"/>
    <mergeCell ref="AD315:AD316"/>
    <mergeCell ref="AE315:AE316"/>
    <mergeCell ref="AF315:AF316"/>
    <mergeCell ref="AG315:AG316"/>
    <mergeCell ref="P293:P294"/>
    <mergeCell ref="Q293:Q294"/>
    <mergeCell ref="M304:M305"/>
    <mergeCell ref="N304:N305"/>
    <mergeCell ref="O304:O305"/>
    <mergeCell ref="P304:P305"/>
    <mergeCell ref="Q304:Q305"/>
    <mergeCell ref="A295:A303"/>
    <mergeCell ref="B295:B303"/>
    <mergeCell ref="C295:C303"/>
    <mergeCell ref="D295:D303"/>
    <mergeCell ref="E295:E303"/>
    <mergeCell ref="Y293:Y294"/>
    <mergeCell ref="Z293:Z294"/>
    <mergeCell ref="AG293:AG294"/>
    <mergeCell ref="R293:R294"/>
    <mergeCell ref="R304:R305"/>
    <mergeCell ref="S304:S305"/>
    <mergeCell ref="T304:T305"/>
    <mergeCell ref="U304:U305"/>
    <mergeCell ref="V304:V305"/>
    <mergeCell ref="W304:W305"/>
    <mergeCell ref="X304:X305"/>
    <mergeCell ref="Y304:Y305"/>
    <mergeCell ref="A293:A294"/>
    <mergeCell ref="B293:B294"/>
    <mergeCell ref="C293:C294"/>
    <mergeCell ref="D293:D294"/>
    <mergeCell ref="E293:E294"/>
    <mergeCell ref="AI293:AI294"/>
    <mergeCell ref="R281:R282"/>
    <mergeCell ref="S281:S282"/>
    <mergeCell ref="T281:T282"/>
    <mergeCell ref="U281:U282"/>
    <mergeCell ref="V281:V282"/>
    <mergeCell ref="W281:W282"/>
    <mergeCell ref="X281:X282"/>
    <mergeCell ref="Y281:Y282"/>
    <mergeCell ref="Z281:Z282"/>
    <mergeCell ref="AA281:AA282"/>
    <mergeCell ref="AB281:AB282"/>
    <mergeCell ref="AC281:AC282"/>
    <mergeCell ref="AD281:AD282"/>
    <mergeCell ref="AE281:AE282"/>
    <mergeCell ref="AF281:AF282"/>
    <mergeCell ref="AG281:AG282"/>
    <mergeCell ref="AH281:AH282"/>
    <mergeCell ref="AH293:AH294"/>
    <mergeCell ref="AC293:AC294"/>
    <mergeCell ref="AD293:AD294"/>
    <mergeCell ref="S293:S294"/>
    <mergeCell ref="T293:T294"/>
    <mergeCell ref="AI281:AI282"/>
    <mergeCell ref="U293:U294"/>
    <mergeCell ref="V293:V294"/>
    <mergeCell ref="W293:W294"/>
    <mergeCell ref="X293:X294"/>
    <mergeCell ref="AA293:AA294"/>
    <mergeCell ref="AE293:AE294"/>
    <mergeCell ref="AF293:AF294"/>
    <mergeCell ref="AI270:AI271"/>
    <mergeCell ref="A272:A280"/>
    <mergeCell ref="B272:B280"/>
    <mergeCell ref="C272:C280"/>
    <mergeCell ref="D272:D280"/>
    <mergeCell ref="E272:E280"/>
    <mergeCell ref="Y270:Y271"/>
    <mergeCell ref="Z270:Z271"/>
    <mergeCell ref="AA270:AA271"/>
    <mergeCell ref="AB270:AB271"/>
    <mergeCell ref="AE270:AE271"/>
    <mergeCell ref="AF270:AF271"/>
    <mergeCell ref="AG270:AG271"/>
    <mergeCell ref="AH270:AH271"/>
    <mergeCell ref="AC270:AC271"/>
    <mergeCell ref="AD270:AD271"/>
    <mergeCell ref="S270:S271"/>
    <mergeCell ref="T270:T271"/>
    <mergeCell ref="L270:L271"/>
    <mergeCell ref="C281:C282"/>
    <mergeCell ref="A261:A269"/>
    <mergeCell ref="B261:B269"/>
    <mergeCell ref="C261:C269"/>
    <mergeCell ref="D261:D269"/>
    <mergeCell ref="E261:E269"/>
    <mergeCell ref="A270:A271"/>
    <mergeCell ref="B270:B271"/>
    <mergeCell ref="C270:C271"/>
    <mergeCell ref="D270:D271"/>
    <mergeCell ref="E270:E271"/>
    <mergeCell ref="F270:F271"/>
    <mergeCell ref="G270:G271"/>
    <mergeCell ref="H270:H271"/>
    <mergeCell ref="I270:I271"/>
    <mergeCell ref="J270:J271"/>
    <mergeCell ref="K270:K271"/>
    <mergeCell ref="V259:V260"/>
    <mergeCell ref="W259:W260"/>
    <mergeCell ref="X259:X260"/>
    <mergeCell ref="Y259:Y260"/>
    <mergeCell ref="Z259:Z260"/>
    <mergeCell ref="AA259:AA260"/>
    <mergeCell ref="AB259:AB260"/>
    <mergeCell ref="AC259:AC260"/>
    <mergeCell ref="AD259:AD260"/>
    <mergeCell ref="AE259:AE260"/>
    <mergeCell ref="AF259:AF260"/>
    <mergeCell ref="AG259:AG260"/>
    <mergeCell ref="AH259:AH260"/>
    <mergeCell ref="R259:R260"/>
    <mergeCell ref="AI259:AI260"/>
    <mergeCell ref="AA248:AA249"/>
    <mergeCell ref="AB248:AB249"/>
    <mergeCell ref="AC248:AC249"/>
    <mergeCell ref="AD248:AD249"/>
    <mergeCell ref="AE248:AE249"/>
    <mergeCell ref="AF248:AF249"/>
    <mergeCell ref="AG248:AG249"/>
    <mergeCell ref="AH248:AH249"/>
    <mergeCell ref="AI248:AI249"/>
    <mergeCell ref="Y248:Y249"/>
    <mergeCell ref="Z248:Z249"/>
    <mergeCell ref="A250:A258"/>
    <mergeCell ref="B250:B258"/>
    <mergeCell ref="C250:C258"/>
    <mergeCell ref="D250:D258"/>
    <mergeCell ref="E250:E258"/>
    <mergeCell ref="A259:A260"/>
    <mergeCell ref="B259:B260"/>
    <mergeCell ref="C259:C260"/>
    <mergeCell ref="D259:D260"/>
    <mergeCell ref="E259:E260"/>
    <mergeCell ref="F259:F260"/>
    <mergeCell ref="G259:G260"/>
    <mergeCell ref="H259:H260"/>
    <mergeCell ref="I259:I260"/>
    <mergeCell ref="J259:J260"/>
    <mergeCell ref="K259:K260"/>
    <mergeCell ref="L259:L260"/>
    <mergeCell ref="P259:P260"/>
    <mergeCell ref="Q259:Q260"/>
    <mergeCell ref="AI237:AI238"/>
    <mergeCell ref="A239:A247"/>
    <mergeCell ref="B239:B247"/>
    <mergeCell ref="C239:C247"/>
    <mergeCell ref="D239:D247"/>
    <mergeCell ref="E239:E247"/>
    <mergeCell ref="A248:A249"/>
    <mergeCell ref="B248:B249"/>
    <mergeCell ref="C248:C249"/>
    <mergeCell ref="D248:D249"/>
    <mergeCell ref="E248:E249"/>
    <mergeCell ref="F248:F249"/>
    <mergeCell ref="G248:G249"/>
    <mergeCell ref="H248:H249"/>
    <mergeCell ref="I248:I249"/>
    <mergeCell ref="J248:J249"/>
    <mergeCell ref="K248:K249"/>
    <mergeCell ref="L248:L249"/>
    <mergeCell ref="M248:M249"/>
    <mergeCell ref="N248:N249"/>
    <mergeCell ref="O248:O249"/>
    <mergeCell ref="P248:P249"/>
    <mergeCell ref="Q248:Q249"/>
    <mergeCell ref="R248:R249"/>
    <mergeCell ref="S248:S249"/>
    <mergeCell ref="T248:T249"/>
    <mergeCell ref="U248:U249"/>
    <mergeCell ref="V248:V249"/>
    <mergeCell ref="W248:W249"/>
    <mergeCell ref="X248:X249"/>
    <mergeCell ref="AA237:AA238"/>
    <mergeCell ref="AB237:AB238"/>
    <mergeCell ref="AC237:AC238"/>
    <mergeCell ref="AD237:AD238"/>
    <mergeCell ref="AE237:AE238"/>
    <mergeCell ref="AF237:AF238"/>
    <mergeCell ref="AG237:AG238"/>
    <mergeCell ref="AH237:AH238"/>
    <mergeCell ref="A237:A238"/>
    <mergeCell ref="B237:B238"/>
    <mergeCell ref="C237:C238"/>
    <mergeCell ref="D237:D238"/>
    <mergeCell ref="E237:E238"/>
    <mergeCell ref="F237:F238"/>
    <mergeCell ref="G237:G238"/>
    <mergeCell ref="H237:H238"/>
    <mergeCell ref="I237:I238"/>
    <mergeCell ref="J237:J238"/>
    <mergeCell ref="K237:K238"/>
    <mergeCell ref="L237:L238"/>
    <mergeCell ref="M237:M238"/>
    <mergeCell ref="N237:N238"/>
    <mergeCell ref="O237:O238"/>
    <mergeCell ref="P237:P238"/>
    <mergeCell ref="Q237:Q238"/>
    <mergeCell ref="A228:A236"/>
    <mergeCell ref="B228:B236"/>
    <mergeCell ref="C228:C236"/>
    <mergeCell ref="D228:D236"/>
    <mergeCell ref="E228:E236"/>
    <mergeCell ref="Y226:Y227"/>
    <mergeCell ref="Z226:Z227"/>
    <mergeCell ref="AA226:AA227"/>
    <mergeCell ref="AB226:AB227"/>
    <mergeCell ref="AE226:AE227"/>
    <mergeCell ref="AF226:AF227"/>
    <mergeCell ref="AG226:AG227"/>
    <mergeCell ref="AH226:AH227"/>
    <mergeCell ref="AC226:AC227"/>
    <mergeCell ref="AD226:AD227"/>
    <mergeCell ref="S226:S227"/>
    <mergeCell ref="T226:T227"/>
    <mergeCell ref="AI214:AI215"/>
    <mergeCell ref="A216:A225"/>
    <mergeCell ref="B216:B225"/>
    <mergeCell ref="C216:C225"/>
    <mergeCell ref="D216:D225"/>
    <mergeCell ref="E216:E225"/>
    <mergeCell ref="A226:A227"/>
    <mergeCell ref="B226:B227"/>
    <mergeCell ref="C226:C227"/>
    <mergeCell ref="D226:D227"/>
    <mergeCell ref="E226:E227"/>
    <mergeCell ref="F226:F227"/>
    <mergeCell ref="G226:G227"/>
    <mergeCell ref="H226:H227"/>
    <mergeCell ref="I226:I227"/>
    <mergeCell ref="J226:J227"/>
    <mergeCell ref="K226:K227"/>
    <mergeCell ref="L226:L227"/>
    <mergeCell ref="U226:U227"/>
    <mergeCell ref="V226:V227"/>
    <mergeCell ref="W226:W227"/>
    <mergeCell ref="X226:X227"/>
    <mergeCell ref="M226:M227"/>
    <mergeCell ref="N226:N227"/>
    <mergeCell ref="O226:O227"/>
    <mergeCell ref="P226:P227"/>
    <mergeCell ref="Q226:Q227"/>
    <mergeCell ref="R226:R227"/>
    <mergeCell ref="AI226:AI227"/>
    <mergeCell ref="R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G214:AG215"/>
    <mergeCell ref="AH214:AH215"/>
    <mergeCell ref="A214:A215"/>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A205:A213"/>
    <mergeCell ref="B205:B213"/>
    <mergeCell ref="C205:C213"/>
    <mergeCell ref="D205:D213"/>
    <mergeCell ref="E205:E213"/>
    <mergeCell ref="Y203:Y204"/>
    <mergeCell ref="Z203:Z204"/>
    <mergeCell ref="AA203:AA204"/>
    <mergeCell ref="AB203:AB204"/>
    <mergeCell ref="AE203:AE204"/>
    <mergeCell ref="AF203:AF204"/>
    <mergeCell ref="AG203:AG204"/>
    <mergeCell ref="AH203:AH204"/>
    <mergeCell ref="AC203:AC204"/>
    <mergeCell ref="AD203:AD204"/>
    <mergeCell ref="S203:S204"/>
    <mergeCell ref="T203:T204"/>
    <mergeCell ref="AE192:AE193"/>
    <mergeCell ref="AF192:AF193"/>
    <mergeCell ref="AG192:AG193"/>
    <mergeCell ref="AH192:AH193"/>
    <mergeCell ref="AI192:AI193"/>
    <mergeCell ref="A203:A204"/>
    <mergeCell ref="B203:B204"/>
    <mergeCell ref="C203:C204"/>
    <mergeCell ref="D203:D204"/>
    <mergeCell ref="E203:E204"/>
    <mergeCell ref="F203:F204"/>
    <mergeCell ref="G203:G204"/>
    <mergeCell ref="H203:H204"/>
    <mergeCell ref="I203:I204"/>
    <mergeCell ref="J203:J204"/>
    <mergeCell ref="K203:K204"/>
    <mergeCell ref="L203:L204"/>
    <mergeCell ref="U203:U204"/>
    <mergeCell ref="V203:V204"/>
    <mergeCell ref="W203:W204"/>
    <mergeCell ref="X203:X204"/>
    <mergeCell ref="M203:M204"/>
    <mergeCell ref="N203:N204"/>
    <mergeCell ref="O203:O204"/>
    <mergeCell ref="P203:P204"/>
    <mergeCell ref="Q203:Q204"/>
    <mergeCell ref="R203:R204"/>
    <mergeCell ref="AI203:AI204"/>
    <mergeCell ref="Z192:Z193"/>
    <mergeCell ref="AA192:AA193"/>
    <mergeCell ref="AB192:AB193"/>
    <mergeCell ref="AC192:AC193"/>
    <mergeCell ref="AD192:AD193"/>
    <mergeCell ref="S192:S193"/>
    <mergeCell ref="T192:T193"/>
    <mergeCell ref="U192:U193"/>
    <mergeCell ref="V192:V193"/>
    <mergeCell ref="W192:W193"/>
    <mergeCell ref="A194:A202"/>
    <mergeCell ref="B194:B202"/>
    <mergeCell ref="C194:C202"/>
    <mergeCell ref="D194:D202"/>
    <mergeCell ref="E194:E202"/>
    <mergeCell ref="Y192:Y193"/>
    <mergeCell ref="X192:X193"/>
    <mergeCell ref="A192:A193"/>
    <mergeCell ref="B192:B193"/>
    <mergeCell ref="C192:C193"/>
    <mergeCell ref="D192:D193"/>
    <mergeCell ref="E192:E193"/>
    <mergeCell ref="F192:F193"/>
    <mergeCell ref="N192:N193"/>
    <mergeCell ref="O192:O193"/>
    <mergeCell ref="P192:P193"/>
    <mergeCell ref="Q192:Q193"/>
    <mergeCell ref="R192:R193"/>
    <mergeCell ref="G192:G193"/>
    <mergeCell ref="H192:H193"/>
    <mergeCell ref="I192:I193"/>
    <mergeCell ref="J192:J193"/>
    <mergeCell ref="K192:K193"/>
    <mergeCell ref="M192:M193"/>
    <mergeCell ref="L192:L193"/>
    <mergeCell ref="T181:T182"/>
    <mergeCell ref="U181:U182"/>
    <mergeCell ref="V181:V182"/>
    <mergeCell ref="W181:W182"/>
    <mergeCell ref="X181:X182"/>
    <mergeCell ref="Y181:Y182"/>
    <mergeCell ref="Z181:Z182"/>
    <mergeCell ref="AA181:AA182"/>
    <mergeCell ref="AB181:AB182"/>
    <mergeCell ref="AC181:AC182"/>
    <mergeCell ref="AD181:AD182"/>
    <mergeCell ref="AE181:AE182"/>
    <mergeCell ref="AF181:AF182"/>
    <mergeCell ref="AG181:AG182"/>
    <mergeCell ref="AH181:AH182"/>
    <mergeCell ref="AI181:AI182"/>
    <mergeCell ref="A183:A191"/>
    <mergeCell ref="B183:B191"/>
    <mergeCell ref="C183:C191"/>
    <mergeCell ref="D183:D191"/>
    <mergeCell ref="E183:E191"/>
    <mergeCell ref="AB170:AB171"/>
    <mergeCell ref="AC170:AC171"/>
    <mergeCell ref="AD170:AD171"/>
    <mergeCell ref="AE170:AE171"/>
    <mergeCell ref="AF170:AF171"/>
    <mergeCell ref="AG170:AG171"/>
    <mergeCell ref="AH170:AH171"/>
    <mergeCell ref="AI170:AI171"/>
    <mergeCell ref="A172:A180"/>
    <mergeCell ref="B172:B180"/>
    <mergeCell ref="C172:C180"/>
    <mergeCell ref="D172:D180"/>
    <mergeCell ref="E172:E180"/>
    <mergeCell ref="A181:A182"/>
    <mergeCell ref="B181:B182"/>
    <mergeCell ref="C181:C182"/>
    <mergeCell ref="D181:D182"/>
    <mergeCell ref="E181:E182"/>
    <mergeCell ref="F181:F182"/>
    <mergeCell ref="G181:G182"/>
    <mergeCell ref="H181:H182"/>
    <mergeCell ref="I181:I182"/>
    <mergeCell ref="J181:J182"/>
    <mergeCell ref="K181:K182"/>
    <mergeCell ref="L181:L182"/>
    <mergeCell ref="M181:M182"/>
    <mergeCell ref="N181:N182"/>
    <mergeCell ref="O181:O182"/>
    <mergeCell ref="P181:P182"/>
    <mergeCell ref="Q181:Q182"/>
    <mergeCell ref="R181:R182"/>
    <mergeCell ref="S181:S182"/>
    <mergeCell ref="AE159:AE160"/>
    <mergeCell ref="AF159:AF160"/>
    <mergeCell ref="AG159:AG160"/>
    <mergeCell ref="AH159:AH160"/>
    <mergeCell ref="AI159:AI160"/>
    <mergeCell ref="A170:A171"/>
    <mergeCell ref="B170:B171"/>
    <mergeCell ref="C170:C171"/>
    <mergeCell ref="D170:D171"/>
    <mergeCell ref="E170:E171"/>
    <mergeCell ref="F170:F171"/>
    <mergeCell ref="G170:G171"/>
    <mergeCell ref="H170:H171"/>
    <mergeCell ref="I170:I171"/>
    <mergeCell ref="J170:J171"/>
    <mergeCell ref="K170:K171"/>
    <mergeCell ref="L170:L171"/>
    <mergeCell ref="M170:M171"/>
    <mergeCell ref="N170:N171"/>
    <mergeCell ref="O170:O171"/>
    <mergeCell ref="P170:P171"/>
    <mergeCell ref="Q170:Q171"/>
    <mergeCell ref="R170:R171"/>
    <mergeCell ref="S170:S171"/>
    <mergeCell ref="T170:T171"/>
    <mergeCell ref="U170:U171"/>
    <mergeCell ref="V170:V171"/>
    <mergeCell ref="W170:W171"/>
    <mergeCell ref="X170:X171"/>
    <mergeCell ref="Y170:Y171"/>
    <mergeCell ref="Z170:Z171"/>
    <mergeCell ref="AA170:AA171"/>
    <mergeCell ref="Z159:Z160"/>
    <mergeCell ref="AA159:AA160"/>
    <mergeCell ref="AB159:AB160"/>
    <mergeCell ref="AC159:AC160"/>
    <mergeCell ref="AD159:AD160"/>
    <mergeCell ref="S159:S160"/>
    <mergeCell ref="T159:T160"/>
    <mergeCell ref="U159:U160"/>
    <mergeCell ref="V159:V160"/>
    <mergeCell ref="W159:W160"/>
    <mergeCell ref="A161:A169"/>
    <mergeCell ref="B161:B169"/>
    <mergeCell ref="C161:C169"/>
    <mergeCell ref="D161:D169"/>
    <mergeCell ref="E161:E169"/>
    <mergeCell ref="Y159:Y160"/>
    <mergeCell ref="X159:X160"/>
    <mergeCell ref="AA148:AA149"/>
    <mergeCell ref="AB148:AB149"/>
    <mergeCell ref="AC148:AC149"/>
    <mergeCell ref="AD148:AD149"/>
    <mergeCell ref="AE148:AE149"/>
    <mergeCell ref="AF148:AF149"/>
    <mergeCell ref="AG148:AG149"/>
    <mergeCell ref="AH148:AH149"/>
    <mergeCell ref="AI148:AI149"/>
    <mergeCell ref="A150:A158"/>
    <mergeCell ref="B150:B158"/>
    <mergeCell ref="C150:C158"/>
    <mergeCell ref="D150:D158"/>
    <mergeCell ref="E150:E158"/>
    <mergeCell ref="A159:A160"/>
    <mergeCell ref="B159:B160"/>
    <mergeCell ref="C159:C160"/>
    <mergeCell ref="D159:D160"/>
    <mergeCell ref="E159:E160"/>
    <mergeCell ref="F159:F160"/>
    <mergeCell ref="N159:N160"/>
    <mergeCell ref="O159:O160"/>
    <mergeCell ref="P159:P160"/>
    <mergeCell ref="Q159:Q160"/>
    <mergeCell ref="R159:R160"/>
    <mergeCell ref="G159:G160"/>
    <mergeCell ref="H159:H160"/>
    <mergeCell ref="I159:I160"/>
    <mergeCell ref="J159:J160"/>
    <mergeCell ref="K159:K160"/>
    <mergeCell ref="M159:M160"/>
    <mergeCell ref="L159:L160"/>
    <mergeCell ref="AI137:AI138"/>
    <mergeCell ref="A139:A147"/>
    <mergeCell ref="B139:B147"/>
    <mergeCell ref="C139:C147"/>
    <mergeCell ref="D139:D147"/>
    <mergeCell ref="E139:E147"/>
    <mergeCell ref="A148:A149"/>
    <mergeCell ref="B148:B149"/>
    <mergeCell ref="C148:C149"/>
    <mergeCell ref="D148:D149"/>
    <mergeCell ref="E148:E149"/>
    <mergeCell ref="F148:F149"/>
    <mergeCell ref="G148:G149"/>
    <mergeCell ref="H148:H149"/>
    <mergeCell ref="I148:I149"/>
    <mergeCell ref="J148:J149"/>
    <mergeCell ref="K148:K149"/>
    <mergeCell ref="L148:L149"/>
    <mergeCell ref="M148:M149"/>
    <mergeCell ref="N148:N149"/>
    <mergeCell ref="O148:O149"/>
    <mergeCell ref="P148:P149"/>
    <mergeCell ref="Q148:Q149"/>
    <mergeCell ref="R148:R149"/>
    <mergeCell ref="S148:S149"/>
    <mergeCell ref="T148:T149"/>
    <mergeCell ref="U148:U149"/>
    <mergeCell ref="V148:V149"/>
    <mergeCell ref="W148:W149"/>
    <mergeCell ref="X148:X149"/>
    <mergeCell ref="Y148:Y149"/>
    <mergeCell ref="Z148:Z149"/>
    <mergeCell ref="R137:R138"/>
    <mergeCell ref="S137:S138"/>
    <mergeCell ref="T137:T138"/>
    <mergeCell ref="U137:U138"/>
    <mergeCell ref="V137:V138"/>
    <mergeCell ref="W137:W138"/>
    <mergeCell ref="X137:X138"/>
    <mergeCell ref="Y137:Y138"/>
    <mergeCell ref="Z137:Z138"/>
    <mergeCell ref="AA137:AA138"/>
    <mergeCell ref="AB137:AB138"/>
    <mergeCell ref="AC137:AC138"/>
    <mergeCell ref="AD137:AD138"/>
    <mergeCell ref="AE137:AE138"/>
    <mergeCell ref="AF137:AF138"/>
    <mergeCell ref="AG137:AG138"/>
    <mergeCell ref="AH137:AH138"/>
    <mergeCell ref="A137:A138"/>
    <mergeCell ref="B137:B138"/>
    <mergeCell ref="C137:C138"/>
    <mergeCell ref="D137:D138"/>
    <mergeCell ref="E137:E138"/>
    <mergeCell ref="F137:F138"/>
    <mergeCell ref="G137:G138"/>
    <mergeCell ref="H137:H138"/>
    <mergeCell ref="I137:I138"/>
    <mergeCell ref="J137:J138"/>
    <mergeCell ref="K137:K138"/>
    <mergeCell ref="L137:L138"/>
    <mergeCell ref="M137:M138"/>
    <mergeCell ref="N137:N138"/>
    <mergeCell ref="O137:O138"/>
    <mergeCell ref="P137:P138"/>
    <mergeCell ref="Q137:Q138"/>
    <mergeCell ref="A128:A136"/>
    <mergeCell ref="B128:B136"/>
    <mergeCell ref="C128:C136"/>
    <mergeCell ref="D128:D136"/>
    <mergeCell ref="E128:E136"/>
    <mergeCell ref="Y126:Y127"/>
    <mergeCell ref="Z126:Z127"/>
    <mergeCell ref="AA126:AA127"/>
    <mergeCell ref="AB126:AB127"/>
    <mergeCell ref="AE126:AE127"/>
    <mergeCell ref="AF126:AF127"/>
    <mergeCell ref="AG126:AG127"/>
    <mergeCell ref="AH126:AH127"/>
    <mergeCell ref="AC126:AC127"/>
    <mergeCell ref="AD126:AD127"/>
    <mergeCell ref="S126:S127"/>
    <mergeCell ref="T126:T127"/>
    <mergeCell ref="AI116:AI117"/>
    <mergeCell ref="A118:A125"/>
    <mergeCell ref="B118:B125"/>
    <mergeCell ref="C118:C125"/>
    <mergeCell ref="D118:D125"/>
    <mergeCell ref="E118:E125"/>
    <mergeCell ref="A126:A127"/>
    <mergeCell ref="B126:B127"/>
    <mergeCell ref="C126:C127"/>
    <mergeCell ref="D126:D127"/>
    <mergeCell ref="E126:E127"/>
    <mergeCell ref="F126:F127"/>
    <mergeCell ref="G126:G127"/>
    <mergeCell ref="H126:H127"/>
    <mergeCell ref="I126:I127"/>
    <mergeCell ref="J126:J127"/>
    <mergeCell ref="K126:K127"/>
    <mergeCell ref="L126:L127"/>
    <mergeCell ref="U126:U127"/>
    <mergeCell ref="V126:V127"/>
    <mergeCell ref="W126:W127"/>
    <mergeCell ref="X126:X127"/>
    <mergeCell ref="M126:M127"/>
    <mergeCell ref="N126:N127"/>
    <mergeCell ref="O126:O127"/>
    <mergeCell ref="P126:P127"/>
    <mergeCell ref="Q126:Q127"/>
    <mergeCell ref="R126:R127"/>
    <mergeCell ref="AI126:AI127"/>
    <mergeCell ref="R116:R117"/>
    <mergeCell ref="S116:S117"/>
    <mergeCell ref="T116:T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116:A117"/>
    <mergeCell ref="B116:B117"/>
    <mergeCell ref="C116:C117"/>
    <mergeCell ref="D116:D117"/>
    <mergeCell ref="E116:E117"/>
    <mergeCell ref="F116:F117"/>
    <mergeCell ref="G116:G117"/>
    <mergeCell ref="H116:H117"/>
    <mergeCell ref="I116:I117"/>
    <mergeCell ref="J116:J117"/>
    <mergeCell ref="K116:K117"/>
    <mergeCell ref="L116:L117"/>
    <mergeCell ref="M116:M117"/>
    <mergeCell ref="N116:N117"/>
    <mergeCell ref="O116:O117"/>
    <mergeCell ref="P116:P117"/>
    <mergeCell ref="Q116:Q117"/>
    <mergeCell ref="A107:A115"/>
    <mergeCell ref="B107:B115"/>
    <mergeCell ref="C107:C115"/>
    <mergeCell ref="D107:D115"/>
    <mergeCell ref="E107:E115"/>
    <mergeCell ref="Y105:Y106"/>
    <mergeCell ref="Z105:Z106"/>
    <mergeCell ref="AA105:AA106"/>
    <mergeCell ref="AB105:AB106"/>
    <mergeCell ref="AE105:AE106"/>
    <mergeCell ref="AF105:AF106"/>
    <mergeCell ref="AG105:AG106"/>
    <mergeCell ref="AH105:AH106"/>
    <mergeCell ref="AC105:AC106"/>
    <mergeCell ref="AD105:AD106"/>
    <mergeCell ref="S105:S106"/>
    <mergeCell ref="T105:T106"/>
    <mergeCell ref="AI94:AI95"/>
    <mergeCell ref="A96:A104"/>
    <mergeCell ref="B96:B104"/>
    <mergeCell ref="C96:C104"/>
    <mergeCell ref="D96:D104"/>
    <mergeCell ref="E96:E104"/>
    <mergeCell ref="A105:A106"/>
    <mergeCell ref="B105:B106"/>
    <mergeCell ref="C105:C106"/>
    <mergeCell ref="D105:D106"/>
    <mergeCell ref="E105:E106"/>
    <mergeCell ref="F105:F106"/>
    <mergeCell ref="G105:G106"/>
    <mergeCell ref="H105:H106"/>
    <mergeCell ref="I105:I106"/>
    <mergeCell ref="J105:J106"/>
    <mergeCell ref="K105:K106"/>
    <mergeCell ref="L105:L106"/>
    <mergeCell ref="U105:U106"/>
    <mergeCell ref="V105:V106"/>
    <mergeCell ref="W105:W106"/>
    <mergeCell ref="X105:X106"/>
    <mergeCell ref="M105:M106"/>
    <mergeCell ref="N105:N106"/>
    <mergeCell ref="O105:O106"/>
    <mergeCell ref="P105:P106"/>
    <mergeCell ref="Q105:Q106"/>
    <mergeCell ref="R105:R106"/>
    <mergeCell ref="AI105:AI106"/>
    <mergeCell ref="R94:R95"/>
    <mergeCell ref="S94:S95"/>
    <mergeCell ref="T94:T95"/>
    <mergeCell ref="AF94:AF95"/>
    <mergeCell ref="AG94:AG95"/>
    <mergeCell ref="AH94:AH95"/>
    <mergeCell ref="A94:A95"/>
    <mergeCell ref="B94:B95"/>
    <mergeCell ref="C94:C95"/>
    <mergeCell ref="D94:D95"/>
    <mergeCell ref="E94:E95"/>
    <mergeCell ref="F94:F95"/>
    <mergeCell ref="G94:G95"/>
    <mergeCell ref="H94:H95"/>
    <mergeCell ref="I94:I95"/>
    <mergeCell ref="J94:J95"/>
    <mergeCell ref="K94:K95"/>
    <mergeCell ref="L94:L95"/>
    <mergeCell ref="M94:M95"/>
    <mergeCell ref="N94:N95"/>
    <mergeCell ref="O94:O95"/>
    <mergeCell ref="P94:P95"/>
    <mergeCell ref="Q94:Q95"/>
    <mergeCell ref="M58:M59"/>
    <mergeCell ref="N58:N59"/>
    <mergeCell ref="O58:O59"/>
    <mergeCell ref="P58:P59"/>
    <mergeCell ref="Q58:Q59"/>
    <mergeCell ref="R58:R59"/>
    <mergeCell ref="AI58:AI59"/>
    <mergeCell ref="A60:A71"/>
    <mergeCell ref="B60:B71"/>
    <mergeCell ref="C60:C71"/>
    <mergeCell ref="D60:D71"/>
    <mergeCell ref="E60:E71"/>
    <mergeCell ref="Y58:Y59"/>
    <mergeCell ref="Z58:Z59"/>
    <mergeCell ref="AA58:AA59"/>
    <mergeCell ref="AB58:AB59"/>
    <mergeCell ref="AE58:AE59"/>
    <mergeCell ref="AF58:AF59"/>
    <mergeCell ref="AG58:AG59"/>
    <mergeCell ref="AH58:AH59"/>
    <mergeCell ref="AC58:AC59"/>
    <mergeCell ref="AD58:AD59"/>
    <mergeCell ref="S58:S59"/>
    <mergeCell ref="T58:T59"/>
    <mergeCell ref="AI61:AI62"/>
    <mergeCell ref="AI64:AI65"/>
    <mergeCell ref="AI67:AI68"/>
    <mergeCell ref="AI70:AI71"/>
    <mergeCell ref="AC44:AC45"/>
    <mergeCell ref="AD44:AD45"/>
    <mergeCell ref="AE44:AE45"/>
    <mergeCell ref="AF44:AF45"/>
    <mergeCell ref="AG44:AG45"/>
    <mergeCell ref="AH44:AH45"/>
    <mergeCell ref="AI44:AI45"/>
    <mergeCell ref="A46:A57"/>
    <mergeCell ref="B46:B57"/>
    <mergeCell ref="C46:C57"/>
    <mergeCell ref="D46:D57"/>
    <mergeCell ref="E46:E57"/>
    <mergeCell ref="AI47:AI48"/>
    <mergeCell ref="AI50:AI51"/>
    <mergeCell ref="AI53:AI54"/>
    <mergeCell ref="AI56:AI57"/>
    <mergeCell ref="A58:A59"/>
    <mergeCell ref="B58:B59"/>
    <mergeCell ref="C58:C59"/>
    <mergeCell ref="D58:D59"/>
    <mergeCell ref="E58:E59"/>
    <mergeCell ref="F58:F59"/>
    <mergeCell ref="G58:G59"/>
    <mergeCell ref="H58:H59"/>
    <mergeCell ref="I58:I59"/>
    <mergeCell ref="J58:J59"/>
    <mergeCell ref="K58:K59"/>
    <mergeCell ref="L58:L59"/>
    <mergeCell ref="U58:U59"/>
    <mergeCell ref="V58:V59"/>
    <mergeCell ref="W58:W59"/>
    <mergeCell ref="X58:X59"/>
    <mergeCell ref="AI33:AI34"/>
    <mergeCell ref="AI36:AI37"/>
    <mergeCell ref="AI39:AI40"/>
    <mergeCell ref="AI42:AI43"/>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U44:U45"/>
    <mergeCell ref="V44:V45"/>
    <mergeCell ref="W44:W45"/>
    <mergeCell ref="X44:X45"/>
    <mergeCell ref="Y44:Y45"/>
    <mergeCell ref="Z44:Z45"/>
    <mergeCell ref="AA44:AA45"/>
    <mergeCell ref="AB44:AB45"/>
    <mergeCell ref="A32:A43"/>
    <mergeCell ref="B32:B43"/>
    <mergeCell ref="C32:C43"/>
    <mergeCell ref="D32:D43"/>
    <mergeCell ref="E32:E43"/>
    <mergeCell ref="Y30:Y31"/>
    <mergeCell ref="Z30:Z31"/>
    <mergeCell ref="AA30:AA31"/>
    <mergeCell ref="AB30:AB31"/>
    <mergeCell ref="AE30:AE31"/>
    <mergeCell ref="AF30:AF31"/>
    <mergeCell ref="AG30:AG31"/>
    <mergeCell ref="AH30:AH31"/>
    <mergeCell ref="AC30:AC31"/>
    <mergeCell ref="AD30:AD31"/>
    <mergeCell ref="S30:S31"/>
    <mergeCell ref="T30:T31"/>
    <mergeCell ref="AI19:AI20"/>
    <mergeCell ref="A21:A29"/>
    <mergeCell ref="B21:B29"/>
    <mergeCell ref="C21:C29"/>
    <mergeCell ref="D21:D29"/>
    <mergeCell ref="E21:E29"/>
    <mergeCell ref="A30:A31"/>
    <mergeCell ref="B30:B31"/>
    <mergeCell ref="C30:C31"/>
    <mergeCell ref="D30:D31"/>
    <mergeCell ref="E30:E31"/>
    <mergeCell ref="F30:F31"/>
    <mergeCell ref="G30:G31"/>
    <mergeCell ref="H30:H31"/>
    <mergeCell ref="I30:I31"/>
    <mergeCell ref="J30:J31"/>
    <mergeCell ref="K30:K31"/>
    <mergeCell ref="L30:L31"/>
    <mergeCell ref="U30:U31"/>
    <mergeCell ref="V30:V31"/>
    <mergeCell ref="W30:W31"/>
    <mergeCell ref="X30:X31"/>
    <mergeCell ref="M30:M31"/>
    <mergeCell ref="N30:N31"/>
    <mergeCell ref="O30:O31"/>
    <mergeCell ref="P30:P31"/>
    <mergeCell ref="Q30:Q31"/>
    <mergeCell ref="R30:R31"/>
    <mergeCell ref="AI30:AI31"/>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Q5:Q6"/>
    <mergeCell ref="R5:R6"/>
    <mergeCell ref="AI5:AI6"/>
    <mergeCell ref="A7:A18"/>
    <mergeCell ref="B7:B18"/>
    <mergeCell ref="C7:C18"/>
    <mergeCell ref="D7:D18"/>
    <mergeCell ref="E7:E18"/>
    <mergeCell ref="Y5:Y6"/>
    <mergeCell ref="Z5:Z6"/>
    <mergeCell ref="AA5:AA6"/>
    <mergeCell ref="AB5:AB6"/>
    <mergeCell ref="AE5:AE6"/>
    <mergeCell ref="AF5:AF6"/>
    <mergeCell ref="AG5:AG6"/>
    <mergeCell ref="AH5:AH6"/>
    <mergeCell ref="AC5:AC6"/>
    <mergeCell ref="AD5:AD6"/>
    <mergeCell ref="S5:S6"/>
    <mergeCell ref="T5:T6"/>
    <mergeCell ref="AI8:AI9"/>
    <mergeCell ref="AI11:AI12"/>
    <mergeCell ref="AI14:AI15"/>
    <mergeCell ref="AI17:AI18"/>
    <mergeCell ref="G4:I4"/>
    <mergeCell ref="J4:L4"/>
    <mergeCell ref="M4:O4"/>
    <mergeCell ref="P4:R4"/>
    <mergeCell ref="S4:U4"/>
    <mergeCell ref="V4:X4"/>
    <mergeCell ref="Y4:AA4"/>
    <mergeCell ref="AB4:AD4"/>
    <mergeCell ref="AE4:AG4"/>
    <mergeCell ref="A5:A6"/>
    <mergeCell ref="B5:B6"/>
    <mergeCell ref="C5:C6"/>
    <mergeCell ref="D5:D6"/>
    <mergeCell ref="E5:E6"/>
    <mergeCell ref="F5:F6"/>
    <mergeCell ref="A1:AI2"/>
    <mergeCell ref="A3:AI3"/>
    <mergeCell ref="A4:F4"/>
    <mergeCell ref="K5:K6"/>
    <mergeCell ref="L5:L6"/>
    <mergeCell ref="G5:G6"/>
    <mergeCell ref="H5:H6"/>
    <mergeCell ref="I5:I6"/>
    <mergeCell ref="J5:J6"/>
    <mergeCell ref="U5:U6"/>
    <mergeCell ref="V5:V6"/>
    <mergeCell ref="W5:W6"/>
    <mergeCell ref="X5:X6"/>
    <mergeCell ref="M5:M6"/>
    <mergeCell ref="N5:N6"/>
    <mergeCell ref="O5:O6"/>
    <mergeCell ref="P5:P6"/>
    <mergeCell ref="AI326:AI327"/>
    <mergeCell ref="A328:A336"/>
    <mergeCell ref="B328:B336"/>
    <mergeCell ref="C328:C336"/>
    <mergeCell ref="D328:D336"/>
    <mergeCell ref="E328:E336"/>
    <mergeCell ref="AG326:AG327"/>
    <mergeCell ref="AH326:AH327"/>
    <mergeCell ref="P326:P327"/>
    <mergeCell ref="Q326:Q327"/>
    <mergeCell ref="R326:R327"/>
    <mergeCell ref="S326:S327"/>
    <mergeCell ref="O326:O327"/>
    <mergeCell ref="I326:I327"/>
    <mergeCell ref="J326:J327"/>
    <mergeCell ref="K326:K327"/>
    <mergeCell ref="L326:L327"/>
    <mergeCell ref="M326:M327"/>
    <mergeCell ref="N326:N327"/>
    <mergeCell ref="G326:G327"/>
    <mergeCell ref="H326:H327"/>
    <mergeCell ref="A326:A327"/>
    <mergeCell ref="B326:B327"/>
    <mergeCell ref="C326:C327"/>
    <mergeCell ref="D326:D327"/>
    <mergeCell ref="E326:E327"/>
    <mergeCell ref="F326:F327"/>
    <mergeCell ref="AF326:AF327"/>
    <mergeCell ref="AI83:AI84"/>
    <mergeCell ref="A85:A93"/>
    <mergeCell ref="B85:B93"/>
    <mergeCell ref="C85:C93"/>
    <mergeCell ref="D85:D93"/>
    <mergeCell ref="E85:E93"/>
    <mergeCell ref="AG83:AG84"/>
    <mergeCell ref="AH83:AH84"/>
    <mergeCell ref="P83:P84"/>
    <mergeCell ref="Q83:Q84"/>
    <mergeCell ref="R83:R84"/>
    <mergeCell ref="S83:S84"/>
    <mergeCell ref="O83:O84"/>
    <mergeCell ref="I83:I84"/>
    <mergeCell ref="J83:J84"/>
    <mergeCell ref="K83:K84"/>
    <mergeCell ref="L83:L84"/>
    <mergeCell ref="M83:M84"/>
    <mergeCell ref="N83:N84"/>
    <mergeCell ref="G83:G84"/>
    <mergeCell ref="H83:H84"/>
    <mergeCell ref="A83:A84"/>
    <mergeCell ref="B83:B84"/>
    <mergeCell ref="C83:C84"/>
    <mergeCell ref="D83:D84"/>
    <mergeCell ref="E83:E84"/>
    <mergeCell ref="F83:F84"/>
    <mergeCell ref="AF83:AF84"/>
    <mergeCell ref="Z83:Z84"/>
    <mergeCell ref="AA83:AA84"/>
    <mergeCell ref="AB83:AB84"/>
    <mergeCell ref="AC83:AC84"/>
    <mergeCell ref="AD83:AD84"/>
    <mergeCell ref="AE83:AE84"/>
    <mergeCell ref="T83:T84"/>
    <mergeCell ref="U83:U84"/>
    <mergeCell ref="V83:V84"/>
    <mergeCell ref="W83:W84"/>
    <mergeCell ref="X83:X84"/>
    <mergeCell ref="Y83:Y84"/>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U94:U95"/>
    <mergeCell ref="V94:V95"/>
    <mergeCell ref="W94:W95"/>
    <mergeCell ref="X94:X95"/>
    <mergeCell ref="Y94:Y95"/>
    <mergeCell ref="Z94:Z95"/>
    <mergeCell ref="AA94:AA95"/>
    <mergeCell ref="AB94:AB95"/>
    <mergeCell ref="AC94:AC95"/>
    <mergeCell ref="AD94:AD95"/>
    <mergeCell ref="AE94:AE95"/>
    <mergeCell ref="U116:U117"/>
    <mergeCell ref="AI337:AI338"/>
    <mergeCell ref="A339:A347"/>
    <mergeCell ref="B339:B347"/>
    <mergeCell ref="C339:C347"/>
    <mergeCell ref="D339:D347"/>
    <mergeCell ref="E339:E347"/>
    <mergeCell ref="AG337:AG338"/>
    <mergeCell ref="AH337:AH338"/>
    <mergeCell ref="P337:P338"/>
    <mergeCell ref="Q337:Q338"/>
    <mergeCell ref="R337:R338"/>
    <mergeCell ref="S337:S338"/>
    <mergeCell ref="O337:O338"/>
    <mergeCell ref="I337:I338"/>
    <mergeCell ref="J337:J338"/>
    <mergeCell ref="K337:K338"/>
    <mergeCell ref="L337:L338"/>
    <mergeCell ref="M337:M338"/>
    <mergeCell ref="N337:N338"/>
    <mergeCell ref="G337:G338"/>
    <mergeCell ref="H337:H338"/>
    <mergeCell ref="A337:A338"/>
    <mergeCell ref="B337:B338"/>
    <mergeCell ref="C337:C338"/>
    <mergeCell ref="D337:D338"/>
    <mergeCell ref="E337:E338"/>
    <mergeCell ref="F337:F338"/>
    <mergeCell ref="D427:F427"/>
    <mergeCell ref="D419:F419"/>
    <mergeCell ref="D420:F420"/>
    <mergeCell ref="D422:F422"/>
    <mergeCell ref="D424:F424"/>
    <mergeCell ref="D425:F425"/>
    <mergeCell ref="D426:F426"/>
    <mergeCell ref="AF337:AF338"/>
    <mergeCell ref="D417:F417"/>
    <mergeCell ref="D418:F418"/>
    <mergeCell ref="Z337:Z338"/>
    <mergeCell ref="AA337:AA338"/>
    <mergeCell ref="AB337:AB338"/>
    <mergeCell ref="AC337:AC338"/>
    <mergeCell ref="AD337:AD338"/>
    <mergeCell ref="AE337:AE338"/>
    <mergeCell ref="T337:T338"/>
    <mergeCell ref="U337:U338"/>
    <mergeCell ref="V337:V338"/>
    <mergeCell ref="W337:W338"/>
    <mergeCell ref="X337:X338"/>
    <mergeCell ref="Y337:Y338"/>
    <mergeCell ref="M396:M397"/>
    <mergeCell ref="N396:N397"/>
    <mergeCell ref="O396:O397"/>
    <mergeCell ref="P396:P397"/>
    <mergeCell ref="Q396:Q397"/>
    <mergeCell ref="R396:R397"/>
    <mergeCell ref="S396:S397"/>
    <mergeCell ref="T396:T397"/>
    <mergeCell ref="U396:U397"/>
    <mergeCell ref="Y416:AA416"/>
  </mergeCells>
  <pageMargins left="0.25" right="0.25" top="0.75" bottom="0.75" header="0.3" footer="0.3"/>
  <pageSetup paperSize="3" scale="20" fitToHeight="0" orientation="landscape" r:id="rId1"/>
  <headerFooter>
    <oddFooter>&amp;C&amp;P</oddFooter>
  </headerFooter>
  <rowBreaks count="3" manualBreakCount="3">
    <brk id="125" max="70" man="1"/>
    <brk id="213" max="70" man="1"/>
    <brk id="336" max="3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4E4CA-04E7-4F6D-9BBB-778377CF1D50}">
  <sheetPr>
    <pageSetUpPr fitToPage="1"/>
  </sheetPr>
  <dimension ref="A1:H23"/>
  <sheetViews>
    <sheetView view="pageBreakPreview" zoomScale="150" zoomScaleNormal="100" zoomScaleSheetLayoutView="150" workbookViewId="0">
      <selection activeCell="H5" sqref="H5"/>
    </sheetView>
  </sheetViews>
  <sheetFormatPr defaultRowHeight="14.45"/>
  <cols>
    <col min="1" max="1" width="19.85546875" bestFit="1" customWidth="1"/>
    <col min="2" max="5" width="13.7109375" bestFit="1" customWidth="1"/>
    <col min="6" max="6" width="13.28515625" bestFit="1" customWidth="1"/>
    <col min="7" max="7" width="13.7109375" bestFit="1" customWidth="1"/>
    <col min="8" max="8" width="14.42578125" bestFit="1" customWidth="1"/>
  </cols>
  <sheetData>
    <row r="1" spans="1:8">
      <c r="A1" s="423" t="s">
        <v>160</v>
      </c>
      <c r="B1" s="424"/>
      <c r="C1" s="424"/>
      <c r="D1" s="424"/>
      <c r="E1" s="424"/>
      <c r="F1" s="424"/>
      <c r="G1" s="424"/>
      <c r="H1" s="425"/>
    </row>
    <row r="2" spans="1:8">
      <c r="A2" s="30"/>
      <c r="B2" t="s">
        <v>6</v>
      </c>
      <c r="C2" t="s">
        <v>7</v>
      </c>
      <c r="D2" t="s">
        <v>8</v>
      </c>
      <c r="E2" t="s">
        <v>9</v>
      </c>
      <c r="F2" t="s">
        <v>10</v>
      </c>
      <c r="G2" t="s">
        <v>11</v>
      </c>
      <c r="H2" s="31" t="s">
        <v>170</v>
      </c>
    </row>
    <row r="3" spans="1:8">
      <c r="A3" s="30" t="s">
        <v>171</v>
      </c>
      <c r="B3" s="38">
        <f>'IN - All Programs'!R417</f>
        <v>1091828</v>
      </c>
      <c r="C3" s="38">
        <f>'IN - All Programs'!U417</f>
        <v>1087358</v>
      </c>
      <c r="D3" s="38">
        <f>'IN - All Programs'!X417</f>
        <v>1329811.680039868</v>
      </c>
      <c r="E3" s="38">
        <f>'IN - All Programs'!AA417</f>
        <v>1440562.1716781056</v>
      </c>
      <c r="F3" s="38">
        <f>'IN - All Programs'!AD417</f>
        <v>1375657.7206346649</v>
      </c>
      <c r="G3" s="38">
        <f>'IN - All Programs'!AG417</f>
        <v>1400610.4092513118</v>
      </c>
      <c r="H3" s="57">
        <f>SUM(B3:G3)</f>
        <v>7725827.9816039503</v>
      </c>
    </row>
    <row r="4" spans="1:8">
      <c r="A4" s="30" t="s">
        <v>172</v>
      </c>
      <c r="B4" s="38">
        <f t="shared" ref="B4:H4" si="0">SUM(B3/2)</f>
        <v>545914</v>
      </c>
      <c r="C4" s="38">
        <f t="shared" si="0"/>
        <v>543679</v>
      </c>
      <c r="D4" s="38">
        <f t="shared" si="0"/>
        <v>664905.840019934</v>
      </c>
      <c r="E4" s="38">
        <f t="shared" si="0"/>
        <v>720281.0858390528</v>
      </c>
      <c r="F4" s="38">
        <f t="shared" si="0"/>
        <v>687828.86031733244</v>
      </c>
      <c r="G4" s="38">
        <f t="shared" si="0"/>
        <v>700305.2046256559</v>
      </c>
      <c r="H4" s="57">
        <f t="shared" si="0"/>
        <v>3862913.9908019751</v>
      </c>
    </row>
    <row r="5" spans="1:8" ht="15" thickBot="1">
      <c r="A5" s="49" t="s">
        <v>173</v>
      </c>
      <c r="B5" s="56">
        <f>'IN - All Programs'!P408</f>
        <v>1412147</v>
      </c>
      <c r="C5" s="56">
        <f>'IN - All Programs'!S408</f>
        <v>1300000</v>
      </c>
      <c r="D5" s="56">
        <f>'IN - All Programs'!V408</f>
        <v>200000</v>
      </c>
      <c r="E5" s="56">
        <f>'IN - All Programs'!Y408</f>
        <v>1400000</v>
      </c>
      <c r="F5" s="56">
        <f>'IN - All Programs'!AB408</f>
        <v>200000</v>
      </c>
      <c r="G5" s="56">
        <f>'IN - All Programs'!AE408</f>
        <v>200000</v>
      </c>
      <c r="H5" s="55">
        <f>SUM(B5:G5)</f>
        <v>4712147</v>
      </c>
    </row>
    <row r="6" spans="1:8" ht="15" thickBot="1"/>
    <row r="7" spans="1:8">
      <c r="A7" s="423" t="s">
        <v>161</v>
      </c>
      <c r="B7" s="424"/>
      <c r="C7" s="424"/>
      <c r="D7" s="424"/>
      <c r="E7" s="424"/>
      <c r="F7" s="424"/>
      <c r="G7" s="424"/>
      <c r="H7" s="425"/>
    </row>
    <row r="8" spans="1:8">
      <c r="A8" s="30"/>
      <c r="B8" t="s">
        <v>6</v>
      </c>
      <c r="C8" t="s">
        <v>7</v>
      </c>
      <c r="D8" t="s">
        <v>8</v>
      </c>
      <c r="E8" t="s">
        <v>9</v>
      </c>
      <c r="F8" t="s">
        <v>10</v>
      </c>
      <c r="G8" t="s">
        <v>11</v>
      </c>
      <c r="H8" s="31" t="s">
        <v>170</v>
      </c>
    </row>
    <row r="9" spans="1:8">
      <c r="A9" s="30" t="s">
        <v>171</v>
      </c>
      <c r="B9" s="38">
        <f>'IN - All Programs'!R418</f>
        <v>700399</v>
      </c>
      <c r="C9" s="38">
        <f>'IN - All Programs'!U418</f>
        <v>679689</v>
      </c>
      <c r="D9" s="38">
        <f>'IN - All Programs'!X418</f>
        <v>838526.14502312685</v>
      </c>
      <c r="E9" s="38">
        <f>'IN - All Programs'!AA418</f>
        <v>908360.98269731784</v>
      </c>
      <c r="F9" s="38">
        <f>'IN - All Programs'!AD418</f>
        <v>867434.82755430788</v>
      </c>
      <c r="G9" s="38">
        <f>'IN - All Programs'!AG418</f>
        <v>883168.99661578867</v>
      </c>
      <c r="H9" s="57">
        <f>SUM(B9:G9)</f>
        <v>4877578.9518905412</v>
      </c>
    </row>
    <row r="10" spans="1:8">
      <c r="A10" s="30" t="s">
        <v>172</v>
      </c>
      <c r="B10" s="38">
        <f t="shared" ref="B10:H10" si="1">SUM(B9/2)</f>
        <v>350199.5</v>
      </c>
      <c r="C10" s="38">
        <f t="shared" si="1"/>
        <v>339844.5</v>
      </c>
      <c r="D10" s="38">
        <f t="shared" si="1"/>
        <v>419263.07251156343</v>
      </c>
      <c r="E10" s="38">
        <f t="shared" si="1"/>
        <v>454180.49134865892</v>
      </c>
      <c r="F10" s="38">
        <f t="shared" si="1"/>
        <v>433717.41377715394</v>
      </c>
      <c r="G10" s="38">
        <f t="shared" si="1"/>
        <v>441584.49830789433</v>
      </c>
      <c r="H10" s="57">
        <f t="shared" si="1"/>
        <v>2438789.4759452706</v>
      </c>
    </row>
    <row r="11" spans="1:8" ht="15" thickBot="1">
      <c r="A11" s="49" t="s">
        <v>173</v>
      </c>
      <c r="B11" s="56">
        <f>'IN - All Programs'!P409</f>
        <v>2082662</v>
      </c>
      <c r="C11" s="56">
        <f>'IN - All Programs'!S409</f>
        <v>0</v>
      </c>
      <c r="D11" s="56">
        <f>'IN - All Programs'!V409</f>
        <v>71720</v>
      </c>
      <c r="E11" s="56">
        <f>'IN - All Programs'!Y409</f>
        <v>802000</v>
      </c>
      <c r="F11" s="56">
        <f>'IN - All Programs'!AB409</f>
        <v>2147335</v>
      </c>
      <c r="G11" s="56">
        <f>'IN - All Programs'!AE409</f>
        <v>0</v>
      </c>
      <c r="H11" s="55">
        <f>SUM(B11:G11)</f>
        <v>5103717</v>
      </c>
    </row>
    <row r="12" spans="1:8" ht="15" thickBot="1"/>
    <row r="13" spans="1:8">
      <c r="A13" s="423" t="s">
        <v>162</v>
      </c>
      <c r="B13" s="424"/>
      <c r="C13" s="424"/>
      <c r="D13" s="424"/>
      <c r="E13" s="424"/>
      <c r="F13" s="424"/>
      <c r="G13" s="424"/>
      <c r="H13" s="425"/>
    </row>
    <row r="14" spans="1:8">
      <c r="A14" s="30"/>
      <c r="B14" t="s">
        <v>6</v>
      </c>
      <c r="C14" t="s">
        <v>7</v>
      </c>
      <c r="D14" t="s">
        <v>8</v>
      </c>
      <c r="E14" t="s">
        <v>9</v>
      </c>
      <c r="F14" t="s">
        <v>10</v>
      </c>
      <c r="G14" t="s">
        <v>11</v>
      </c>
      <c r="H14" s="31" t="s">
        <v>170</v>
      </c>
    </row>
    <row r="15" spans="1:8">
      <c r="A15" s="30" t="s">
        <v>171</v>
      </c>
      <c r="B15" s="38">
        <f>'IN - All Programs'!R419</f>
        <v>2729203</v>
      </c>
      <c r="C15" s="38">
        <f>'IN - All Programs'!U419</f>
        <v>2694466</v>
      </c>
      <c r="D15" s="38">
        <f>'IN - All Programs'!X419</f>
        <v>3262251.780112355</v>
      </c>
      <c r="E15" s="38">
        <f>'IN - All Programs'!AA419</f>
        <v>3533941.3688850505</v>
      </c>
      <c r="F15" s="38">
        <f>'IN - All Programs'!AD419</f>
        <v>3374719.8308795104</v>
      </c>
      <c r="G15" s="38">
        <f>'IN - All Programs'!AG419</f>
        <v>3435932.9741238263</v>
      </c>
      <c r="H15" s="57">
        <f>SUM(B15:G15)</f>
        <v>19030514.954000741</v>
      </c>
    </row>
    <row r="16" spans="1:8">
      <c r="A16" s="30" t="s">
        <v>172</v>
      </c>
      <c r="B16" s="38">
        <f t="shared" ref="B16:H16" si="2">SUM(B15/2)</f>
        <v>1364601.5</v>
      </c>
      <c r="C16" s="38">
        <f t="shared" si="2"/>
        <v>1347233</v>
      </c>
      <c r="D16" s="38">
        <f t="shared" si="2"/>
        <v>1631125.8900561775</v>
      </c>
      <c r="E16" s="38">
        <f t="shared" si="2"/>
        <v>1766970.6844425253</v>
      </c>
      <c r="F16" s="38">
        <f t="shared" si="2"/>
        <v>1687359.9154397552</v>
      </c>
      <c r="G16" s="38">
        <f t="shared" si="2"/>
        <v>1717966.4870619131</v>
      </c>
      <c r="H16" s="57">
        <f t="shared" si="2"/>
        <v>9515257.4770003706</v>
      </c>
    </row>
    <row r="17" spans="1:8" ht="15" thickBot="1">
      <c r="A17" s="49" t="s">
        <v>173</v>
      </c>
      <c r="B17" s="56">
        <f>'IN - All Programs'!P410</f>
        <v>1244089</v>
      </c>
      <c r="C17" s="56">
        <f>'IN - All Programs'!S410</f>
        <v>3305869</v>
      </c>
      <c r="D17" s="56">
        <f>'IN - All Programs'!V410</f>
        <v>5125724</v>
      </c>
      <c r="E17" s="56">
        <f>'IN - All Programs'!Y410</f>
        <v>3338020</v>
      </c>
      <c r="F17" s="56">
        <f>'IN - All Programs'!AB410</f>
        <v>1967000</v>
      </c>
      <c r="G17" s="56">
        <f>'IN - All Programs'!AE410</f>
        <v>3999000</v>
      </c>
      <c r="H17" s="55">
        <f>SUM(B17:G17)</f>
        <v>18979702</v>
      </c>
    </row>
    <row r="18" spans="1:8" ht="15" thickBot="1"/>
    <row r="19" spans="1:8">
      <c r="A19" s="423" t="s">
        <v>163</v>
      </c>
      <c r="B19" s="424"/>
      <c r="C19" s="424"/>
      <c r="D19" s="424"/>
      <c r="E19" s="424"/>
      <c r="F19" s="424"/>
      <c r="G19" s="424"/>
      <c r="H19" s="425"/>
    </row>
    <row r="20" spans="1:8">
      <c r="A20" s="30"/>
      <c r="B20" t="s">
        <v>6</v>
      </c>
      <c r="C20" t="s">
        <v>7</v>
      </c>
      <c r="D20" t="s">
        <v>8</v>
      </c>
      <c r="E20" t="s">
        <v>9</v>
      </c>
      <c r="F20" t="s">
        <v>10</v>
      </c>
      <c r="G20" t="s">
        <v>11</v>
      </c>
      <c r="H20" s="31" t="s">
        <v>170</v>
      </c>
    </row>
    <row r="21" spans="1:8">
      <c r="A21" s="30" t="s">
        <v>171</v>
      </c>
      <c r="B21" s="38">
        <f>'IN - All Programs'!R420</f>
        <v>233452</v>
      </c>
      <c r="C21" s="38">
        <f>'IN - All Programs'!U420</f>
        <v>234664</v>
      </c>
      <c r="D21" s="38">
        <f>'IN - All Programs'!X420</f>
        <v>319525.3948246502</v>
      </c>
      <c r="E21" s="38">
        <f>'IN - All Programs'!AA420</f>
        <v>346136.3767395264</v>
      </c>
      <c r="F21" s="38">
        <f>'IN - All Programs'!AD420</f>
        <v>330541.22093151696</v>
      </c>
      <c r="G21" s="38">
        <f>'IN - All Programs'!AG420</f>
        <v>336536.82000907324</v>
      </c>
      <c r="H21" s="57">
        <f>SUM(B21:G21)</f>
        <v>1800855.8125047667</v>
      </c>
    </row>
    <row r="22" spans="1:8">
      <c r="A22" s="30" t="s">
        <v>172</v>
      </c>
      <c r="B22" s="38">
        <f t="shared" ref="B22:H22" si="3">SUM(B21/2)</f>
        <v>116726</v>
      </c>
      <c r="C22" s="38">
        <f t="shared" si="3"/>
        <v>117332</v>
      </c>
      <c r="D22" s="38">
        <f t="shared" si="3"/>
        <v>159762.6974123251</v>
      </c>
      <c r="E22" s="38">
        <f t="shared" si="3"/>
        <v>173068.1883697632</v>
      </c>
      <c r="F22" s="38">
        <f t="shared" si="3"/>
        <v>165270.61046575848</v>
      </c>
      <c r="G22" s="38">
        <f t="shared" si="3"/>
        <v>168268.41000453662</v>
      </c>
      <c r="H22" s="57">
        <f t="shared" si="3"/>
        <v>900427.90625238337</v>
      </c>
    </row>
    <row r="23" spans="1:8" ht="15" thickBot="1">
      <c r="A23" s="49" t="s">
        <v>173</v>
      </c>
      <c r="B23" s="56">
        <f>'IN - All Programs'!P411</f>
        <v>15984</v>
      </c>
      <c r="C23" s="56">
        <f>'IN - All Programs'!S411</f>
        <v>451540</v>
      </c>
      <c r="D23" s="56">
        <f>'IN - All Programs'!V411</f>
        <v>352671</v>
      </c>
      <c r="E23" s="56">
        <f>'IN - All Programs'!Y411</f>
        <v>688981</v>
      </c>
      <c r="F23" s="56">
        <f>'IN - All Programs'!AB411</f>
        <v>0</v>
      </c>
      <c r="G23" s="56">
        <f>'IN - All Programs'!AE411</f>
        <v>0</v>
      </c>
      <c r="H23" s="55">
        <f>SUM(B23:G23)</f>
        <v>1509176</v>
      </c>
    </row>
  </sheetData>
  <mergeCells count="4">
    <mergeCell ref="A1:H1"/>
    <mergeCell ref="A7:H7"/>
    <mergeCell ref="A13:H13"/>
    <mergeCell ref="A19:H19"/>
  </mergeCells>
  <printOptions gridLines="1"/>
  <pageMargins left="0.7" right="0.7" top="0.75" bottom="0.75" header="0.3" footer="0.3"/>
  <pageSetup paperSize="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AJ1061"/>
  <sheetViews>
    <sheetView view="pageBreakPreview" zoomScale="80" zoomScaleNormal="80" zoomScaleSheetLayoutView="80" zoomScalePageLayoutView="60" workbookViewId="0">
      <pane xSplit="7" ySplit="4" topLeftCell="W671" activePane="bottomRight" state="frozen"/>
      <selection pane="bottomRight" activeCell="AC685" sqref="AC685:AE685"/>
      <selection pane="bottomLeft" activeCell="A5" sqref="A5"/>
      <selection pane="topRight" activeCell="H1" sqref="H1"/>
    </sheetView>
  </sheetViews>
  <sheetFormatPr defaultColWidth="9.140625" defaultRowHeight="14.45"/>
  <cols>
    <col min="1" max="1" width="27.42578125" customWidth="1"/>
    <col min="2" max="2" width="15.5703125" style="1" customWidth="1"/>
    <col min="3" max="3" width="11.7109375" customWidth="1"/>
    <col min="4" max="4" width="12.140625" customWidth="1"/>
    <col min="5" max="5" width="56.85546875" customWidth="1"/>
    <col min="6" max="6" width="0.5703125" style="1" customWidth="1"/>
    <col min="7" max="7" width="21.7109375" customWidth="1"/>
    <col min="8" max="8" width="19.7109375" hidden="1" customWidth="1"/>
    <col min="9" max="9" width="18.5703125" hidden="1" customWidth="1"/>
    <col min="10" max="10" width="18.85546875" hidden="1" customWidth="1"/>
    <col min="11" max="11" width="19.7109375" hidden="1" customWidth="1"/>
    <col min="12" max="12" width="18.5703125" hidden="1" customWidth="1"/>
    <col min="13" max="13" width="18.85546875" hidden="1" customWidth="1"/>
    <col min="14" max="14" width="19.7109375" hidden="1" customWidth="1"/>
    <col min="15" max="15" width="18.5703125" hidden="1" customWidth="1"/>
    <col min="16" max="16" width="20.42578125" hidden="1" customWidth="1"/>
    <col min="17" max="17" width="19.7109375" hidden="1" customWidth="1"/>
    <col min="18" max="18" width="18.5703125" hidden="1" customWidth="1"/>
    <col min="19" max="19" width="20.42578125" hidden="1" customWidth="1"/>
    <col min="20" max="20" width="19.7109375" hidden="1" customWidth="1"/>
    <col min="21" max="21" width="18.5703125" hidden="1" customWidth="1"/>
    <col min="22" max="22" width="18.85546875" hidden="1" customWidth="1"/>
    <col min="23" max="23" width="19.7109375" customWidth="1"/>
    <col min="24" max="24" width="18.5703125" customWidth="1"/>
    <col min="25" max="25" width="18.85546875" customWidth="1"/>
    <col min="26" max="26" width="19.7109375" customWidth="1"/>
    <col min="27" max="27" width="18.5703125" customWidth="1"/>
    <col min="28" max="28" width="18.85546875" customWidth="1"/>
    <col min="29" max="29" width="19.7109375" customWidth="1"/>
    <col min="30" max="30" width="18.5703125" customWidth="1"/>
    <col min="31" max="31" width="18.85546875" customWidth="1"/>
    <col min="32" max="32" width="19.7109375" customWidth="1"/>
    <col min="33" max="33" width="18.5703125" customWidth="1"/>
    <col min="34" max="34" width="20.42578125" bestFit="1" customWidth="1"/>
    <col min="35" max="35" width="19.7109375" bestFit="1" customWidth="1"/>
    <col min="36" max="36" width="15.42578125" bestFit="1" customWidth="1"/>
  </cols>
  <sheetData>
    <row r="1" spans="1:36" ht="12.75" customHeight="1">
      <c r="A1" s="376" t="s">
        <v>174</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row>
    <row r="2" spans="1:36" ht="12.75" customHeight="1">
      <c r="A2" s="542"/>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row>
    <row r="3" spans="1:36" ht="30" customHeight="1" thickBot="1">
      <c r="A3" s="543" t="s">
        <v>175</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row>
    <row r="4" spans="1:36" ht="15" thickBot="1">
      <c r="A4" s="544" t="s">
        <v>2</v>
      </c>
      <c r="B4" s="545"/>
      <c r="C4" s="545"/>
      <c r="D4" s="545"/>
      <c r="E4" s="545"/>
      <c r="F4" s="545"/>
      <c r="G4" s="546"/>
      <c r="H4" s="544" t="s">
        <v>3</v>
      </c>
      <c r="I4" s="545"/>
      <c r="J4" s="547"/>
      <c r="K4" s="544" t="s">
        <v>4</v>
      </c>
      <c r="L4" s="545"/>
      <c r="M4" s="547"/>
      <c r="N4" s="544" t="s">
        <v>5</v>
      </c>
      <c r="O4" s="545"/>
      <c r="P4" s="547"/>
      <c r="Q4" s="544" t="s">
        <v>6</v>
      </c>
      <c r="R4" s="545"/>
      <c r="S4" s="547"/>
      <c r="T4" s="544" t="s">
        <v>7</v>
      </c>
      <c r="U4" s="545"/>
      <c r="V4" s="547"/>
      <c r="W4" s="544" t="s">
        <v>8</v>
      </c>
      <c r="X4" s="545"/>
      <c r="Y4" s="546"/>
      <c r="Z4" s="544" t="s">
        <v>9</v>
      </c>
      <c r="AA4" s="545"/>
      <c r="AB4" s="547"/>
      <c r="AC4" s="544" t="s">
        <v>10</v>
      </c>
      <c r="AD4" s="545"/>
      <c r="AE4" s="547"/>
      <c r="AF4" s="544" t="s">
        <v>11</v>
      </c>
      <c r="AG4" s="545"/>
      <c r="AH4" s="547"/>
      <c r="AI4" s="241" t="s">
        <v>12</v>
      </c>
      <c r="AJ4" s="187"/>
    </row>
    <row r="5" spans="1:36" ht="11.25" hidden="1" customHeight="1">
      <c r="A5" s="446" t="s">
        <v>17</v>
      </c>
      <c r="B5" s="367" t="s">
        <v>13</v>
      </c>
      <c r="C5" s="367" t="s">
        <v>14</v>
      </c>
      <c r="D5" s="367" t="s">
        <v>176</v>
      </c>
      <c r="E5" s="367" t="s">
        <v>16</v>
      </c>
      <c r="F5" s="354" t="s">
        <v>17</v>
      </c>
      <c r="G5" s="448" t="s">
        <v>18</v>
      </c>
      <c r="H5" s="365" t="s">
        <v>19</v>
      </c>
      <c r="I5" s="354" t="s">
        <v>20</v>
      </c>
      <c r="J5" s="355" t="s">
        <v>21</v>
      </c>
      <c r="K5" s="365" t="s">
        <v>19</v>
      </c>
      <c r="L5" s="354" t="s">
        <v>20</v>
      </c>
      <c r="M5" s="355" t="s">
        <v>21</v>
      </c>
      <c r="N5" s="365" t="s">
        <v>19</v>
      </c>
      <c r="O5" s="354" t="s">
        <v>20</v>
      </c>
      <c r="P5" s="355" t="s">
        <v>21</v>
      </c>
      <c r="Q5" s="365" t="s">
        <v>19</v>
      </c>
      <c r="R5" s="354" t="s">
        <v>20</v>
      </c>
      <c r="S5" s="355" t="s">
        <v>21</v>
      </c>
      <c r="T5" s="365" t="s">
        <v>19</v>
      </c>
      <c r="U5" s="354" t="s">
        <v>20</v>
      </c>
      <c r="V5" s="355" t="s">
        <v>21</v>
      </c>
      <c r="W5" s="365" t="s">
        <v>19</v>
      </c>
      <c r="X5" s="354" t="s">
        <v>20</v>
      </c>
      <c r="Y5" s="450" t="s">
        <v>21</v>
      </c>
      <c r="Z5" s="365" t="s">
        <v>19</v>
      </c>
      <c r="AA5" s="354" t="s">
        <v>20</v>
      </c>
      <c r="AB5" s="355" t="s">
        <v>21</v>
      </c>
      <c r="AC5" s="365" t="s">
        <v>19</v>
      </c>
      <c r="AD5" s="354" t="s">
        <v>20</v>
      </c>
      <c r="AE5" s="355" t="s">
        <v>21</v>
      </c>
      <c r="AF5" s="365" t="s">
        <v>19</v>
      </c>
      <c r="AG5" s="354" t="s">
        <v>20</v>
      </c>
      <c r="AH5" s="355" t="s">
        <v>21</v>
      </c>
      <c r="AI5" s="356" t="s">
        <v>19</v>
      </c>
      <c r="AJ5" s="453" t="s">
        <v>22</v>
      </c>
    </row>
    <row r="6" spans="1:36" ht="25.5" hidden="1" customHeight="1">
      <c r="A6" s="447"/>
      <c r="B6" s="431"/>
      <c r="C6" s="431"/>
      <c r="D6" s="431"/>
      <c r="E6" s="431"/>
      <c r="F6" s="444"/>
      <c r="G6" s="449"/>
      <c r="H6" s="443"/>
      <c r="I6" s="444"/>
      <c r="J6" s="445"/>
      <c r="K6" s="443"/>
      <c r="L6" s="444"/>
      <c r="M6" s="445"/>
      <c r="N6" s="443"/>
      <c r="O6" s="444"/>
      <c r="P6" s="445"/>
      <c r="Q6" s="443"/>
      <c r="R6" s="444"/>
      <c r="S6" s="445"/>
      <c r="T6" s="443"/>
      <c r="U6" s="444"/>
      <c r="V6" s="445"/>
      <c r="W6" s="443"/>
      <c r="X6" s="444"/>
      <c r="Y6" s="451"/>
      <c r="Z6" s="443"/>
      <c r="AA6" s="444"/>
      <c r="AB6" s="445"/>
      <c r="AC6" s="443"/>
      <c r="AD6" s="444"/>
      <c r="AE6" s="445"/>
      <c r="AF6" s="443"/>
      <c r="AG6" s="444"/>
      <c r="AH6" s="445"/>
      <c r="AI6" s="452"/>
      <c r="AJ6" s="454"/>
    </row>
    <row r="7" spans="1:36" hidden="1">
      <c r="A7" s="435" t="s">
        <v>177</v>
      </c>
      <c r="B7" s="426" t="s">
        <v>178</v>
      </c>
      <c r="C7" s="437">
        <v>2916</v>
      </c>
      <c r="D7" s="439" t="s">
        <v>179</v>
      </c>
      <c r="E7" s="441" t="s">
        <v>180</v>
      </c>
      <c r="F7" s="426" t="s">
        <v>177</v>
      </c>
      <c r="G7" s="196" t="s">
        <v>27</v>
      </c>
      <c r="H7" s="208"/>
      <c r="I7" s="179">
        <f t="shared" ref="I7:I16" si="0">H7-J7</f>
        <v>0</v>
      </c>
      <c r="J7" s="209"/>
      <c r="K7" s="208"/>
      <c r="L7" s="179">
        <f t="shared" ref="L7:L16" si="1">K7-M7</f>
        <v>0</v>
      </c>
      <c r="M7" s="209"/>
      <c r="N7" s="208"/>
      <c r="O7" s="179">
        <f t="shared" ref="O7:O16" si="2">N7-P7</f>
        <v>0</v>
      </c>
      <c r="P7" s="209"/>
      <c r="Q7" s="208"/>
      <c r="R7" s="179">
        <f t="shared" ref="R7:R16" si="3">SUM(Q7)</f>
        <v>0</v>
      </c>
      <c r="S7" s="209"/>
      <c r="T7" s="208"/>
      <c r="U7" s="179">
        <f t="shared" ref="U7:U16" si="4">T7-V7</f>
        <v>0</v>
      </c>
      <c r="V7" s="209"/>
      <c r="W7" s="208"/>
      <c r="X7" s="179">
        <f t="shared" ref="X7:X16" si="5">W7-Y7</f>
        <v>0</v>
      </c>
      <c r="Y7" s="228"/>
      <c r="Z7" s="208"/>
      <c r="AA7" s="179">
        <f t="shared" ref="AA7:AA16" si="6">Z7-AB7</f>
        <v>0</v>
      </c>
      <c r="AB7" s="209"/>
      <c r="AC7" s="208"/>
      <c r="AD7" s="179">
        <f t="shared" ref="AD7:AD16" si="7">AC7-AE7</f>
        <v>0</v>
      </c>
      <c r="AE7" s="209"/>
      <c r="AF7" s="208"/>
      <c r="AG7" s="179">
        <f t="shared" ref="AG7:AG16" si="8">AF7-AH7</f>
        <v>0</v>
      </c>
      <c r="AH7" s="209"/>
      <c r="AI7" s="203"/>
      <c r="AJ7" s="181" t="s">
        <v>28</v>
      </c>
    </row>
    <row r="8" spans="1:36" ht="13.5" hidden="1" customHeight="1">
      <c r="A8" s="435"/>
      <c r="B8" s="426"/>
      <c r="C8" s="437"/>
      <c r="D8" s="439"/>
      <c r="E8" s="441"/>
      <c r="F8" s="426"/>
      <c r="G8" s="196" t="s">
        <v>29</v>
      </c>
      <c r="H8" s="208"/>
      <c r="I8" s="179">
        <f t="shared" si="0"/>
        <v>0</v>
      </c>
      <c r="J8" s="209"/>
      <c r="K8" s="208"/>
      <c r="L8" s="179">
        <f t="shared" si="1"/>
        <v>0</v>
      </c>
      <c r="M8" s="209"/>
      <c r="N8" s="208"/>
      <c r="O8" s="179">
        <f t="shared" si="2"/>
        <v>0</v>
      </c>
      <c r="P8" s="209"/>
      <c r="Q8" s="208"/>
      <c r="R8" s="179">
        <f t="shared" si="3"/>
        <v>0</v>
      </c>
      <c r="S8" s="209"/>
      <c r="T8" s="208">
        <v>0</v>
      </c>
      <c r="U8" s="179">
        <f t="shared" si="4"/>
        <v>0</v>
      </c>
      <c r="V8" s="209"/>
      <c r="W8" s="208"/>
      <c r="X8" s="179">
        <f t="shared" si="5"/>
        <v>0</v>
      </c>
      <c r="Y8" s="228"/>
      <c r="Z8" s="208"/>
      <c r="AA8" s="179">
        <f t="shared" si="6"/>
        <v>0</v>
      </c>
      <c r="AB8" s="209"/>
      <c r="AC8" s="208"/>
      <c r="AD8" s="179">
        <f t="shared" si="7"/>
        <v>0</v>
      </c>
      <c r="AE8" s="209"/>
      <c r="AF8" s="208"/>
      <c r="AG8" s="179">
        <f t="shared" si="8"/>
        <v>0</v>
      </c>
      <c r="AH8" s="209"/>
      <c r="AI8" s="203"/>
      <c r="AJ8" s="182">
        <f>SUM(H7:H16,K7:K16,N7:N16,Q7:Q16,T7:T16,W7:W16,Z7:Z16,AC7:AC16,AF7:AF16)</f>
        <v>883606</v>
      </c>
    </row>
    <row r="9" spans="1:36" ht="15.75" hidden="1" customHeight="1">
      <c r="A9" s="435"/>
      <c r="B9" s="426"/>
      <c r="C9" s="437"/>
      <c r="D9" s="439"/>
      <c r="E9" s="441"/>
      <c r="F9" s="426"/>
      <c r="G9" s="196" t="s">
        <v>30</v>
      </c>
      <c r="H9" s="208"/>
      <c r="I9" s="179">
        <f t="shared" si="0"/>
        <v>0</v>
      </c>
      <c r="J9" s="209"/>
      <c r="K9" s="208"/>
      <c r="L9" s="179">
        <f t="shared" si="1"/>
        <v>0</v>
      </c>
      <c r="M9" s="209"/>
      <c r="N9" s="208"/>
      <c r="O9" s="179">
        <f t="shared" si="2"/>
        <v>0</v>
      </c>
      <c r="P9" s="209"/>
      <c r="Q9" s="208"/>
      <c r="R9" s="179">
        <f>SUM(Q9)</f>
        <v>0</v>
      </c>
      <c r="S9" s="209"/>
      <c r="T9" s="208">
        <v>465572</v>
      </c>
      <c r="U9" s="179">
        <f t="shared" si="4"/>
        <v>0</v>
      </c>
      <c r="V9" s="209">
        <v>465572</v>
      </c>
      <c r="W9" s="208"/>
      <c r="X9" s="179">
        <f t="shared" si="5"/>
        <v>0</v>
      </c>
      <c r="Y9" s="228"/>
      <c r="Z9" s="208"/>
      <c r="AA9" s="179">
        <f t="shared" si="6"/>
        <v>0</v>
      </c>
      <c r="AB9" s="209"/>
      <c r="AC9" s="208"/>
      <c r="AD9" s="179">
        <f t="shared" si="7"/>
        <v>0</v>
      </c>
      <c r="AE9" s="209"/>
      <c r="AF9" s="208"/>
      <c r="AG9" s="179">
        <f t="shared" si="8"/>
        <v>0</v>
      </c>
      <c r="AH9" s="209"/>
      <c r="AI9" s="203"/>
      <c r="AJ9" s="183" t="s">
        <v>32</v>
      </c>
    </row>
    <row r="10" spans="1:36" ht="15.75" hidden="1" customHeight="1">
      <c r="A10" s="435"/>
      <c r="B10" s="426"/>
      <c r="C10" s="437"/>
      <c r="D10" s="439"/>
      <c r="E10" s="441"/>
      <c r="F10" s="426"/>
      <c r="G10" s="196" t="s">
        <v>181</v>
      </c>
      <c r="H10" s="208"/>
      <c r="I10" s="179"/>
      <c r="J10" s="209"/>
      <c r="K10" s="208"/>
      <c r="L10" s="179"/>
      <c r="M10" s="209"/>
      <c r="N10" s="208"/>
      <c r="O10" s="179"/>
      <c r="P10" s="209"/>
      <c r="Q10" s="208"/>
      <c r="R10" s="179"/>
      <c r="S10" s="209"/>
      <c r="T10" s="208">
        <v>418034</v>
      </c>
      <c r="U10" s="179">
        <f t="shared" ref="U10" si="9">T10-V10</f>
        <v>0</v>
      </c>
      <c r="V10" s="209">
        <v>418034</v>
      </c>
      <c r="W10" s="208"/>
      <c r="X10" s="179">
        <v>0</v>
      </c>
      <c r="Y10" s="228"/>
      <c r="Z10" s="208"/>
      <c r="AA10" s="179"/>
      <c r="AB10" s="209"/>
      <c r="AC10" s="208"/>
      <c r="AD10" s="179"/>
      <c r="AE10" s="209"/>
      <c r="AF10" s="208"/>
      <c r="AG10" s="179"/>
      <c r="AH10" s="209"/>
      <c r="AI10" s="203"/>
      <c r="AJ10" s="183"/>
    </row>
    <row r="11" spans="1:36" ht="13.5" hidden="1" customHeight="1">
      <c r="A11" s="435"/>
      <c r="B11" s="426"/>
      <c r="C11" s="437"/>
      <c r="D11" s="439"/>
      <c r="E11" s="441"/>
      <c r="F11" s="426"/>
      <c r="G11" s="196" t="s">
        <v>31</v>
      </c>
      <c r="H11" s="208"/>
      <c r="I11" s="179">
        <f t="shared" si="0"/>
        <v>0</v>
      </c>
      <c r="J11" s="209"/>
      <c r="K11" s="208"/>
      <c r="L11" s="179">
        <f t="shared" si="1"/>
        <v>0</v>
      </c>
      <c r="M11" s="209"/>
      <c r="N11" s="208"/>
      <c r="O11" s="179">
        <f t="shared" si="2"/>
        <v>0</v>
      </c>
      <c r="P11" s="209"/>
      <c r="Q11" s="208"/>
      <c r="R11" s="179">
        <f t="shared" si="3"/>
        <v>0</v>
      </c>
      <c r="S11" s="209"/>
      <c r="T11" s="208"/>
      <c r="U11" s="179">
        <f t="shared" si="4"/>
        <v>0</v>
      </c>
      <c r="V11" s="209"/>
      <c r="W11" s="208"/>
      <c r="X11" s="179">
        <f t="shared" si="5"/>
        <v>0</v>
      </c>
      <c r="Y11" s="228"/>
      <c r="Z11" s="208"/>
      <c r="AA11" s="179">
        <f t="shared" si="6"/>
        <v>0</v>
      </c>
      <c r="AB11" s="209"/>
      <c r="AC11" s="208"/>
      <c r="AD11" s="179">
        <f t="shared" si="7"/>
        <v>0</v>
      </c>
      <c r="AE11" s="209"/>
      <c r="AF11" s="208"/>
      <c r="AG11" s="179">
        <f t="shared" si="8"/>
        <v>0</v>
      </c>
      <c r="AH11" s="209"/>
      <c r="AI11" s="203"/>
      <c r="AJ11" s="182">
        <f>SUM(I7:I16,L7:L16,O7:O16,R7:R16,U7:U16,X7:X16,AA7:AA16,AD7:AD16,AG7:AG16)</f>
        <v>0</v>
      </c>
    </row>
    <row r="12" spans="1:36" ht="13.5" hidden="1" customHeight="1">
      <c r="A12" s="435"/>
      <c r="B12" s="426"/>
      <c r="C12" s="437"/>
      <c r="D12" s="439"/>
      <c r="E12" s="441"/>
      <c r="F12" s="426"/>
      <c r="G12" s="196" t="s">
        <v>33</v>
      </c>
      <c r="H12" s="208"/>
      <c r="I12" s="179">
        <f t="shared" si="0"/>
        <v>0</v>
      </c>
      <c r="J12" s="209"/>
      <c r="K12" s="208"/>
      <c r="L12" s="179">
        <f t="shared" si="1"/>
        <v>0</v>
      </c>
      <c r="M12" s="209"/>
      <c r="N12" s="208"/>
      <c r="O12" s="179">
        <f t="shared" si="2"/>
        <v>0</v>
      </c>
      <c r="P12" s="209"/>
      <c r="Q12" s="208"/>
      <c r="R12" s="179">
        <f t="shared" si="3"/>
        <v>0</v>
      </c>
      <c r="S12" s="209"/>
      <c r="T12" s="208"/>
      <c r="U12" s="179">
        <f t="shared" si="4"/>
        <v>0</v>
      </c>
      <c r="V12" s="209"/>
      <c r="W12" s="208"/>
      <c r="X12" s="179">
        <f t="shared" si="5"/>
        <v>0</v>
      </c>
      <c r="Y12" s="228"/>
      <c r="Z12" s="208"/>
      <c r="AA12" s="179">
        <f t="shared" si="6"/>
        <v>0</v>
      </c>
      <c r="AB12" s="209"/>
      <c r="AC12" s="208"/>
      <c r="AD12" s="179">
        <f t="shared" si="7"/>
        <v>0</v>
      </c>
      <c r="AE12" s="209"/>
      <c r="AF12" s="208"/>
      <c r="AG12" s="179">
        <f t="shared" si="8"/>
        <v>0</v>
      </c>
      <c r="AH12" s="209"/>
      <c r="AI12" s="203"/>
      <c r="AJ12" s="183" t="s">
        <v>36</v>
      </c>
    </row>
    <row r="13" spans="1:36" ht="13.5" hidden="1" customHeight="1">
      <c r="A13" s="435"/>
      <c r="B13" s="426"/>
      <c r="C13" s="437"/>
      <c r="D13" s="439"/>
      <c r="E13" s="441"/>
      <c r="F13" s="426"/>
      <c r="G13" s="196" t="s">
        <v>34</v>
      </c>
      <c r="H13" s="208"/>
      <c r="I13" s="179">
        <f t="shared" si="0"/>
        <v>0</v>
      </c>
      <c r="J13" s="209"/>
      <c r="K13" s="208"/>
      <c r="L13" s="179">
        <f t="shared" si="1"/>
        <v>0</v>
      </c>
      <c r="M13" s="209"/>
      <c r="N13" s="208"/>
      <c r="O13" s="179">
        <f t="shared" si="2"/>
        <v>0</v>
      </c>
      <c r="P13" s="209"/>
      <c r="Q13" s="208"/>
      <c r="R13" s="179">
        <f t="shared" si="3"/>
        <v>0</v>
      </c>
      <c r="S13" s="209"/>
      <c r="T13" s="208"/>
      <c r="U13" s="179">
        <f t="shared" si="4"/>
        <v>0</v>
      </c>
      <c r="V13" s="209"/>
      <c r="W13" s="208"/>
      <c r="X13" s="179">
        <f t="shared" si="5"/>
        <v>0</v>
      </c>
      <c r="Y13" s="228"/>
      <c r="Z13" s="208"/>
      <c r="AA13" s="179">
        <f t="shared" si="6"/>
        <v>0</v>
      </c>
      <c r="AB13" s="209"/>
      <c r="AC13" s="208"/>
      <c r="AD13" s="179">
        <f t="shared" si="7"/>
        <v>0</v>
      </c>
      <c r="AE13" s="209"/>
      <c r="AF13" s="208"/>
      <c r="AG13" s="179">
        <f t="shared" si="8"/>
        <v>0</v>
      </c>
      <c r="AH13" s="209"/>
      <c r="AI13" s="203"/>
      <c r="AJ13" s="182">
        <f>SUM(J7:J16,M7:M16,P7:P16,S7:S16,V7:V16,Y7:Y16,AB7:AB16,AE7:AE16,AH7:AH16)</f>
        <v>883606</v>
      </c>
    </row>
    <row r="14" spans="1:36" ht="13.5" hidden="1" customHeight="1">
      <c r="A14" s="435"/>
      <c r="B14" s="426"/>
      <c r="C14" s="437"/>
      <c r="D14" s="439"/>
      <c r="E14" s="441"/>
      <c r="F14" s="426"/>
      <c r="G14" s="196" t="s">
        <v>35</v>
      </c>
      <c r="H14" s="208"/>
      <c r="I14" s="179">
        <f t="shared" si="0"/>
        <v>0</v>
      </c>
      <c r="J14" s="209"/>
      <c r="K14" s="208"/>
      <c r="L14" s="179">
        <f t="shared" si="1"/>
        <v>0</v>
      </c>
      <c r="M14" s="209"/>
      <c r="N14" s="208"/>
      <c r="O14" s="179">
        <f t="shared" si="2"/>
        <v>0</v>
      </c>
      <c r="P14" s="209"/>
      <c r="Q14" s="208"/>
      <c r="R14" s="179">
        <f t="shared" si="3"/>
        <v>0</v>
      </c>
      <c r="S14" s="209"/>
      <c r="T14" s="208"/>
      <c r="U14" s="179">
        <f t="shared" si="4"/>
        <v>0</v>
      </c>
      <c r="V14" s="209"/>
      <c r="W14" s="208"/>
      <c r="X14" s="179">
        <f t="shared" si="5"/>
        <v>0</v>
      </c>
      <c r="Y14" s="228"/>
      <c r="Z14" s="208"/>
      <c r="AA14" s="179">
        <f t="shared" si="6"/>
        <v>0</v>
      </c>
      <c r="AB14" s="209"/>
      <c r="AC14" s="208"/>
      <c r="AD14" s="179">
        <f t="shared" si="7"/>
        <v>0</v>
      </c>
      <c r="AE14" s="209"/>
      <c r="AF14" s="208"/>
      <c r="AG14" s="179">
        <f t="shared" si="8"/>
        <v>0</v>
      </c>
      <c r="AH14" s="209"/>
      <c r="AI14" s="203"/>
      <c r="AJ14" s="183" t="s">
        <v>40</v>
      </c>
    </row>
    <row r="15" spans="1:36" ht="13.5" hidden="1" customHeight="1">
      <c r="A15" s="435"/>
      <c r="B15" s="426"/>
      <c r="C15" s="437"/>
      <c r="D15" s="439"/>
      <c r="E15" s="441"/>
      <c r="F15" s="426"/>
      <c r="G15" s="196" t="s">
        <v>37</v>
      </c>
      <c r="H15" s="208"/>
      <c r="I15" s="179">
        <f t="shared" si="0"/>
        <v>0</v>
      </c>
      <c r="J15" s="209"/>
      <c r="K15" s="208"/>
      <c r="L15" s="179">
        <f t="shared" si="1"/>
        <v>0</v>
      </c>
      <c r="M15" s="209"/>
      <c r="N15" s="208"/>
      <c r="O15" s="179">
        <f t="shared" si="2"/>
        <v>0</v>
      </c>
      <c r="P15" s="209"/>
      <c r="Q15" s="208"/>
      <c r="R15" s="179">
        <f t="shared" si="3"/>
        <v>0</v>
      </c>
      <c r="S15" s="209"/>
      <c r="T15" s="208"/>
      <c r="U15" s="179">
        <f t="shared" si="4"/>
        <v>0</v>
      </c>
      <c r="V15" s="209"/>
      <c r="W15" s="208"/>
      <c r="X15" s="179">
        <f t="shared" si="5"/>
        <v>0</v>
      </c>
      <c r="Y15" s="228"/>
      <c r="Z15" s="208"/>
      <c r="AA15" s="179">
        <f t="shared" si="6"/>
        <v>0</v>
      </c>
      <c r="AB15" s="209"/>
      <c r="AC15" s="208"/>
      <c r="AD15" s="179">
        <f t="shared" si="7"/>
        <v>0</v>
      </c>
      <c r="AE15" s="209"/>
      <c r="AF15" s="208"/>
      <c r="AG15" s="179">
        <f t="shared" si="8"/>
        <v>0</v>
      </c>
      <c r="AH15" s="209"/>
      <c r="AI15" s="203"/>
      <c r="AJ15" s="184">
        <f>AJ13/AJ8</f>
        <v>1</v>
      </c>
    </row>
    <row r="16" spans="1:36" ht="13.5" hidden="1" customHeight="1" thickBot="1">
      <c r="A16" s="436"/>
      <c r="B16" s="427"/>
      <c r="C16" s="438"/>
      <c r="D16" s="440"/>
      <c r="E16" s="442"/>
      <c r="F16" s="427"/>
      <c r="G16" s="197" t="s">
        <v>38</v>
      </c>
      <c r="H16" s="210"/>
      <c r="I16" s="185">
        <f t="shared" si="0"/>
        <v>0</v>
      </c>
      <c r="J16" s="211"/>
      <c r="K16" s="210"/>
      <c r="L16" s="185">
        <f t="shared" si="1"/>
        <v>0</v>
      </c>
      <c r="M16" s="211"/>
      <c r="N16" s="210"/>
      <c r="O16" s="185">
        <f t="shared" si="2"/>
        <v>0</v>
      </c>
      <c r="P16" s="211"/>
      <c r="Q16" s="210"/>
      <c r="R16" s="185">
        <f t="shared" si="3"/>
        <v>0</v>
      </c>
      <c r="S16" s="211"/>
      <c r="T16" s="210"/>
      <c r="U16" s="185">
        <f t="shared" si="4"/>
        <v>0</v>
      </c>
      <c r="V16" s="211"/>
      <c r="W16" s="210"/>
      <c r="X16" s="185">
        <f t="shared" si="5"/>
        <v>0</v>
      </c>
      <c r="Y16" s="229"/>
      <c r="Z16" s="210"/>
      <c r="AA16" s="185">
        <f t="shared" si="6"/>
        <v>0</v>
      </c>
      <c r="AB16" s="211"/>
      <c r="AC16" s="210"/>
      <c r="AD16" s="185">
        <f t="shared" si="7"/>
        <v>0</v>
      </c>
      <c r="AE16" s="211"/>
      <c r="AF16" s="210"/>
      <c r="AG16" s="185">
        <f t="shared" si="8"/>
        <v>0</v>
      </c>
      <c r="AH16" s="211"/>
      <c r="AI16" s="204"/>
      <c r="AJ16" s="186"/>
    </row>
    <row r="17" spans="1:36" ht="15" customHeight="1">
      <c r="A17" s="446" t="s">
        <v>17</v>
      </c>
      <c r="B17" s="367" t="s">
        <v>13</v>
      </c>
      <c r="C17" s="367" t="s">
        <v>14</v>
      </c>
      <c r="D17" s="367" t="s">
        <v>176</v>
      </c>
      <c r="E17" s="367" t="s">
        <v>16</v>
      </c>
      <c r="F17" s="354" t="s">
        <v>17</v>
      </c>
      <c r="G17" s="448" t="s">
        <v>18</v>
      </c>
      <c r="H17" s="365" t="s">
        <v>19</v>
      </c>
      <c r="I17" s="354" t="s">
        <v>20</v>
      </c>
      <c r="J17" s="355" t="s">
        <v>21</v>
      </c>
      <c r="K17" s="365" t="s">
        <v>19</v>
      </c>
      <c r="L17" s="354" t="s">
        <v>20</v>
      </c>
      <c r="M17" s="355" t="s">
        <v>21</v>
      </c>
      <c r="N17" s="365" t="s">
        <v>19</v>
      </c>
      <c r="O17" s="354" t="s">
        <v>20</v>
      </c>
      <c r="P17" s="355" t="s">
        <v>21</v>
      </c>
      <c r="Q17" s="365" t="s">
        <v>19</v>
      </c>
      <c r="R17" s="354" t="s">
        <v>20</v>
      </c>
      <c r="S17" s="355" t="s">
        <v>21</v>
      </c>
      <c r="T17" s="365" t="s">
        <v>19</v>
      </c>
      <c r="U17" s="354" t="s">
        <v>20</v>
      </c>
      <c r="V17" s="355" t="s">
        <v>21</v>
      </c>
      <c r="W17" s="365" t="s">
        <v>19</v>
      </c>
      <c r="X17" s="354" t="s">
        <v>20</v>
      </c>
      <c r="Y17" s="450" t="s">
        <v>21</v>
      </c>
      <c r="Z17" s="365" t="s">
        <v>19</v>
      </c>
      <c r="AA17" s="354" t="s">
        <v>20</v>
      </c>
      <c r="AB17" s="355" t="s">
        <v>21</v>
      </c>
      <c r="AC17" s="365" t="s">
        <v>19</v>
      </c>
      <c r="AD17" s="354" t="s">
        <v>20</v>
      </c>
      <c r="AE17" s="355" t="s">
        <v>21</v>
      </c>
      <c r="AF17" s="365" t="s">
        <v>19</v>
      </c>
      <c r="AG17" s="354" t="s">
        <v>20</v>
      </c>
      <c r="AH17" s="355" t="s">
        <v>21</v>
      </c>
      <c r="AI17" s="356" t="s">
        <v>19</v>
      </c>
      <c r="AJ17" s="453" t="s">
        <v>22</v>
      </c>
    </row>
    <row r="18" spans="1:36" ht="15" customHeight="1">
      <c r="A18" s="447"/>
      <c r="B18" s="431"/>
      <c r="C18" s="431"/>
      <c r="D18" s="431"/>
      <c r="E18" s="431"/>
      <c r="F18" s="444"/>
      <c r="G18" s="449"/>
      <c r="H18" s="443"/>
      <c r="I18" s="444"/>
      <c r="J18" s="445"/>
      <c r="K18" s="443"/>
      <c r="L18" s="444"/>
      <c r="M18" s="445"/>
      <c r="N18" s="443"/>
      <c r="O18" s="444"/>
      <c r="P18" s="445"/>
      <c r="Q18" s="443"/>
      <c r="R18" s="444"/>
      <c r="S18" s="445"/>
      <c r="T18" s="443"/>
      <c r="U18" s="444"/>
      <c r="V18" s="445"/>
      <c r="W18" s="443"/>
      <c r="X18" s="444"/>
      <c r="Y18" s="451"/>
      <c r="Z18" s="443"/>
      <c r="AA18" s="444"/>
      <c r="AB18" s="445"/>
      <c r="AC18" s="443"/>
      <c r="AD18" s="444"/>
      <c r="AE18" s="445"/>
      <c r="AF18" s="443"/>
      <c r="AG18" s="444"/>
      <c r="AH18" s="445"/>
      <c r="AI18" s="452"/>
      <c r="AJ18" s="454"/>
    </row>
    <row r="19" spans="1:36" ht="15" customHeight="1">
      <c r="A19" s="435" t="s">
        <v>182</v>
      </c>
      <c r="B19" s="426" t="s">
        <v>183</v>
      </c>
      <c r="C19" s="437">
        <v>2084</v>
      </c>
      <c r="D19" s="439" t="s">
        <v>184</v>
      </c>
      <c r="E19" s="441" t="s">
        <v>185</v>
      </c>
      <c r="F19" s="426" t="s">
        <v>182</v>
      </c>
      <c r="G19" s="196" t="s">
        <v>27</v>
      </c>
      <c r="H19" s="208"/>
      <c r="I19" s="179">
        <f t="shared" ref="I19:I27" si="10">H19-J19</f>
        <v>0</v>
      </c>
      <c r="J19" s="209"/>
      <c r="K19" s="208"/>
      <c r="L19" s="179">
        <f t="shared" ref="L19:L27" si="11">K19-M19</f>
        <v>0</v>
      </c>
      <c r="M19" s="209"/>
      <c r="N19" s="208"/>
      <c r="O19" s="179">
        <f t="shared" ref="O19:O27" si="12">N19-P19</f>
        <v>0</v>
      </c>
      <c r="P19" s="209"/>
      <c r="Q19" s="208"/>
      <c r="R19" s="179">
        <f t="shared" ref="R19:R27" si="13">Q19-S19</f>
        <v>0</v>
      </c>
      <c r="S19" s="209"/>
      <c r="T19" s="208"/>
      <c r="U19" s="179">
        <f t="shared" ref="U19:U27" si="14">T19-V19</f>
        <v>0</v>
      </c>
      <c r="V19" s="209"/>
      <c r="W19" s="208"/>
      <c r="X19" s="179">
        <f t="shared" ref="X19:X27" si="15">W19-Y19</f>
        <v>0</v>
      </c>
      <c r="Y19" s="228"/>
      <c r="Z19" s="208"/>
      <c r="AA19" s="179">
        <f t="shared" ref="AA19:AA27" si="16">Z19-AB19</f>
        <v>0</v>
      </c>
      <c r="AB19" s="209"/>
      <c r="AC19" s="208"/>
      <c r="AD19" s="179">
        <f t="shared" ref="AD19:AD27" si="17">AC19-AE19</f>
        <v>0</v>
      </c>
      <c r="AE19" s="209"/>
      <c r="AF19" s="208"/>
      <c r="AG19" s="179">
        <f t="shared" ref="AG19:AG27" si="18">AF19-AH19</f>
        <v>0</v>
      </c>
      <c r="AH19" s="209"/>
      <c r="AI19" s="203"/>
      <c r="AJ19" s="181" t="s">
        <v>28</v>
      </c>
    </row>
    <row r="20" spans="1:36">
      <c r="A20" s="435"/>
      <c r="B20" s="426"/>
      <c r="C20" s="437"/>
      <c r="D20" s="439"/>
      <c r="E20" s="441"/>
      <c r="F20" s="426"/>
      <c r="G20" s="196" t="s">
        <v>29</v>
      </c>
      <c r="H20" s="208"/>
      <c r="I20" s="179">
        <f t="shared" si="10"/>
        <v>0</v>
      </c>
      <c r="J20" s="209"/>
      <c r="K20" s="208"/>
      <c r="L20" s="179">
        <f t="shared" si="11"/>
        <v>0</v>
      </c>
      <c r="M20" s="209"/>
      <c r="N20" s="208"/>
      <c r="O20" s="179">
        <f t="shared" si="12"/>
        <v>0</v>
      </c>
      <c r="P20" s="209"/>
      <c r="Q20" s="208"/>
      <c r="R20" s="179">
        <f t="shared" si="13"/>
        <v>0</v>
      </c>
      <c r="S20" s="209"/>
      <c r="T20" s="208"/>
      <c r="U20" s="179">
        <f t="shared" si="14"/>
        <v>0</v>
      </c>
      <c r="V20" s="209"/>
      <c r="W20" s="208"/>
      <c r="X20" s="179">
        <f t="shared" si="15"/>
        <v>0</v>
      </c>
      <c r="Y20" s="228"/>
      <c r="Z20" s="208"/>
      <c r="AA20" s="179">
        <f t="shared" si="16"/>
        <v>0</v>
      </c>
      <c r="AB20" s="209"/>
      <c r="AC20" s="208"/>
      <c r="AD20" s="179">
        <f t="shared" si="17"/>
        <v>0</v>
      </c>
      <c r="AE20" s="209"/>
      <c r="AF20" s="208"/>
      <c r="AG20" s="179">
        <f t="shared" si="18"/>
        <v>0</v>
      </c>
      <c r="AH20" s="209"/>
      <c r="AI20" s="203"/>
      <c r="AJ20" s="182">
        <f>SUM(H19:H27,K19:K27,N19:N27,Q19:Q27,T19:T27,W19:W27,Z19:Z27,AC19:AC27,AF19:AF27)</f>
        <v>1510000</v>
      </c>
    </row>
    <row r="21" spans="1:36">
      <c r="A21" s="435"/>
      <c r="B21" s="426"/>
      <c r="C21" s="437"/>
      <c r="D21" s="439"/>
      <c r="E21" s="441"/>
      <c r="F21" s="426"/>
      <c r="G21" s="196" t="s">
        <v>30</v>
      </c>
      <c r="H21" s="208"/>
      <c r="I21" s="179">
        <f t="shared" si="10"/>
        <v>0</v>
      </c>
      <c r="J21" s="209"/>
      <c r="K21" s="208"/>
      <c r="L21" s="179">
        <f t="shared" si="11"/>
        <v>0</v>
      </c>
      <c r="M21" s="209"/>
      <c r="N21" s="208"/>
      <c r="O21" s="179">
        <f t="shared" si="12"/>
        <v>0</v>
      </c>
      <c r="P21" s="209"/>
      <c r="Q21" s="208"/>
      <c r="R21" s="179">
        <f t="shared" si="13"/>
        <v>0</v>
      </c>
      <c r="S21" s="209"/>
      <c r="T21" s="208"/>
      <c r="U21" s="179">
        <f t="shared" si="14"/>
        <v>0</v>
      </c>
      <c r="V21" s="209"/>
      <c r="W21" s="208"/>
      <c r="X21" s="179">
        <f t="shared" si="15"/>
        <v>0</v>
      </c>
      <c r="Y21" s="228"/>
      <c r="Z21" s="208"/>
      <c r="AA21" s="179">
        <f t="shared" si="16"/>
        <v>0</v>
      </c>
      <c r="AB21" s="209"/>
      <c r="AC21" s="208"/>
      <c r="AD21" s="179">
        <f t="shared" si="17"/>
        <v>0</v>
      </c>
      <c r="AE21" s="209"/>
      <c r="AF21" s="208"/>
      <c r="AG21" s="179">
        <f t="shared" si="18"/>
        <v>0</v>
      </c>
      <c r="AH21" s="209"/>
      <c r="AI21" s="203"/>
      <c r="AJ21" s="183" t="s">
        <v>32</v>
      </c>
    </row>
    <row r="22" spans="1:36">
      <c r="A22" s="435"/>
      <c r="B22" s="426"/>
      <c r="C22" s="437"/>
      <c r="D22" s="439"/>
      <c r="E22" s="441"/>
      <c r="F22" s="426"/>
      <c r="G22" s="196" t="s">
        <v>31</v>
      </c>
      <c r="H22" s="208"/>
      <c r="I22" s="179">
        <f t="shared" si="10"/>
        <v>0</v>
      </c>
      <c r="J22" s="209"/>
      <c r="K22" s="208"/>
      <c r="L22" s="179">
        <f t="shared" si="11"/>
        <v>0</v>
      </c>
      <c r="M22" s="209"/>
      <c r="N22" s="208"/>
      <c r="O22" s="179">
        <f t="shared" si="12"/>
        <v>0</v>
      </c>
      <c r="P22" s="209"/>
      <c r="Q22" s="208"/>
      <c r="R22" s="179">
        <f t="shared" si="13"/>
        <v>0</v>
      </c>
      <c r="S22" s="209"/>
      <c r="T22" s="208"/>
      <c r="U22" s="179">
        <f t="shared" si="14"/>
        <v>0</v>
      </c>
      <c r="V22" s="209"/>
      <c r="W22" s="208"/>
      <c r="X22" s="179">
        <f t="shared" si="15"/>
        <v>0</v>
      </c>
      <c r="Y22" s="228"/>
      <c r="Z22" s="208"/>
      <c r="AA22" s="179">
        <f t="shared" si="16"/>
        <v>0</v>
      </c>
      <c r="AB22" s="209"/>
      <c r="AC22" s="208"/>
      <c r="AD22" s="179">
        <f t="shared" si="17"/>
        <v>0</v>
      </c>
      <c r="AE22" s="209"/>
      <c r="AF22" s="208"/>
      <c r="AG22" s="179">
        <f t="shared" si="18"/>
        <v>0</v>
      </c>
      <c r="AH22" s="209"/>
      <c r="AI22" s="203"/>
      <c r="AJ22" s="182">
        <f>SUM(I19:I27,L19:L27,O19:O27,R19:R27,U19:U27,X19:X27,AA19:AA27,AD19:AD27,AG19:AG27)</f>
        <v>1510000</v>
      </c>
    </row>
    <row r="23" spans="1:36" ht="15" customHeight="1">
      <c r="A23" s="435"/>
      <c r="B23" s="426"/>
      <c r="C23" s="437"/>
      <c r="D23" s="439"/>
      <c r="E23" s="441"/>
      <c r="F23" s="426"/>
      <c r="G23" s="196" t="s">
        <v>33</v>
      </c>
      <c r="H23" s="208"/>
      <c r="I23" s="179">
        <f t="shared" si="10"/>
        <v>0</v>
      </c>
      <c r="J23" s="209"/>
      <c r="K23" s="208"/>
      <c r="L23" s="179">
        <f t="shared" si="11"/>
        <v>0</v>
      </c>
      <c r="M23" s="209"/>
      <c r="N23" s="208"/>
      <c r="O23" s="179">
        <f t="shared" si="12"/>
        <v>0</v>
      </c>
      <c r="P23" s="209"/>
      <c r="Q23" s="208"/>
      <c r="R23" s="179">
        <f t="shared" si="13"/>
        <v>0</v>
      </c>
      <c r="S23" s="209"/>
      <c r="T23" s="208"/>
      <c r="U23" s="179">
        <f t="shared" si="14"/>
        <v>0</v>
      </c>
      <c r="V23" s="209"/>
      <c r="W23" s="208"/>
      <c r="X23" s="179">
        <f t="shared" si="15"/>
        <v>0</v>
      </c>
      <c r="Y23" s="228"/>
      <c r="Z23" s="208"/>
      <c r="AA23" s="179">
        <f t="shared" si="16"/>
        <v>0</v>
      </c>
      <c r="AB23" s="209"/>
      <c r="AC23" s="208"/>
      <c r="AD23" s="179">
        <f t="shared" si="17"/>
        <v>0</v>
      </c>
      <c r="AE23" s="209"/>
      <c r="AF23" s="208"/>
      <c r="AG23" s="179">
        <f t="shared" si="18"/>
        <v>0</v>
      </c>
      <c r="AH23" s="209"/>
      <c r="AI23" s="203"/>
      <c r="AJ23" s="183" t="s">
        <v>36</v>
      </c>
    </row>
    <row r="24" spans="1:36">
      <c r="A24" s="435"/>
      <c r="B24" s="426"/>
      <c r="C24" s="437"/>
      <c r="D24" s="439"/>
      <c r="E24" s="441"/>
      <c r="F24" s="426"/>
      <c r="G24" s="196" t="s">
        <v>34</v>
      </c>
      <c r="H24" s="208"/>
      <c r="I24" s="179">
        <f t="shared" si="10"/>
        <v>0</v>
      </c>
      <c r="J24" s="209"/>
      <c r="K24" s="208"/>
      <c r="L24" s="179">
        <f t="shared" si="11"/>
        <v>0</v>
      </c>
      <c r="M24" s="209"/>
      <c r="N24" s="208"/>
      <c r="O24" s="179">
        <f t="shared" si="12"/>
        <v>0</v>
      </c>
      <c r="P24" s="209"/>
      <c r="Q24" s="208"/>
      <c r="R24" s="179">
        <f t="shared" si="13"/>
        <v>0</v>
      </c>
      <c r="S24" s="209"/>
      <c r="T24" s="208"/>
      <c r="U24" s="179">
        <f t="shared" si="14"/>
        <v>0</v>
      </c>
      <c r="V24" s="209"/>
      <c r="W24" s="208">
        <v>1510000</v>
      </c>
      <c r="X24" s="179">
        <f t="shared" si="15"/>
        <v>1510000</v>
      </c>
      <c r="Y24" s="228"/>
      <c r="Z24" s="208"/>
      <c r="AA24" s="179">
        <f t="shared" si="16"/>
        <v>0</v>
      </c>
      <c r="AB24" s="209"/>
      <c r="AC24" s="208"/>
      <c r="AD24" s="179">
        <f t="shared" si="17"/>
        <v>0</v>
      </c>
      <c r="AE24" s="209"/>
      <c r="AF24" s="208"/>
      <c r="AG24" s="179">
        <f t="shared" si="18"/>
        <v>0</v>
      </c>
      <c r="AH24" s="209"/>
      <c r="AI24" s="203"/>
      <c r="AJ24" s="182">
        <f>SUM(J19:J27,M19:M27,P19:P27,S19:S27,V19:V27,Y19:Y27,AB19:AB27,AE19:AE27,AH19:AH27)</f>
        <v>0</v>
      </c>
    </row>
    <row r="25" spans="1:36">
      <c r="A25" s="435"/>
      <c r="B25" s="426"/>
      <c r="C25" s="437"/>
      <c r="D25" s="439"/>
      <c r="E25" s="441"/>
      <c r="F25" s="426"/>
      <c r="G25" s="196" t="s">
        <v>35</v>
      </c>
      <c r="H25" s="208"/>
      <c r="I25" s="179">
        <f t="shared" si="10"/>
        <v>0</v>
      </c>
      <c r="J25" s="209"/>
      <c r="K25" s="208"/>
      <c r="L25" s="179">
        <f t="shared" si="11"/>
        <v>0</v>
      </c>
      <c r="M25" s="209"/>
      <c r="N25" s="208"/>
      <c r="O25" s="179">
        <f t="shared" si="12"/>
        <v>0</v>
      </c>
      <c r="P25" s="209"/>
      <c r="Q25" s="208"/>
      <c r="R25" s="179">
        <f t="shared" si="13"/>
        <v>0</v>
      </c>
      <c r="S25" s="209"/>
      <c r="T25" s="208"/>
      <c r="U25" s="179">
        <f t="shared" si="14"/>
        <v>0</v>
      </c>
      <c r="V25" s="209"/>
      <c r="W25" s="208"/>
      <c r="X25" s="179">
        <f t="shared" si="15"/>
        <v>0</v>
      </c>
      <c r="Y25" s="228"/>
      <c r="Z25" s="208"/>
      <c r="AA25" s="179">
        <f t="shared" si="16"/>
        <v>0</v>
      </c>
      <c r="AB25" s="209"/>
      <c r="AC25" s="208"/>
      <c r="AD25" s="179">
        <f t="shared" si="17"/>
        <v>0</v>
      </c>
      <c r="AE25" s="209"/>
      <c r="AF25" s="208"/>
      <c r="AG25" s="179">
        <f t="shared" si="18"/>
        <v>0</v>
      </c>
      <c r="AH25" s="209"/>
      <c r="AI25" s="203"/>
      <c r="AJ25" s="183" t="s">
        <v>40</v>
      </c>
    </row>
    <row r="26" spans="1:36">
      <c r="A26" s="435"/>
      <c r="B26" s="426"/>
      <c r="C26" s="437"/>
      <c r="D26" s="439"/>
      <c r="E26" s="441"/>
      <c r="F26" s="426"/>
      <c r="G26" s="196" t="s">
        <v>37</v>
      </c>
      <c r="H26" s="208"/>
      <c r="I26" s="179">
        <f t="shared" si="10"/>
        <v>0</v>
      </c>
      <c r="J26" s="209"/>
      <c r="K26" s="208"/>
      <c r="L26" s="179">
        <f t="shared" si="11"/>
        <v>0</v>
      </c>
      <c r="M26" s="209"/>
      <c r="N26" s="208"/>
      <c r="O26" s="179">
        <f t="shared" si="12"/>
        <v>0</v>
      </c>
      <c r="P26" s="209"/>
      <c r="Q26" s="208"/>
      <c r="R26" s="179">
        <f t="shared" si="13"/>
        <v>0</v>
      </c>
      <c r="S26" s="209"/>
      <c r="T26" s="208"/>
      <c r="U26" s="179">
        <f t="shared" si="14"/>
        <v>0</v>
      </c>
      <c r="V26" s="209"/>
      <c r="W26" s="208"/>
      <c r="X26" s="179">
        <f t="shared" si="15"/>
        <v>0</v>
      </c>
      <c r="Y26" s="228"/>
      <c r="Z26" s="208"/>
      <c r="AA26" s="179">
        <f t="shared" si="16"/>
        <v>0</v>
      </c>
      <c r="AB26" s="209"/>
      <c r="AC26" s="208"/>
      <c r="AD26" s="179">
        <f t="shared" si="17"/>
        <v>0</v>
      </c>
      <c r="AE26" s="209"/>
      <c r="AF26" s="208"/>
      <c r="AG26" s="179">
        <f t="shared" si="18"/>
        <v>0</v>
      </c>
      <c r="AH26" s="209"/>
      <c r="AI26" s="203"/>
      <c r="AJ26" s="184">
        <f>AJ24/AJ20</f>
        <v>0</v>
      </c>
    </row>
    <row r="27" spans="1:36" ht="15" customHeight="1" thickBot="1">
      <c r="A27" s="436"/>
      <c r="B27" s="427"/>
      <c r="C27" s="438"/>
      <c r="D27" s="440"/>
      <c r="E27" s="442"/>
      <c r="F27" s="427"/>
      <c r="G27" s="197" t="s">
        <v>38</v>
      </c>
      <c r="H27" s="210"/>
      <c r="I27" s="185">
        <f t="shared" si="10"/>
        <v>0</v>
      </c>
      <c r="J27" s="211"/>
      <c r="K27" s="210"/>
      <c r="L27" s="185">
        <f t="shared" si="11"/>
        <v>0</v>
      </c>
      <c r="M27" s="211"/>
      <c r="N27" s="210"/>
      <c r="O27" s="185">
        <f t="shared" si="12"/>
        <v>0</v>
      </c>
      <c r="P27" s="211"/>
      <c r="Q27" s="210"/>
      <c r="R27" s="185">
        <f t="shared" si="13"/>
        <v>0</v>
      </c>
      <c r="S27" s="211"/>
      <c r="T27" s="210"/>
      <c r="U27" s="185">
        <f t="shared" si="14"/>
        <v>0</v>
      </c>
      <c r="V27" s="211"/>
      <c r="W27" s="210"/>
      <c r="X27" s="185">
        <f t="shared" si="15"/>
        <v>0</v>
      </c>
      <c r="Y27" s="229"/>
      <c r="Z27" s="210"/>
      <c r="AA27" s="185">
        <f t="shared" si="16"/>
        <v>0</v>
      </c>
      <c r="AB27" s="211"/>
      <c r="AC27" s="210"/>
      <c r="AD27" s="185">
        <f t="shared" si="17"/>
        <v>0</v>
      </c>
      <c r="AE27" s="211"/>
      <c r="AF27" s="210"/>
      <c r="AG27" s="185">
        <f t="shared" si="18"/>
        <v>0</v>
      </c>
      <c r="AH27" s="211"/>
      <c r="AI27" s="204"/>
      <c r="AJ27" s="186"/>
    </row>
    <row r="28" spans="1:36" ht="11.25" customHeight="1">
      <c r="A28" s="446" t="s">
        <v>17</v>
      </c>
      <c r="B28" s="367" t="s">
        <v>13</v>
      </c>
      <c r="C28" s="367" t="s">
        <v>14</v>
      </c>
      <c r="D28" s="367" t="s">
        <v>176</v>
      </c>
      <c r="E28" s="367" t="s">
        <v>16</v>
      </c>
      <c r="F28" s="354" t="s">
        <v>17</v>
      </c>
      <c r="G28" s="448" t="s">
        <v>18</v>
      </c>
      <c r="H28" s="365" t="s">
        <v>19</v>
      </c>
      <c r="I28" s="354" t="s">
        <v>20</v>
      </c>
      <c r="J28" s="355" t="s">
        <v>21</v>
      </c>
      <c r="K28" s="365" t="s">
        <v>19</v>
      </c>
      <c r="L28" s="354" t="s">
        <v>20</v>
      </c>
      <c r="M28" s="355" t="s">
        <v>21</v>
      </c>
      <c r="N28" s="365" t="s">
        <v>19</v>
      </c>
      <c r="O28" s="354" t="s">
        <v>20</v>
      </c>
      <c r="P28" s="355" t="s">
        <v>21</v>
      </c>
      <c r="Q28" s="365" t="s">
        <v>19</v>
      </c>
      <c r="R28" s="354" t="s">
        <v>20</v>
      </c>
      <c r="S28" s="355" t="s">
        <v>21</v>
      </c>
      <c r="T28" s="365" t="s">
        <v>19</v>
      </c>
      <c r="U28" s="354" t="s">
        <v>20</v>
      </c>
      <c r="V28" s="355" t="s">
        <v>21</v>
      </c>
      <c r="W28" s="365" t="s">
        <v>19</v>
      </c>
      <c r="X28" s="354" t="s">
        <v>20</v>
      </c>
      <c r="Y28" s="450" t="s">
        <v>21</v>
      </c>
      <c r="Z28" s="365" t="s">
        <v>19</v>
      </c>
      <c r="AA28" s="354" t="s">
        <v>20</v>
      </c>
      <c r="AB28" s="355" t="s">
        <v>21</v>
      </c>
      <c r="AC28" s="365" t="s">
        <v>19</v>
      </c>
      <c r="AD28" s="354" t="s">
        <v>20</v>
      </c>
      <c r="AE28" s="355" t="s">
        <v>21</v>
      </c>
      <c r="AF28" s="365" t="s">
        <v>19</v>
      </c>
      <c r="AG28" s="354" t="s">
        <v>20</v>
      </c>
      <c r="AH28" s="355" t="s">
        <v>21</v>
      </c>
      <c r="AI28" s="356" t="s">
        <v>19</v>
      </c>
      <c r="AJ28" s="453" t="s">
        <v>22</v>
      </c>
    </row>
    <row r="29" spans="1:36" ht="25.5" customHeight="1">
      <c r="A29" s="447"/>
      <c r="B29" s="431"/>
      <c r="C29" s="431"/>
      <c r="D29" s="431"/>
      <c r="E29" s="431"/>
      <c r="F29" s="444"/>
      <c r="G29" s="449"/>
      <c r="H29" s="443"/>
      <c r="I29" s="444"/>
      <c r="J29" s="445"/>
      <c r="K29" s="443"/>
      <c r="L29" s="444"/>
      <c r="M29" s="445"/>
      <c r="N29" s="443"/>
      <c r="O29" s="444"/>
      <c r="P29" s="445"/>
      <c r="Q29" s="443"/>
      <c r="R29" s="444"/>
      <c r="S29" s="445"/>
      <c r="T29" s="443"/>
      <c r="U29" s="444"/>
      <c r="V29" s="445"/>
      <c r="W29" s="443"/>
      <c r="X29" s="444"/>
      <c r="Y29" s="451"/>
      <c r="Z29" s="443"/>
      <c r="AA29" s="444"/>
      <c r="AB29" s="445"/>
      <c r="AC29" s="443"/>
      <c r="AD29" s="444"/>
      <c r="AE29" s="445"/>
      <c r="AF29" s="443"/>
      <c r="AG29" s="444"/>
      <c r="AH29" s="445"/>
      <c r="AI29" s="452"/>
      <c r="AJ29" s="454"/>
    </row>
    <row r="30" spans="1:36" ht="14.45" customHeight="1">
      <c r="A30" s="435" t="s">
        <v>182</v>
      </c>
      <c r="B30" s="426" t="s">
        <v>186</v>
      </c>
      <c r="C30" s="437">
        <v>2774</v>
      </c>
      <c r="D30" s="439" t="s">
        <v>124</v>
      </c>
      <c r="E30" s="441" t="s">
        <v>187</v>
      </c>
      <c r="F30" s="426" t="s">
        <v>182</v>
      </c>
      <c r="G30" s="196" t="s">
        <v>27</v>
      </c>
      <c r="H30" s="208"/>
      <c r="I30" s="179">
        <f t="shared" ref="I30:I38" si="19">H30-J30</f>
        <v>0</v>
      </c>
      <c r="J30" s="209"/>
      <c r="K30" s="208"/>
      <c r="L30" s="179">
        <f t="shared" ref="L30:L38" si="20">K30-M30</f>
        <v>0</v>
      </c>
      <c r="M30" s="209"/>
      <c r="N30" s="208"/>
      <c r="O30" s="179">
        <f t="shared" ref="O30:O38" si="21">N30-P30</f>
        <v>0</v>
      </c>
      <c r="P30" s="209"/>
      <c r="Q30" s="208"/>
      <c r="R30" s="179">
        <f t="shared" ref="R30:R38" si="22">SUM(Q30)</f>
        <v>0</v>
      </c>
      <c r="S30" s="209"/>
      <c r="T30" s="208"/>
      <c r="U30" s="179">
        <f t="shared" ref="U30:U38" si="23">T30-V30</f>
        <v>0</v>
      </c>
      <c r="V30" s="209"/>
      <c r="W30" s="208">
        <v>300000</v>
      </c>
      <c r="X30" s="179">
        <f t="shared" ref="X30" si="24">W30-Y30</f>
        <v>300000</v>
      </c>
      <c r="Y30" s="209"/>
      <c r="Z30" s="208"/>
      <c r="AA30" s="179">
        <f t="shared" ref="AA30:AA38" si="25">Z30-AB30</f>
        <v>0</v>
      </c>
      <c r="AB30" s="209"/>
      <c r="AC30" s="208"/>
      <c r="AD30" s="179">
        <f t="shared" ref="AD30:AD38" si="26">AC30-AE30</f>
        <v>0</v>
      </c>
      <c r="AE30" s="209"/>
      <c r="AF30" s="208"/>
      <c r="AG30" s="179">
        <f t="shared" ref="AG30:AG38" si="27">AF30-AH30</f>
        <v>0</v>
      </c>
      <c r="AH30" s="209"/>
      <c r="AI30" s="203"/>
      <c r="AJ30" s="181" t="s">
        <v>28</v>
      </c>
    </row>
    <row r="31" spans="1:36" ht="13.5" customHeight="1">
      <c r="A31" s="435"/>
      <c r="B31" s="426"/>
      <c r="C31" s="437"/>
      <c r="D31" s="439"/>
      <c r="E31" s="441"/>
      <c r="F31" s="426"/>
      <c r="G31" s="196" t="s">
        <v>29</v>
      </c>
      <c r="H31" s="208"/>
      <c r="I31" s="179">
        <f t="shared" si="19"/>
        <v>0</v>
      </c>
      <c r="J31" s="209"/>
      <c r="K31" s="208"/>
      <c r="L31" s="179">
        <f t="shared" si="20"/>
        <v>0</v>
      </c>
      <c r="M31" s="209"/>
      <c r="N31" s="208"/>
      <c r="O31" s="179">
        <f t="shared" si="21"/>
        <v>0</v>
      </c>
      <c r="P31" s="209"/>
      <c r="Q31" s="208"/>
      <c r="R31" s="179">
        <f t="shared" si="22"/>
        <v>0</v>
      </c>
      <c r="S31" s="209"/>
      <c r="T31" s="208"/>
      <c r="U31" s="179">
        <f t="shared" si="23"/>
        <v>0</v>
      </c>
      <c r="V31" s="209"/>
      <c r="W31" s="208"/>
      <c r="X31" s="179">
        <f t="shared" ref="X31:X38" si="28">W31-Y31</f>
        <v>0</v>
      </c>
      <c r="Y31" s="228"/>
      <c r="Z31" s="208"/>
      <c r="AA31" s="179">
        <f t="shared" si="25"/>
        <v>0</v>
      </c>
      <c r="AB31" s="209"/>
      <c r="AC31" s="208"/>
      <c r="AD31" s="179">
        <f t="shared" si="26"/>
        <v>0</v>
      </c>
      <c r="AE31" s="209"/>
      <c r="AF31" s="208"/>
      <c r="AG31" s="179">
        <f t="shared" si="27"/>
        <v>0</v>
      </c>
      <c r="AH31" s="209"/>
      <c r="AI31" s="203"/>
      <c r="AJ31" s="182">
        <f>SUM(H30:H38,K30:K38,N30:N38,Q30:Q38,T30:T38,W30:W38,Z30:Z38,AC30:AC38,AF30:AF38)</f>
        <v>300000</v>
      </c>
    </row>
    <row r="32" spans="1:36" ht="15.75" customHeight="1">
      <c r="A32" s="435"/>
      <c r="B32" s="426"/>
      <c r="C32" s="437"/>
      <c r="D32" s="439"/>
      <c r="E32" s="441"/>
      <c r="F32" s="426"/>
      <c r="G32" s="196" t="s">
        <v>30</v>
      </c>
      <c r="H32" s="208"/>
      <c r="I32" s="179">
        <f t="shared" si="19"/>
        <v>0</v>
      </c>
      <c r="J32" s="209"/>
      <c r="K32" s="208"/>
      <c r="L32" s="179">
        <f t="shared" si="20"/>
        <v>0</v>
      </c>
      <c r="M32" s="209"/>
      <c r="N32" s="208"/>
      <c r="O32" s="179">
        <f t="shared" si="21"/>
        <v>0</v>
      </c>
      <c r="P32" s="209"/>
      <c r="Q32" s="208"/>
      <c r="R32" s="179">
        <f>SUM(Q32)</f>
        <v>0</v>
      </c>
      <c r="S32" s="209"/>
      <c r="T32" s="208"/>
      <c r="U32" s="179">
        <f t="shared" si="23"/>
        <v>0</v>
      </c>
      <c r="V32" s="209"/>
      <c r="W32" s="208"/>
      <c r="X32" s="179">
        <f t="shared" si="28"/>
        <v>0</v>
      </c>
      <c r="Y32" s="228"/>
      <c r="Z32" s="208"/>
      <c r="AA32" s="179">
        <f t="shared" si="25"/>
        <v>0</v>
      </c>
      <c r="AB32" s="209"/>
      <c r="AC32" s="208"/>
      <c r="AD32" s="179">
        <f t="shared" si="26"/>
        <v>0</v>
      </c>
      <c r="AE32" s="209"/>
      <c r="AF32" s="208"/>
      <c r="AG32" s="179">
        <f t="shared" si="27"/>
        <v>0</v>
      </c>
      <c r="AH32" s="209"/>
      <c r="AI32" s="203"/>
      <c r="AJ32" s="183" t="s">
        <v>32</v>
      </c>
    </row>
    <row r="33" spans="1:36" ht="13.5" customHeight="1">
      <c r="A33" s="435"/>
      <c r="B33" s="426"/>
      <c r="C33" s="437"/>
      <c r="D33" s="439"/>
      <c r="E33" s="441"/>
      <c r="F33" s="426"/>
      <c r="G33" s="196" t="s">
        <v>31</v>
      </c>
      <c r="H33" s="208"/>
      <c r="I33" s="179">
        <f t="shared" si="19"/>
        <v>0</v>
      </c>
      <c r="J33" s="209"/>
      <c r="K33" s="208"/>
      <c r="L33" s="179">
        <f t="shared" si="20"/>
        <v>0</v>
      </c>
      <c r="M33" s="209"/>
      <c r="N33" s="208"/>
      <c r="O33" s="179">
        <f t="shared" si="21"/>
        <v>0</v>
      </c>
      <c r="P33" s="209"/>
      <c r="Q33" s="208"/>
      <c r="R33" s="179">
        <f t="shared" si="22"/>
        <v>0</v>
      </c>
      <c r="S33" s="209"/>
      <c r="T33" s="208"/>
      <c r="U33" s="179">
        <f t="shared" si="23"/>
        <v>0</v>
      </c>
      <c r="V33" s="209"/>
      <c r="W33" s="208"/>
      <c r="X33" s="179">
        <f t="shared" si="28"/>
        <v>0</v>
      </c>
      <c r="Y33" s="228"/>
      <c r="Z33" s="208"/>
      <c r="AA33" s="179">
        <f t="shared" si="25"/>
        <v>0</v>
      </c>
      <c r="AB33" s="209"/>
      <c r="AC33" s="208"/>
      <c r="AD33" s="179">
        <f t="shared" si="26"/>
        <v>0</v>
      </c>
      <c r="AE33" s="209"/>
      <c r="AF33" s="208"/>
      <c r="AG33" s="179">
        <f t="shared" si="27"/>
        <v>0</v>
      </c>
      <c r="AH33" s="209"/>
      <c r="AI33" s="203"/>
      <c r="AJ33" s="182">
        <f>SUM(I30:I38,L30:L38,O30:O38,R30:R38,U30:U38,X30:X38,AA30:AA38,AD30:AD38,AG30:AG38)</f>
        <v>300000</v>
      </c>
    </row>
    <row r="34" spans="1:36" ht="13.5" customHeight="1">
      <c r="A34" s="435"/>
      <c r="B34" s="426"/>
      <c r="C34" s="437"/>
      <c r="D34" s="439"/>
      <c r="E34" s="441"/>
      <c r="F34" s="426"/>
      <c r="G34" s="196" t="s">
        <v>33</v>
      </c>
      <c r="H34" s="208"/>
      <c r="I34" s="179">
        <f t="shared" si="19"/>
        <v>0</v>
      </c>
      <c r="J34" s="209"/>
      <c r="K34" s="208"/>
      <c r="L34" s="179">
        <f t="shared" si="20"/>
        <v>0</v>
      </c>
      <c r="M34" s="209"/>
      <c r="N34" s="208"/>
      <c r="O34" s="179">
        <f t="shared" si="21"/>
        <v>0</v>
      </c>
      <c r="P34" s="209"/>
      <c r="Q34" s="208"/>
      <c r="R34" s="179">
        <f t="shared" si="22"/>
        <v>0</v>
      </c>
      <c r="S34" s="209"/>
      <c r="T34" s="208"/>
      <c r="U34" s="179">
        <f t="shared" si="23"/>
        <v>0</v>
      </c>
      <c r="V34" s="209"/>
      <c r="W34" s="208"/>
      <c r="X34" s="179">
        <f t="shared" si="28"/>
        <v>0</v>
      </c>
      <c r="Y34" s="228"/>
      <c r="Z34" s="208"/>
      <c r="AA34" s="179">
        <f t="shared" si="25"/>
        <v>0</v>
      </c>
      <c r="AB34" s="209"/>
      <c r="AC34" s="208"/>
      <c r="AD34" s="179">
        <f t="shared" si="26"/>
        <v>0</v>
      </c>
      <c r="AE34" s="209"/>
      <c r="AF34" s="208"/>
      <c r="AG34" s="179">
        <f t="shared" si="27"/>
        <v>0</v>
      </c>
      <c r="AH34" s="209"/>
      <c r="AI34" s="203"/>
      <c r="AJ34" s="183" t="s">
        <v>36</v>
      </c>
    </row>
    <row r="35" spans="1:36" ht="13.5" customHeight="1">
      <c r="A35" s="435"/>
      <c r="B35" s="426"/>
      <c r="C35" s="437"/>
      <c r="D35" s="439"/>
      <c r="E35" s="441"/>
      <c r="F35" s="426"/>
      <c r="G35" s="196" t="s">
        <v>34</v>
      </c>
      <c r="H35" s="208"/>
      <c r="I35" s="179">
        <f t="shared" si="19"/>
        <v>0</v>
      </c>
      <c r="J35" s="209"/>
      <c r="K35" s="208"/>
      <c r="L35" s="179">
        <f t="shared" si="20"/>
        <v>0</v>
      </c>
      <c r="M35" s="209"/>
      <c r="N35" s="208"/>
      <c r="O35" s="179">
        <f t="shared" si="21"/>
        <v>0</v>
      </c>
      <c r="P35" s="209"/>
      <c r="Q35" s="208"/>
      <c r="R35" s="179">
        <f t="shared" si="22"/>
        <v>0</v>
      </c>
      <c r="S35" s="209"/>
      <c r="T35" s="208"/>
      <c r="U35" s="179">
        <f t="shared" si="23"/>
        <v>0</v>
      </c>
      <c r="V35" s="209"/>
      <c r="W35" s="208"/>
      <c r="X35" s="179">
        <f t="shared" si="28"/>
        <v>0</v>
      </c>
      <c r="Y35" s="228"/>
      <c r="Z35" s="208"/>
      <c r="AA35" s="179">
        <f t="shared" si="25"/>
        <v>0</v>
      </c>
      <c r="AB35" s="209"/>
      <c r="AC35" s="208"/>
      <c r="AD35" s="179">
        <f t="shared" si="26"/>
        <v>0</v>
      </c>
      <c r="AE35" s="209"/>
      <c r="AF35" s="208"/>
      <c r="AG35" s="179">
        <f t="shared" si="27"/>
        <v>0</v>
      </c>
      <c r="AH35" s="209"/>
      <c r="AI35" s="203"/>
      <c r="AJ35" s="182">
        <f>SUM(J30:J38,M30:M38,P30:P38,S30:S38,V30:V38,Y30:Y38,AB30:AB38,AE30:AE38,AH30:AH38)</f>
        <v>0</v>
      </c>
    </row>
    <row r="36" spans="1:36" ht="13.5" customHeight="1">
      <c r="A36" s="435"/>
      <c r="B36" s="426"/>
      <c r="C36" s="437"/>
      <c r="D36" s="439"/>
      <c r="E36" s="441"/>
      <c r="F36" s="426"/>
      <c r="G36" s="196" t="s">
        <v>35</v>
      </c>
      <c r="H36" s="208"/>
      <c r="I36" s="179">
        <f t="shared" si="19"/>
        <v>0</v>
      </c>
      <c r="J36" s="209"/>
      <c r="K36" s="208"/>
      <c r="L36" s="179">
        <f t="shared" si="20"/>
        <v>0</v>
      </c>
      <c r="M36" s="209"/>
      <c r="N36" s="208"/>
      <c r="O36" s="179">
        <f t="shared" si="21"/>
        <v>0</v>
      </c>
      <c r="P36" s="209"/>
      <c r="Q36" s="208"/>
      <c r="R36" s="179">
        <f t="shared" si="22"/>
        <v>0</v>
      </c>
      <c r="S36" s="209"/>
      <c r="T36" s="208"/>
      <c r="U36" s="179">
        <f t="shared" si="23"/>
        <v>0</v>
      </c>
      <c r="V36" s="209"/>
      <c r="W36" s="208"/>
      <c r="X36" s="179">
        <f t="shared" si="28"/>
        <v>0</v>
      </c>
      <c r="Y36" s="228"/>
      <c r="Z36" s="208"/>
      <c r="AA36" s="179">
        <f t="shared" si="25"/>
        <v>0</v>
      </c>
      <c r="AB36" s="209"/>
      <c r="AC36" s="208"/>
      <c r="AD36" s="179">
        <f t="shared" si="26"/>
        <v>0</v>
      </c>
      <c r="AE36" s="209"/>
      <c r="AF36" s="208"/>
      <c r="AG36" s="179">
        <f t="shared" si="27"/>
        <v>0</v>
      </c>
      <c r="AH36" s="209"/>
      <c r="AI36" s="203"/>
      <c r="AJ36" s="183" t="s">
        <v>40</v>
      </c>
    </row>
    <row r="37" spans="1:36" ht="13.5" customHeight="1">
      <c r="A37" s="435"/>
      <c r="B37" s="426"/>
      <c r="C37" s="437"/>
      <c r="D37" s="439"/>
      <c r="E37" s="441"/>
      <c r="F37" s="426"/>
      <c r="G37" s="196" t="s">
        <v>37</v>
      </c>
      <c r="H37" s="208"/>
      <c r="I37" s="179">
        <f t="shared" si="19"/>
        <v>0</v>
      </c>
      <c r="J37" s="209"/>
      <c r="K37" s="208"/>
      <c r="L37" s="179">
        <f t="shared" si="20"/>
        <v>0</v>
      </c>
      <c r="M37" s="209"/>
      <c r="N37" s="208"/>
      <c r="O37" s="179">
        <f t="shared" si="21"/>
        <v>0</v>
      </c>
      <c r="P37" s="209"/>
      <c r="Q37" s="208"/>
      <c r="R37" s="179">
        <f t="shared" si="22"/>
        <v>0</v>
      </c>
      <c r="S37" s="209"/>
      <c r="T37" s="208"/>
      <c r="U37" s="179">
        <f t="shared" si="23"/>
        <v>0</v>
      </c>
      <c r="V37" s="209"/>
      <c r="W37" s="208"/>
      <c r="X37" s="179">
        <f t="shared" si="28"/>
        <v>0</v>
      </c>
      <c r="Y37" s="228"/>
      <c r="Z37" s="208"/>
      <c r="AA37" s="179">
        <f t="shared" si="25"/>
        <v>0</v>
      </c>
      <c r="AB37" s="209"/>
      <c r="AC37" s="208"/>
      <c r="AD37" s="179">
        <f t="shared" si="26"/>
        <v>0</v>
      </c>
      <c r="AE37" s="209"/>
      <c r="AF37" s="208"/>
      <c r="AG37" s="179">
        <f t="shared" si="27"/>
        <v>0</v>
      </c>
      <c r="AH37" s="209"/>
      <c r="AI37" s="203"/>
      <c r="AJ37" s="184">
        <f>AJ35/AJ31</f>
        <v>0</v>
      </c>
    </row>
    <row r="38" spans="1:36" ht="13.5" customHeight="1" thickBot="1">
      <c r="A38" s="436"/>
      <c r="B38" s="427"/>
      <c r="C38" s="438"/>
      <c r="D38" s="440"/>
      <c r="E38" s="442"/>
      <c r="F38" s="427"/>
      <c r="G38" s="197" t="s">
        <v>38</v>
      </c>
      <c r="H38" s="210"/>
      <c r="I38" s="185">
        <f t="shared" si="19"/>
        <v>0</v>
      </c>
      <c r="J38" s="211"/>
      <c r="K38" s="210"/>
      <c r="L38" s="185">
        <f t="shared" si="20"/>
        <v>0</v>
      </c>
      <c r="M38" s="211"/>
      <c r="N38" s="210"/>
      <c r="O38" s="185">
        <f t="shared" si="21"/>
        <v>0</v>
      </c>
      <c r="P38" s="211"/>
      <c r="Q38" s="210"/>
      <c r="R38" s="185">
        <f t="shared" si="22"/>
        <v>0</v>
      </c>
      <c r="S38" s="211"/>
      <c r="T38" s="210"/>
      <c r="U38" s="185">
        <f t="shared" si="23"/>
        <v>0</v>
      </c>
      <c r="V38" s="211"/>
      <c r="W38" s="210"/>
      <c r="X38" s="185">
        <f t="shared" si="28"/>
        <v>0</v>
      </c>
      <c r="Y38" s="229"/>
      <c r="Z38" s="210"/>
      <c r="AA38" s="185">
        <f t="shared" si="25"/>
        <v>0</v>
      </c>
      <c r="AB38" s="211"/>
      <c r="AC38" s="210"/>
      <c r="AD38" s="185">
        <f t="shared" si="26"/>
        <v>0</v>
      </c>
      <c r="AE38" s="211"/>
      <c r="AF38" s="210"/>
      <c r="AG38" s="185">
        <f t="shared" si="27"/>
        <v>0</v>
      </c>
      <c r="AH38" s="211"/>
      <c r="AI38" s="204"/>
      <c r="AJ38" s="186"/>
    </row>
    <row r="39" spans="1:36" ht="15" customHeight="1">
      <c r="A39" s="446" t="s">
        <v>17</v>
      </c>
      <c r="B39" s="367" t="s">
        <v>13</v>
      </c>
      <c r="C39" s="367" t="s">
        <v>14</v>
      </c>
      <c r="D39" s="367" t="s">
        <v>176</v>
      </c>
      <c r="E39" s="367" t="s">
        <v>16</v>
      </c>
      <c r="F39" s="354" t="s">
        <v>17</v>
      </c>
      <c r="G39" s="448" t="s">
        <v>18</v>
      </c>
      <c r="H39" s="365" t="s">
        <v>19</v>
      </c>
      <c r="I39" s="354" t="s">
        <v>20</v>
      </c>
      <c r="J39" s="355" t="s">
        <v>21</v>
      </c>
      <c r="K39" s="365" t="s">
        <v>19</v>
      </c>
      <c r="L39" s="354" t="s">
        <v>20</v>
      </c>
      <c r="M39" s="355" t="s">
        <v>21</v>
      </c>
      <c r="N39" s="365" t="s">
        <v>19</v>
      </c>
      <c r="O39" s="354" t="s">
        <v>20</v>
      </c>
      <c r="P39" s="355" t="s">
        <v>21</v>
      </c>
      <c r="Q39" s="365" t="s">
        <v>19</v>
      </c>
      <c r="R39" s="354" t="s">
        <v>20</v>
      </c>
      <c r="S39" s="355" t="s">
        <v>21</v>
      </c>
      <c r="T39" s="365" t="s">
        <v>19</v>
      </c>
      <c r="U39" s="354" t="s">
        <v>20</v>
      </c>
      <c r="V39" s="355" t="s">
        <v>21</v>
      </c>
      <c r="W39" s="365" t="s">
        <v>19</v>
      </c>
      <c r="X39" s="354" t="s">
        <v>20</v>
      </c>
      <c r="Y39" s="450" t="s">
        <v>21</v>
      </c>
      <c r="Z39" s="365" t="s">
        <v>19</v>
      </c>
      <c r="AA39" s="354" t="s">
        <v>20</v>
      </c>
      <c r="AB39" s="355" t="s">
        <v>21</v>
      </c>
      <c r="AC39" s="365" t="s">
        <v>19</v>
      </c>
      <c r="AD39" s="354" t="s">
        <v>20</v>
      </c>
      <c r="AE39" s="355" t="s">
        <v>21</v>
      </c>
      <c r="AF39" s="365" t="s">
        <v>19</v>
      </c>
      <c r="AG39" s="354" t="s">
        <v>20</v>
      </c>
      <c r="AH39" s="355" t="s">
        <v>21</v>
      </c>
      <c r="AI39" s="356" t="s">
        <v>19</v>
      </c>
      <c r="AJ39" s="453" t="s">
        <v>22</v>
      </c>
    </row>
    <row r="40" spans="1:36" ht="15" customHeight="1">
      <c r="A40" s="447"/>
      <c r="B40" s="431"/>
      <c r="C40" s="431"/>
      <c r="D40" s="431"/>
      <c r="E40" s="431"/>
      <c r="F40" s="444"/>
      <c r="G40" s="449"/>
      <c r="H40" s="443"/>
      <c r="I40" s="444"/>
      <c r="J40" s="445"/>
      <c r="K40" s="443"/>
      <c r="L40" s="444"/>
      <c r="M40" s="445"/>
      <c r="N40" s="443"/>
      <c r="O40" s="444"/>
      <c r="P40" s="445"/>
      <c r="Q40" s="443"/>
      <c r="R40" s="444"/>
      <c r="S40" s="445"/>
      <c r="T40" s="443"/>
      <c r="U40" s="444"/>
      <c r="V40" s="445"/>
      <c r="W40" s="443"/>
      <c r="X40" s="444"/>
      <c r="Y40" s="451"/>
      <c r="Z40" s="443"/>
      <c r="AA40" s="444"/>
      <c r="AB40" s="445"/>
      <c r="AC40" s="443"/>
      <c r="AD40" s="444"/>
      <c r="AE40" s="445"/>
      <c r="AF40" s="443"/>
      <c r="AG40" s="444"/>
      <c r="AH40" s="445"/>
      <c r="AI40" s="452"/>
      <c r="AJ40" s="454"/>
    </row>
    <row r="41" spans="1:36" ht="15" customHeight="1">
      <c r="A41" s="435" t="s">
        <v>182</v>
      </c>
      <c r="B41" s="426" t="s">
        <v>188</v>
      </c>
      <c r="C41" s="437">
        <v>2082</v>
      </c>
      <c r="D41" s="520" t="s">
        <v>189</v>
      </c>
      <c r="E41" s="441" t="s">
        <v>190</v>
      </c>
      <c r="F41" s="426" t="s">
        <v>182</v>
      </c>
      <c r="G41" s="196" t="s">
        <v>27</v>
      </c>
      <c r="H41" s="208"/>
      <c r="I41" s="179">
        <f t="shared" ref="I41:I49" si="29">H41-J41</f>
        <v>0</v>
      </c>
      <c r="J41" s="209"/>
      <c r="K41" s="208"/>
      <c r="L41" s="179">
        <f t="shared" ref="L41:L49" si="30">K41-M41</f>
        <v>0</v>
      </c>
      <c r="M41" s="209"/>
      <c r="N41" s="208"/>
      <c r="O41" s="179">
        <f t="shared" ref="O41:O49" si="31">N41-P41</f>
        <v>0</v>
      </c>
      <c r="P41" s="209"/>
      <c r="Q41" s="208"/>
      <c r="R41" s="179">
        <f t="shared" ref="R41:R49" si="32">Q41-S41</f>
        <v>0</v>
      </c>
      <c r="S41" s="209"/>
      <c r="T41" s="208"/>
      <c r="U41" s="179">
        <f t="shared" ref="U41:U49" si="33">T41-V41</f>
        <v>0</v>
      </c>
      <c r="V41" s="209"/>
      <c r="W41" s="208"/>
      <c r="X41" s="179">
        <f t="shared" ref="X41:X49" si="34">W41-Y41</f>
        <v>0</v>
      </c>
      <c r="Y41" s="228"/>
      <c r="Z41" s="208"/>
      <c r="AA41" s="179">
        <f t="shared" ref="AA41:AA49" si="35">Z41-AB41</f>
        <v>0</v>
      </c>
      <c r="AB41" s="209"/>
      <c r="AC41" s="208"/>
      <c r="AD41" s="179">
        <f t="shared" ref="AD41:AD49" si="36">AC41-AE41</f>
        <v>0</v>
      </c>
      <c r="AE41" s="209"/>
      <c r="AF41" s="208"/>
      <c r="AG41" s="179">
        <f t="shared" ref="AG41:AG49" si="37">AF41-AH41</f>
        <v>0</v>
      </c>
      <c r="AH41" s="209"/>
      <c r="AI41" s="203"/>
      <c r="AJ41" s="181" t="s">
        <v>28</v>
      </c>
    </row>
    <row r="42" spans="1:36">
      <c r="A42" s="435"/>
      <c r="B42" s="426"/>
      <c r="C42" s="437"/>
      <c r="D42" s="520"/>
      <c r="E42" s="441"/>
      <c r="F42" s="426"/>
      <c r="G42" s="196" t="s">
        <v>29</v>
      </c>
      <c r="H42" s="208"/>
      <c r="I42" s="179">
        <f t="shared" si="29"/>
        <v>0</v>
      </c>
      <c r="J42" s="209"/>
      <c r="K42" s="208"/>
      <c r="L42" s="179">
        <f t="shared" si="30"/>
        <v>0</v>
      </c>
      <c r="M42" s="209"/>
      <c r="N42" s="208"/>
      <c r="O42" s="179">
        <f t="shared" si="31"/>
        <v>0</v>
      </c>
      <c r="P42" s="209"/>
      <c r="Q42" s="208"/>
      <c r="R42" s="179">
        <f t="shared" si="32"/>
        <v>0</v>
      </c>
      <c r="S42" s="209"/>
      <c r="T42" s="208"/>
      <c r="U42" s="179">
        <f t="shared" si="33"/>
        <v>0</v>
      </c>
      <c r="V42" s="209"/>
      <c r="W42" s="208"/>
      <c r="X42" s="179">
        <f t="shared" si="34"/>
        <v>0</v>
      </c>
      <c r="Y42" s="228"/>
      <c r="Z42" s="208"/>
      <c r="AA42" s="179">
        <f t="shared" si="35"/>
        <v>0</v>
      </c>
      <c r="AB42" s="209"/>
      <c r="AC42" s="208"/>
      <c r="AD42" s="179">
        <f t="shared" si="36"/>
        <v>0</v>
      </c>
      <c r="AE42" s="209"/>
      <c r="AF42" s="208"/>
      <c r="AG42" s="179">
        <f t="shared" si="37"/>
        <v>0</v>
      </c>
      <c r="AH42" s="209"/>
      <c r="AI42" s="203"/>
      <c r="AJ42" s="182">
        <f>SUM(H41:H49,K41:K49,N41:N49,Q41:Q49,T41:T49,W41:W49,Z41:Z49,AC41:AC49,AF41:AF49)</f>
        <v>1460000</v>
      </c>
    </row>
    <row r="43" spans="1:36">
      <c r="A43" s="435"/>
      <c r="B43" s="426"/>
      <c r="C43" s="437"/>
      <c r="D43" s="520"/>
      <c r="E43" s="441"/>
      <c r="F43" s="426"/>
      <c r="G43" s="196" t="s">
        <v>30</v>
      </c>
      <c r="H43" s="208"/>
      <c r="I43" s="179">
        <f t="shared" si="29"/>
        <v>0</v>
      </c>
      <c r="J43" s="209"/>
      <c r="K43" s="208"/>
      <c r="L43" s="179">
        <f t="shared" si="30"/>
        <v>0</v>
      </c>
      <c r="M43" s="209"/>
      <c r="N43" s="208"/>
      <c r="O43" s="179">
        <f t="shared" si="31"/>
        <v>0</v>
      </c>
      <c r="P43" s="209"/>
      <c r="Q43" s="208"/>
      <c r="R43" s="179">
        <f t="shared" si="32"/>
        <v>0</v>
      </c>
      <c r="S43" s="209"/>
      <c r="T43" s="208"/>
      <c r="U43" s="179">
        <f t="shared" si="33"/>
        <v>0</v>
      </c>
      <c r="V43" s="209"/>
      <c r="W43" s="208"/>
      <c r="X43" s="179">
        <f t="shared" si="34"/>
        <v>0</v>
      </c>
      <c r="Y43" s="228"/>
      <c r="Z43" s="208"/>
      <c r="AA43" s="179">
        <f t="shared" si="35"/>
        <v>0</v>
      </c>
      <c r="AB43" s="209"/>
      <c r="AC43" s="208"/>
      <c r="AD43" s="179">
        <f t="shared" si="36"/>
        <v>0</v>
      </c>
      <c r="AE43" s="209"/>
      <c r="AF43" s="208"/>
      <c r="AG43" s="179">
        <f t="shared" si="37"/>
        <v>0</v>
      </c>
      <c r="AH43" s="209"/>
      <c r="AI43" s="203"/>
      <c r="AJ43" s="183" t="s">
        <v>32</v>
      </c>
    </row>
    <row r="44" spans="1:36">
      <c r="A44" s="435"/>
      <c r="B44" s="426"/>
      <c r="C44" s="437"/>
      <c r="D44" s="520"/>
      <c r="E44" s="441"/>
      <c r="F44" s="426"/>
      <c r="G44" s="196" t="s">
        <v>31</v>
      </c>
      <c r="H44" s="208"/>
      <c r="I44" s="179">
        <f t="shared" si="29"/>
        <v>0</v>
      </c>
      <c r="J44" s="209"/>
      <c r="K44" s="208"/>
      <c r="L44" s="179">
        <f t="shared" si="30"/>
        <v>0</v>
      </c>
      <c r="M44" s="209"/>
      <c r="N44" s="208"/>
      <c r="O44" s="179">
        <f t="shared" si="31"/>
        <v>0</v>
      </c>
      <c r="P44" s="209"/>
      <c r="Q44" s="208"/>
      <c r="R44" s="179">
        <f t="shared" si="32"/>
        <v>0</v>
      </c>
      <c r="S44" s="209"/>
      <c r="T44" s="208"/>
      <c r="U44" s="179">
        <f t="shared" si="33"/>
        <v>0</v>
      </c>
      <c r="V44" s="209"/>
      <c r="W44" s="208"/>
      <c r="X44" s="179">
        <f t="shared" si="34"/>
        <v>0</v>
      </c>
      <c r="Y44" s="228"/>
      <c r="Z44" s="208"/>
      <c r="AA44" s="179">
        <f t="shared" si="35"/>
        <v>0</v>
      </c>
      <c r="AB44" s="209"/>
      <c r="AC44" s="208"/>
      <c r="AD44" s="179">
        <f t="shared" si="36"/>
        <v>0</v>
      </c>
      <c r="AE44" s="209"/>
      <c r="AF44" s="208"/>
      <c r="AG44" s="179">
        <f t="shared" si="37"/>
        <v>0</v>
      </c>
      <c r="AH44" s="209"/>
      <c r="AI44" s="203"/>
      <c r="AJ44" s="182">
        <f>SUM(I41:I49,L41:L49,O41:O49,R41:R49,U41:U49,X41:X49,AA41:AA49,AD41:AD49,AG41:AG49)</f>
        <v>1460000</v>
      </c>
    </row>
    <row r="45" spans="1:36">
      <c r="A45" s="435"/>
      <c r="B45" s="426"/>
      <c r="C45" s="437"/>
      <c r="D45" s="520"/>
      <c r="E45" s="441"/>
      <c r="F45" s="426"/>
      <c r="G45" s="196" t="s">
        <v>33</v>
      </c>
      <c r="H45" s="208"/>
      <c r="I45" s="179">
        <f t="shared" si="29"/>
        <v>0</v>
      </c>
      <c r="J45" s="209"/>
      <c r="K45" s="208"/>
      <c r="L45" s="179">
        <f t="shared" si="30"/>
        <v>0</v>
      </c>
      <c r="M45" s="209"/>
      <c r="N45" s="208"/>
      <c r="O45" s="179">
        <f t="shared" si="31"/>
        <v>0</v>
      </c>
      <c r="P45" s="209"/>
      <c r="Q45" s="208"/>
      <c r="R45" s="179">
        <f t="shared" si="32"/>
        <v>0</v>
      </c>
      <c r="S45" s="209"/>
      <c r="T45" s="208"/>
      <c r="U45" s="179">
        <f t="shared" si="33"/>
        <v>0</v>
      </c>
      <c r="V45" s="209"/>
      <c r="W45" s="208"/>
      <c r="X45" s="179">
        <f t="shared" si="34"/>
        <v>0</v>
      </c>
      <c r="Y45" s="228"/>
      <c r="Z45" s="208"/>
      <c r="AA45" s="179">
        <f t="shared" si="35"/>
        <v>0</v>
      </c>
      <c r="AB45" s="209"/>
      <c r="AC45" s="208"/>
      <c r="AD45" s="179">
        <f t="shared" si="36"/>
        <v>0</v>
      </c>
      <c r="AE45" s="209"/>
      <c r="AF45" s="208"/>
      <c r="AG45" s="179">
        <f t="shared" si="37"/>
        <v>0</v>
      </c>
      <c r="AH45" s="209"/>
      <c r="AI45" s="203"/>
      <c r="AJ45" s="183" t="s">
        <v>36</v>
      </c>
    </row>
    <row r="46" spans="1:36">
      <c r="A46" s="435"/>
      <c r="B46" s="426"/>
      <c r="C46" s="437"/>
      <c r="D46" s="520"/>
      <c r="E46" s="441"/>
      <c r="F46" s="426"/>
      <c r="G46" s="196" t="s">
        <v>34</v>
      </c>
      <c r="H46" s="208"/>
      <c r="I46" s="179">
        <f t="shared" si="29"/>
        <v>0</v>
      </c>
      <c r="J46" s="209"/>
      <c r="K46" s="208"/>
      <c r="L46" s="179">
        <f t="shared" si="30"/>
        <v>0</v>
      </c>
      <c r="M46" s="209"/>
      <c r="N46" s="208"/>
      <c r="O46" s="179">
        <f t="shared" si="31"/>
        <v>0</v>
      </c>
      <c r="P46" s="209"/>
      <c r="Q46" s="208"/>
      <c r="R46" s="179">
        <f>Q46-S46</f>
        <v>0</v>
      </c>
      <c r="S46" s="209"/>
      <c r="T46" s="208"/>
      <c r="U46" s="179">
        <f t="shared" si="33"/>
        <v>0</v>
      </c>
      <c r="V46" s="209"/>
      <c r="W46" s="208">
        <v>1460000</v>
      </c>
      <c r="X46" s="179">
        <f>W46-Y46</f>
        <v>1460000</v>
      </c>
      <c r="Y46" s="228"/>
      <c r="Z46" s="208"/>
      <c r="AA46" s="179">
        <f t="shared" si="35"/>
        <v>0</v>
      </c>
      <c r="AB46" s="209"/>
      <c r="AC46" s="208"/>
      <c r="AD46" s="179">
        <f t="shared" si="36"/>
        <v>0</v>
      </c>
      <c r="AE46" s="209"/>
      <c r="AF46" s="208"/>
      <c r="AG46" s="179">
        <f t="shared" si="37"/>
        <v>0</v>
      </c>
      <c r="AH46" s="209"/>
      <c r="AI46" s="203"/>
      <c r="AJ46" s="182">
        <f>SUM(J41:J49,M41:M49,P41:P49,S41:S49,V41:V49,Y41:Y49,AB41:AB49,AE41:AE49,AH41:AH49)</f>
        <v>0</v>
      </c>
    </row>
    <row r="47" spans="1:36">
      <c r="A47" s="435"/>
      <c r="B47" s="426"/>
      <c r="C47" s="437"/>
      <c r="D47" s="520"/>
      <c r="E47" s="441"/>
      <c r="F47" s="426"/>
      <c r="G47" s="196" t="s">
        <v>35</v>
      </c>
      <c r="H47" s="208"/>
      <c r="I47" s="179">
        <f t="shared" si="29"/>
        <v>0</v>
      </c>
      <c r="J47" s="209"/>
      <c r="K47" s="208"/>
      <c r="L47" s="179">
        <f t="shared" si="30"/>
        <v>0</v>
      </c>
      <c r="M47" s="209"/>
      <c r="N47" s="208"/>
      <c r="O47" s="179">
        <f t="shared" si="31"/>
        <v>0</v>
      </c>
      <c r="P47" s="209"/>
      <c r="Q47" s="208"/>
      <c r="R47" s="179">
        <f t="shared" si="32"/>
        <v>0</v>
      </c>
      <c r="S47" s="209"/>
      <c r="T47" s="208"/>
      <c r="U47" s="179">
        <f t="shared" si="33"/>
        <v>0</v>
      </c>
      <c r="V47" s="209"/>
      <c r="W47" s="208"/>
      <c r="X47" s="179">
        <f t="shared" si="34"/>
        <v>0</v>
      </c>
      <c r="Y47" s="228"/>
      <c r="Z47" s="208"/>
      <c r="AA47" s="179">
        <f t="shared" si="35"/>
        <v>0</v>
      </c>
      <c r="AB47" s="209"/>
      <c r="AC47" s="208"/>
      <c r="AD47" s="179">
        <f t="shared" si="36"/>
        <v>0</v>
      </c>
      <c r="AE47" s="209"/>
      <c r="AF47" s="208"/>
      <c r="AG47" s="179">
        <f t="shared" si="37"/>
        <v>0</v>
      </c>
      <c r="AH47" s="209"/>
      <c r="AI47" s="203"/>
      <c r="AJ47" s="183" t="s">
        <v>40</v>
      </c>
    </row>
    <row r="48" spans="1:36">
      <c r="A48" s="435"/>
      <c r="B48" s="426"/>
      <c r="C48" s="437"/>
      <c r="D48" s="520"/>
      <c r="E48" s="441"/>
      <c r="F48" s="426"/>
      <c r="G48" s="196" t="s">
        <v>37</v>
      </c>
      <c r="H48" s="208"/>
      <c r="I48" s="179">
        <f t="shared" si="29"/>
        <v>0</v>
      </c>
      <c r="J48" s="209"/>
      <c r="K48" s="208"/>
      <c r="L48" s="179">
        <f t="shared" si="30"/>
        <v>0</v>
      </c>
      <c r="M48" s="209"/>
      <c r="N48" s="208"/>
      <c r="O48" s="179">
        <f t="shared" si="31"/>
        <v>0</v>
      </c>
      <c r="P48" s="209"/>
      <c r="Q48" s="208"/>
      <c r="R48" s="179">
        <f t="shared" si="32"/>
        <v>0</v>
      </c>
      <c r="S48" s="209"/>
      <c r="T48" s="208"/>
      <c r="U48" s="179">
        <f t="shared" si="33"/>
        <v>0</v>
      </c>
      <c r="V48" s="209"/>
      <c r="W48" s="208"/>
      <c r="X48" s="179">
        <f t="shared" si="34"/>
        <v>0</v>
      </c>
      <c r="Y48" s="228"/>
      <c r="Z48" s="208"/>
      <c r="AA48" s="179">
        <f t="shared" si="35"/>
        <v>0</v>
      </c>
      <c r="AB48" s="209"/>
      <c r="AC48" s="208"/>
      <c r="AD48" s="179">
        <f t="shared" si="36"/>
        <v>0</v>
      </c>
      <c r="AE48" s="209"/>
      <c r="AF48" s="208"/>
      <c r="AG48" s="179">
        <f t="shared" si="37"/>
        <v>0</v>
      </c>
      <c r="AH48" s="209"/>
      <c r="AI48" s="203"/>
      <c r="AJ48" s="184">
        <f>AJ46/AJ42</f>
        <v>0</v>
      </c>
    </row>
    <row r="49" spans="1:36" ht="15" thickBot="1">
      <c r="A49" s="436"/>
      <c r="B49" s="427"/>
      <c r="C49" s="438"/>
      <c r="D49" s="521"/>
      <c r="E49" s="442"/>
      <c r="F49" s="427"/>
      <c r="G49" s="197" t="s">
        <v>38</v>
      </c>
      <c r="H49" s="210"/>
      <c r="I49" s="185">
        <f t="shared" si="29"/>
        <v>0</v>
      </c>
      <c r="J49" s="211"/>
      <c r="K49" s="210"/>
      <c r="L49" s="185">
        <f t="shared" si="30"/>
        <v>0</v>
      </c>
      <c r="M49" s="211"/>
      <c r="N49" s="210"/>
      <c r="O49" s="185">
        <f t="shared" si="31"/>
        <v>0</v>
      </c>
      <c r="P49" s="211"/>
      <c r="Q49" s="210"/>
      <c r="R49" s="185">
        <f t="shared" si="32"/>
        <v>0</v>
      </c>
      <c r="S49" s="211"/>
      <c r="T49" s="210"/>
      <c r="U49" s="185">
        <f t="shared" si="33"/>
        <v>0</v>
      </c>
      <c r="V49" s="211"/>
      <c r="W49" s="210"/>
      <c r="X49" s="185">
        <f t="shared" si="34"/>
        <v>0</v>
      </c>
      <c r="Y49" s="229"/>
      <c r="Z49" s="210"/>
      <c r="AA49" s="185">
        <f t="shared" si="35"/>
        <v>0</v>
      </c>
      <c r="AB49" s="211"/>
      <c r="AC49" s="210"/>
      <c r="AD49" s="185">
        <f t="shared" si="36"/>
        <v>0</v>
      </c>
      <c r="AE49" s="211"/>
      <c r="AF49" s="210"/>
      <c r="AG49" s="185">
        <f t="shared" si="37"/>
        <v>0</v>
      </c>
      <c r="AH49" s="211"/>
      <c r="AI49" s="204"/>
      <c r="AJ49" s="186"/>
    </row>
    <row r="50" spans="1:36" ht="15" customHeight="1">
      <c r="A50" s="446" t="s">
        <v>17</v>
      </c>
      <c r="B50" s="367" t="s">
        <v>13</v>
      </c>
      <c r="C50" s="367" t="s">
        <v>14</v>
      </c>
      <c r="D50" s="367" t="s">
        <v>176</v>
      </c>
      <c r="E50" s="367" t="s">
        <v>16</v>
      </c>
      <c r="F50" s="354" t="s">
        <v>17</v>
      </c>
      <c r="G50" s="448" t="s">
        <v>18</v>
      </c>
      <c r="H50" s="365" t="s">
        <v>19</v>
      </c>
      <c r="I50" s="354" t="s">
        <v>20</v>
      </c>
      <c r="J50" s="355" t="s">
        <v>21</v>
      </c>
      <c r="K50" s="365" t="s">
        <v>19</v>
      </c>
      <c r="L50" s="354" t="s">
        <v>20</v>
      </c>
      <c r="M50" s="355" t="s">
        <v>21</v>
      </c>
      <c r="N50" s="365" t="s">
        <v>19</v>
      </c>
      <c r="O50" s="354" t="s">
        <v>20</v>
      </c>
      <c r="P50" s="355" t="s">
        <v>21</v>
      </c>
      <c r="Q50" s="365" t="s">
        <v>19</v>
      </c>
      <c r="R50" s="354" t="s">
        <v>20</v>
      </c>
      <c r="S50" s="355" t="s">
        <v>21</v>
      </c>
      <c r="T50" s="365" t="s">
        <v>19</v>
      </c>
      <c r="U50" s="354" t="s">
        <v>20</v>
      </c>
      <c r="V50" s="355" t="s">
        <v>21</v>
      </c>
      <c r="W50" s="365" t="s">
        <v>19</v>
      </c>
      <c r="X50" s="354" t="s">
        <v>20</v>
      </c>
      <c r="Y50" s="450" t="s">
        <v>21</v>
      </c>
      <c r="Z50" s="365" t="s">
        <v>19</v>
      </c>
      <c r="AA50" s="354" t="s">
        <v>20</v>
      </c>
      <c r="AB50" s="355" t="s">
        <v>21</v>
      </c>
      <c r="AC50" s="365" t="s">
        <v>19</v>
      </c>
      <c r="AD50" s="354" t="s">
        <v>20</v>
      </c>
      <c r="AE50" s="355" t="s">
        <v>21</v>
      </c>
      <c r="AF50" s="365" t="s">
        <v>19</v>
      </c>
      <c r="AG50" s="354" t="s">
        <v>20</v>
      </c>
      <c r="AH50" s="355" t="s">
        <v>21</v>
      </c>
      <c r="AI50" s="356" t="s">
        <v>19</v>
      </c>
      <c r="AJ50" s="453" t="s">
        <v>22</v>
      </c>
    </row>
    <row r="51" spans="1:36" ht="15" customHeight="1">
      <c r="A51" s="447"/>
      <c r="B51" s="431"/>
      <c r="C51" s="431"/>
      <c r="D51" s="431"/>
      <c r="E51" s="431"/>
      <c r="F51" s="444"/>
      <c r="G51" s="449"/>
      <c r="H51" s="443"/>
      <c r="I51" s="444"/>
      <c r="J51" s="445"/>
      <c r="K51" s="443"/>
      <c r="L51" s="444"/>
      <c r="M51" s="445"/>
      <c r="N51" s="443"/>
      <c r="O51" s="444"/>
      <c r="P51" s="445"/>
      <c r="Q51" s="443"/>
      <c r="R51" s="444"/>
      <c r="S51" s="445"/>
      <c r="T51" s="443"/>
      <c r="U51" s="444"/>
      <c r="V51" s="445"/>
      <c r="W51" s="443"/>
      <c r="X51" s="444"/>
      <c r="Y51" s="451"/>
      <c r="Z51" s="443"/>
      <c r="AA51" s="444"/>
      <c r="AB51" s="445"/>
      <c r="AC51" s="443"/>
      <c r="AD51" s="444"/>
      <c r="AE51" s="445"/>
      <c r="AF51" s="443"/>
      <c r="AG51" s="444"/>
      <c r="AH51" s="445"/>
      <c r="AI51" s="452"/>
      <c r="AJ51" s="454"/>
    </row>
    <row r="52" spans="1:36" ht="15" customHeight="1">
      <c r="A52" s="435" t="s">
        <v>182</v>
      </c>
      <c r="B52" s="426" t="s">
        <v>191</v>
      </c>
      <c r="C52" s="437">
        <v>2619</v>
      </c>
      <c r="D52" s="439"/>
      <c r="E52" s="441" t="s">
        <v>192</v>
      </c>
      <c r="F52" s="426" t="s">
        <v>182</v>
      </c>
      <c r="G52" s="196" t="s">
        <v>27</v>
      </c>
      <c r="H52" s="208"/>
      <c r="I52" s="179">
        <f t="shared" ref="I52:I60" si="38">H52-J52</f>
        <v>0</v>
      </c>
      <c r="J52" s="209"/>
      <c r="K52" s="208"/>
      <c r="L52" s="179">
        <f t="shared" ref="L52:L60" si="39">K52-M52</f>
        <v>0</v>
      </c>
      <c r="M52" s="209"/>
      <c r="N52" s="208"/>
      <c r="O52" s="179">
        <f t="shared" ref="O52:O60" si="40">N52-P52</f>
        <v>0</v>
      </c>
      <c r="P52" s="209"/>
      <c r="Q52" s="208"/>
      <c r="R52" s="179">
        <f t="shared" ref="R52:R60" si="41">Q52-S52</f>
        <v>0</v>
      </c>
      <c r="S52" s="209"/>
      <c r="T52" s="208"/>
      <c r="U52" s="179">
        <f t="shared" ref="U52:U60" si="42">T52-V52</f>
        <v>0</v>
      </c>
      <c r="V52" s="209"/>
      <c r="W52" s="208"/>
      <c r="X52" s="179">
        <f t="shared" ref="X52:X60" si="43">W52-Y52</f>
        <v>0</v>
      </c>
      <c r="Y52" s="228"/>
      <c r="Z52" s="208"/>
      <c r="AA52" s="179">
        <f t="shared" ref="AA52:AA60" si="44">Z52-AB52</f>
        <v>0</v>
      </c>
      <c r="AB52" s="209"/>
      <c r="AC52" s="208"/>
      <c r="AD52" s="179">
        <f t="shared" ref="AD52:AD60" si="45">AC52-AE52</f>
        <v>0</v>
      </c>
      <c r="AE52" s="209"/>
      <c r="AF52" s="208"/>
      <c r="AG52" s="179">
        <f t="shared" ref="AG52:AG60" si="46">AF52-AH52</f>
        <v>0</v>
      </c>
      <c r="AH52" s="209"/>
      <c r="AI52" s="203"/>
      <c r="AJ52" s="181" t="s">
        <v>28</v>
      </c>
    </row>
    <row r="53" spans="1:36">
      <c r="A53" s="435"/>
      <c r="B53" s="426"/>
      <c r="C53" s="437"/>
      <c r="D53" s="439"/>
      <c r="E53" s="441"/>
      <c r="F53" s="426"/>
      <c r="G53" s="196" t="s">
        <v>29</v>
      </c>
      <c r="H53" s="208"/>
      <c r="I53" s="179">
        <f t="shared" si="38"/>
        <v>0</v>
      </c>
      <c r="J53" s="209"/>
      <c r="K53" s="208"/>
      <c r="L53" s="179">
        <f t="shared" si="39"/>
        <v>0</v>
      </c>
      <c r="M53" s="209"/>
      <c r="N53" s="208"/>
      <c r="O53" s="179">
        <f t="shared" si="40"/>
        <v>0</v>
      </c>
      <c r="P53" s="209"/>
      <c r="Q53" s="208"/>
      <c r="R53" s="179">
        <f t="shared" si="41"/>
        <v>0</v>
      </c>
      <c r="S53" s="209"/>
      <c r="T53" s="208"/>
      <c r="U53" s="179">
        <f t="shared" si="42"/>
        <v>0</v>
      </c>
      <c r="V53" s="209"/>
      <c r="W53" s="208"/>
      <c r="X53" s="179">
        <f t="shared" si="43"/>
        <v>0</v>
      </c>
      <c r="Y53" s="228"/>
      <c r="Z53" s="208"/>
      <c r="AA53" s="179">
        <f t="shared" si="44"/>
        <v>0</v>
      </c>
      <c r="AB53" s="209"/>
      <c r="AC53" s="208"/>
      <c r="AD53" s="179">
        <f t="shared" si="45"/>
        <v>0</v>
      </c>
      <c r="AE53" s="209"/>
      <c r="AF53" s="208"/>
      <c r="AG53" s="179">
        <f t="shared" si="46"/>
        <v>0</v>
      </c>
      <c r="AH53" s="209"/>
      <c r="AI53" s="203"/>
      <c r="AJ53" s="182">
        <f>SUM(H52:H60,K52:K60,N52:N60,Q52:Q60,T52:T60,W52:W60,Z52:Z60,AC52:AC60,AF52:AF60)</f>
        <v>529008</v>
      </c>
    </row>
    <row r="54" spans="1:36">
      <c r="A54" s="435"/>
      <c r="B54" s="426"/>
      <c r="C54" s="437"/>
      <c r="D54" s="439"/>
      <c r="E54" s="441"/>
      <c r="F54" s="426"/>
      <c r="G54" s="196" t="s">
        <v>30</v>
      </c>
      <c r="H54" s="208"/>
      <c r="I54" s="179">
        <f t="shared" si="38"/>
        <v>0</v>
      </c>
      <c r="J54" s="209"/>
      <c r="K54" s="208"/>
      <c r="L54" s="179">
        <f t="shared" si="39"/>
        <v>0</v>
      </c>
      <c r="M54" s="209"/>
      <c r="N54" s="208"/>
      <c r="O54" s="179">
        <f t="shared" si="40"/>
        <v>0</v>
      </c>
      <c r="P54" s="209"/>
      <c r="Q54" s="208"/>
      <c r="R54" s="179">
        <f t="shared" si="41"/>
        <v>0</v>
      </c>
      <c r="S54" s="209"/>
      <c r="T54" s="208"/>
      <c r="U54" s="179">
        <f t="shared" si="42"/>
        <v>0</v>
      </c>
      <c r="V54" s="209"/>
      <c r="W54" s="208"/>
      <c r="X54" s="179">
        <f t="shared" si="43"/>
        <v>0</v>
      </c>
      <c r="Y54" s="228"/>
      <c r="Z54" s="208"/>
      <c r="AA54" s="179">
        <f t="shared" si="44"/>
        <v>0</v>
      </c>
      <c r="AB54" s="209"/>
      <c r="AC54" s="208"/>
      <c r="AD54" s="179">
        <f t="shared" si="45"/>
        <v>0</v>
      </c>
      <c r="AE54" s="209"/>
      <c r="AF54" s="208"/>
      <c r="AG54" s="179">
        <f t="shared" si="46"/>
        <v>0</v>
      </c>
      <c r="AH54" s="209"/>
      <c r="AI54" s="203"/>
      <c r="AJ54" s="183" t="s">
        <v>32</v>
      </c>
    </row>
    <row r="55" spans="1:36">
      <c r="A55" s="435"/>
      <c r="B55" s="426"/>
      <c r="C55" s="437"/>
      <c r="D55" s="439"/>
      <c r="E55" s="441"/>
      <c r="F55" s="426"/>
      <c r="G55" s="196" t="s">
        <v>31</v>
      </c>
      <c r="H55" s="208"/>
      <c r="I55" s="179">
        <f t="shared" si="38"/>
        <v>0</v>
      </c>
      <c r="J55" s="209"/>
      <c r="K55" s="208"/>
      <c r="L55" s="179">
        <f t="shared" si="39"/>
        <v>0</v>
      </c>
      <c r="M55" s="209"/>
      <c r="N55" s="208"/>
      <c r="O55" s="179">
        <f t="shared" si="40"/>
        <v>0</v>
      </c>
      <c r="P55" s="209"/>
      <c r="Q55" s="208"/>
      <c r="R55" s="179">
        <f t="shared" si="41"/>
        <v>0</v>
      </c>
      <c r="S55" s="209"/>
      <c r="T55" s="208"/>
      <c r="U55" s="179">
        <f t="shared" si="42"/>
        <v>0</v>
      </c>
      <c r="V55" s="209"/>
      <c r="W55" s="208"/>
      <c r="X55" s="179">
        <f t="shared" si="43"/>
        <v>0</v>
      </c>
      <c r="Y55" s="228"/>
      <c r="Z55" s="208"/>
      <c r="AA55" s="179">
        <f t="shared" si="44"/>
        <v>0</v>
      </c>
      <c r="AB55" s="209"/>
      <c r="AC55" s="208"/>
      <c r="AD55" s="179">
        <f t="shared" si="45"/>
        <v>0</v>
      </c>
      <c r="AE55" s="209"/>
      <c r="AF55" s="208"/>
      <c r="AG55" s="179">
        <f t="shared" si="46"/>
        <v>0</v>
      </c>
      <c r="AH55" s="209"/>
      <c r="AI55" s="203"/>
      <c r="AJ55" s="182">
        <f>SUM(I52:I60,L52:L60,O52:O60,R52:R60,U52:U60,X52:X60,AA52:AA60,AD52:AD60,AG52:AG60)</f>
        <v>529008</v>
      </c>
    </row>
    <row r="56" spans="1:36">
      <c r="A56" s="435"/>
      <c r="B56" s="426"/>
      <c r="C56" s="437"/>
      <c r="D56" s="439"/>
      <c r="E56" s="441"/>
      <c r="F56" s="426"/>
      <c r="G56" s="196" t="s">
        <v>33</v>
      </c>
      <c r="H56" s="208"/>
      <c r="I56" s="179">
        <f t="shared" si="38"/>
        <v>0</v>
      </c>
      <c r="J56" s="209"/>
      <c r="K56" s="208"/>
      <c r="L56" s="179">
        <f t="shared" si="39"/>
        <v>0</v>
      </c>
      <c r="M56" s="209"/>
      <c r="N56" s="208"/>
      <c r="O56" s="179">
        <f t="shared" si="40"/>
        <v>0</v>
      </c>
      <c r="P56" s="209"/>
      <c r="Q56" s="208"/>
      <c r="R56" s="179">
        <f t="shared" si="41"/>
        <v>0</v>
      </c>
      <c r="S56" s="209"/>
      <c r="T56" s="208"/>
      <c r="U56" s="179">
        <f t="shared" si="42"/>
        <v>0</v>
      </c>
      <c r="V56" s="209"/>
      <c r="W56" s="208"/>
      <c r="X56" s="179">
        <f t="shared" si="43"/>
        <v>0</v>
      </c>
      <c r="Y56" s="228"/>
      <c r="Z56" s="208"/>
      <c r="AA56" s="179">
        <f t="shared" si="44"/>
        <v>0</v>
      </c>
      <c r="AB56" s="209"/>
      <c r="AC56" s="208"/>
      <c r="AD56" s="179">
        <f t="shared" si="45"/>
        <v>0</v>
      </c>
      <c r="AE56" s="209"/>
      <c r="AF56" s="208"/>
      <c r="AG56" s="179">
        <f t="shared" si="46"/>
        <v>0</v>
      </c>
      <c r="AH56" s="209"/>
      <c r="AI56" s="203"/>
      <c r="AJ56" s="183" t="s">
        <v>36</v>
      </c>
    </row>
    <row r="57" spans="1:36">
      <c r="A57" s="435"/>
      <c r="B57" s="426"/>
      <c r="C57" s="437"/>
      <c r="D57" s="439"/>
      <c r="E57" s="441"/>
      <c r="F57" s="426"/>
      <c r="G57" s="196" t="s">
        <v>34</v>
      </c>
      <c r="H57" s="208"/>
      <c r="I57" s="179">
        <f t="shared" si="38"/>
        <v>0</v>
      </c>
      <c r="J57" s="209"/>
      <c r="K57" s="208"/>
      <c r="L57" s="179">
        <f t="shared" si="39"/>
        <v>0</v>
      </c>
      <c r="M57" s="209"/>
      <c r="N57" s="208"/>
      <c r="O57" s="179">
        <f t="shared" si="40"/>
        <v>0</v>
      </c>
      <c r="P57" s="209"/>
      <c r="Q57" s="208"/>
      <c r="R57" s="179">
        <f t="shared" si="41"/>
        <v>0</v>
      </c>
      <c r="S57" s="209"/>
      <c r="T57" s="208"/>
      <c r="U57" s="179">
        <f t="shared" si="42"/>
        <v>0</v>
      </c>
      <c r="V57" s="209"/>
      <c r="W57" s="208">
        <v>529008</v>
      </c>
      <c r="X57" s="179">
        <f t="shared" si="43"/>
        <v>529008</v>
      </c>
      <c r="Y57" s="228"/>
      <c r="Z57" s="208"/>
      <c r="AA57" s="179">
        <f t="shared" si="44"/>
        <v>0</v>
      </c>
      <c r="AB57" s="209"/>
      <c r="AC57" s="208"/>
      <c r="AD57" s="179">
        <f t="shared" si="45"/>
        <v>0</v>
      </c>
      <c r="AE57" s="209"/>
      <c r="AF57" s="208"/>
      <c r="AG57" s="179">
        <f t="shared" si="46"/>
        <v>0</v>
      </c>
      <c r="AH57" s="209"/>
      <c r="AI57" s="203"/>
      <c r="AJ57" s="182">
        <f>SUM(J52:J60,M52:M60,P52:P60,S52:S60,V52:V60,Y52:Y60,AB52:AB60,AE52:AE60,AH52:AH60)</f>
        <v>0</v>
      </c>
    </row>
    <row r="58" spans="1:36">
      <c r="A58" s="435"/>
      <c r="B58" s="426"/>
      <c r="C58" s="437"/>
      <c r="D58" s="439"/>
      <c r="E58" s="441"/>
      <c r="F58" s="426"/>
      <c r="G58" s="196" t="s">
        <v>35</v>
      </c>
      <c r="H58" s="208"/>
      <c r="I58" s="179">
        <f t="shared" si="38"/>
        <v>0</v>
      </c>
      <c r="J58" s="209"/>
      <c r="K58" s="208"/>
      <c r="L58" s="179">
        <f t="shared" si="39"/>
        <v>0</v>
      </c>
      <c r="M58" s="209"/>
      <c r="N58" s="208"/>
      <c r="O58" s="179">
        <f t="shared" si="40"/>
        <v>0</v>
      </c>
      <c r="P58" s="209"/>
      <c r="Q58" s="208"/>
      <c r="R58" s="179">
        <f t="shared" si="41"/>
        <v>0</v>
      </c>
      <c r="S58" s="209"/>
      <c r="T58" s="208"/>
      <c r="U58" s="179">
        <f t="shared" si="42"/>
        <v>0</v>
      </c>
      <c r="V58" s="209"/>
      <c r="W58" s="208"/>
      <c r="X58" s="179">
        <f t="shared" si="43"/>
        <v>0</v>
      </c>
      <c r="Y58" s="228"/>
      <c r="Z58" s="208"/>
      <c r="AA58" s="179">
        <f t="shared" si="44"/>
        <v>0</v>
      </c>
      <c r="AB58" s="209"/>
      <c r="AC58" s="208"/>
      <c r="AD58" s="179">
        <f t="shared" si="45"/>
        <v>0</v>
      </c>
      <c r="AE58" s="209"/>
      <c r="AF58" s="208"/>
      <c r="AG58" s="179">
        <f t="shared" si="46"/>
        <v>0</v>
      </c>
      <c r="AH58" s="209"/>
      <c r="AI58" s="203"/>
      <c r="AJ58" s="183" t="s">
        <v>40</v>
      </c>
    </row>
    <row r="59" spans="1:36">
      <c r="A59" s="435"/>
      <c r="B59" s="426"/>
      <c r="C59" s="437"/>
      <c r="D59" s="439"/>
      <c r="E59" s="441"/>
      <c r="F59" s="426"/>
      <c r="G59" s="196" t="s">
        <v>37</v>
      </c>
      <c r="H59" s="208"/>
      <c r="I59" s="179">
        <f t="shared" si="38"/>
        <v>0</v>
      </c>
      <c r="J59" s="209"/>
      <c r="K59" s="208"/>
      <c r="L59" s="179">
        <f t="shared" si="39"/>
        <v>0</v>
      </c>
      <c r="M59" s="209"/>
      <c r="N59" s="208"/>
      <c r="O59" s="179">
        <f t="shared" si="40"/>
        <v>0</v>
      </c>
      <c r="P59" s="209"/>
      <c r="Q59" s="208"/>
      <c r="R59" s="179">
        <f t="shared" si="41"/>
        <v>0</v>
      </c>
      <c r="S59" s="209"/>
      <c r="T59" s="208"/>
      <c r="U59" s="179">
        <f t="shared" si="42"/>
        <v>0</v>
      </c>
      <c r="V59" s="209"/>
      <c r="W59" s="208"/>
      <c r="X59" s="179">
        <f t="shared" si="43"/>
        <v>0</v>
      </c>
      <c r="Y59" s="228"/>
      <c r="Z59" s="208"/>
      <c r="AA59" s="179">
        <f t="shared" si="44"/>
        <v>0</v>
      </c>
      <c r="AB59" s="209"/>
      <c r="AC59" s="208"/>
      <c r="AD59" s="179">
        <f t="shared" si="45"/>
        <v>0</v>
      </c>
      <c r="AE59" s="209"/>
      <c r="AF59" s="208"/>
      <c r="AG59" s="179">
        <f t="shared" si="46"/>
        <v>0</v>
      </c>
      <c r="AH59" s="209"/>
      <c r="AI59" s="203"/>
      <c r="AJ59" s="184">
        <f>AJ57/AJ53</f>
        <v>0</v>
      </c>
    </row>
    <row r="60" spans="1:36" ht="15" thickBot="1">
      <c r="A60" s="436"/>
      <c r="B60" s="427"/>
      <c r="C60" s="438"/>
      <c r="D60" s="440"/>
      <c r="E60" s="442"/>
      <c r="F60" s="427"/>
      <c r="G60" s="197" t="s">
        <v>38</v>
      </c>
      <c r="H60" s="210"/>
      <c r="I60" s="185">
        <f t="shared" si="38"/>
        <v>0</v>
      </c>
      <c r="J60" s="211"/>
      <c r="K60" s="210"/>
      <c r="L60" s="185">
        <f t="shared" si="39"/>
        <v>0</v>
      </c>
      <c r="M60" s="211"/>
      <c r="N60" s="210"/>
      <c r="O60" s="185">
        <f t="shared" si="40"/>
        <v>0</v>
      </c>
      <c r="P60" s="211"/>
      <c r="Q60" s="210"/>
      <c r="R60" s="185">
        <f t="shared" si="41"/>
        <v>0</v>
      </c>
      <c r="S60" s="211"/>
      <c r="T60" s="210"/>
      <c r="U60" s="185">
        <f t="shared" si="42"/>
        <v>0</v>
      </c>
      <c r="V60" s="211"/>
      <c r="W60" s="210"/>
      <c r="X60" s="185">
        <f t="shared" si="43"/>
        <v>0</v>
      </c>
      <c r="Y60" s="229"/>
      <c r="Z60" s="210"/>
      <c r="AA60" s="185">
        <f t="shared" si="44"/>
        <v>0</v>
      </c>
      <c r="AB60" s="211"/>
      <c r="AC60" s="210"/>
      <c r="AD60" s="185">
        <f t="shared" si="45"/>
        <v>0</v>
      </c>
      <c r="AE60" s="211"/>
      <c r="AF60" s="210"/>
      <c r="AG60" s="185">
        <f t="shared" si="46"/>
        <v>0</v>
      </c>
      <c r="AH60" s="211"/>
      <c r="AI60" s="204"/>
      <c r="AJ60" s="186"/>
    </row>
    <row r="61" spans="1:36" ht="15" customHeight="1">
      <c r="A61" s="489" t="s">
        <v>17</v>
      </c>
      <c r="B61" s="386" t="s">
        <v>13</v>
      </c>
      <c r="C61" s="386" t="s">
        <v>14</v>
      </c>
      <c r="D61" s="386" t="s">
        <v>176</v>
      </c>
      <c r="E61" s="386" t="s">
        <v>16</v>
      </c>
      <c r="F61" s="379" t="s">
        <v>17</v>
      </c>
      <c r="G61" s="490" t="s">
        <v>18</v>
      </c>
      <c r="H61" s="487" t="s">
        <v>19</v>
      </c>
      <c r="I61" s="379" t="s">
        <v>20</v>
      </c>
      <c r="J61" s="380" t="s">
        <v>21</v>
      </c>
      <c r="K61" s="487" t="s">
        <v>19</v>
      </c>
      <c r="L61" s="379" t="s">
        <v>20</v>
      </c>
      <c r="M61" s="380" t="s">
        <v>21</v>
      </c>
      <c r="N61" s="487" t="s">
        <v>19</v>
      </c>
      <c r="O61" s="379" t="s">
        <v>20</v>
      </c>
      <c r="P61" s="380" t="s">
        <v>21</v>
      </c>
      <c r="Q61" s="487" t="s">
        <v>19</v>
      </c>
      <c r="R61" s="379" t="s">
        <v>20</v>
      </c>
      <c r="S61" s="380" t="s">
        <v>21</v>
      </c>
      <c r="T61" s="487" t="s">
        <v>19</v>
      </c>
      <c r="U61" s="379" t="s">
        <v>20</v>
      </c>
      <c r="V61" s="380" t="s">
        <v>21</v>
      </c>
      <c r="W61" s="487" t="s">
        <v>19</v>
      </c>
      <c r="X61" s="379" t="s">
        <v>20</v>
      </c>
      <c r="Y61" s="486" t="s">
        <v>21</v>
      </c>
      <c r="Z61" s="487" t="s">
        <v>19</v>
      </c>
      <c r="AA61" s="379" t="s">
        <v>20</v>
      </c>
      <c r="AB61" s="380" t="s">
        <v>21</v>
      </c>
      <c r="AC61" s="487" t="s">
        <v>19</v>
      </c>
      <c r="AD61" s="379" t="s">
        <v>20</v>
      </c>
      <c r="AE61" s="380" t="s">
        <v>21</v>
      </c>
      <c r="AF61" s="487" t="s">
        <v>19</v>
      </c>
      <c r="AG61" s="379" t="s">
        <v>20</v>
      </c>
      <c r="AH61" s="380" t="s">
        <v>21</v>
      </c>
      <c r="AI61" s="381" t="s">
        <v>19</v>
      </c>
      <c r="AJ61" s="488" t="s">
        <v>22</v>
      </c>
    </row>
    <row r="62" spans="1:36" ht="15" customHeight="1">
      <c r="A62" s="447"/>
      <c r="B62" s="431"/>
      <c r="C62" s="431"/>
      <c r="D62" s="431"/>
      <c r="E62" s="431"/>
      <c r="F62" s="444"/>
      <c r="G62" s="449"/>
      <c r="H62" s="443"/>
      <c r="I62" s="444"/>
      <c r="J62" s="445"/>
      <c r="K62" s="443"/>
      <c r="L62" s="444"/>
      <c r="M62" s="445"/>
      <c r="N62" s="443"/>
      <c r="O62" s="444"/>
      <c r="P62" s="445"/>
      <c r="Q62" s="443"/>
      <c r="R62" s="444"/>
      <c r="S62" s="445"/>
      <c r="T62" s="443"/>
      <c r="U62" s="444"/>
      <c r="V62" s="445"/>
      <c r="W62" s="443"/>
      <c r="X62" s="444"/>
      <c r="Y62" s="451"/>
      <c r="Z62" s="443"/>
      <c r="AA62" s="444"/>
      <c r="AB62" s="445"/>
      <c r="AC62" s="443"/>
      <c r="AD62" s="444"/>
      <c r="AE62" s="445"/>
      <c r="AF62" s="443"/>
      <c r="AG62" s="444"/>
      <c r="AH62" s="445"/>
      <c r="AI62" s="452"/>
      <c r="AJ62" s="454"/>
    </row>
    <row r="63" spans="1:36" ht="15" customHeight="1">
      <c r="A63" s="435" t="s">
        <v>182</v>
      </c>
      <c r="B63" s="426" t="s">
        <v>193</v>
      </c>
      <c r="C63" s="437">
        <v>1582</v>
      </c>
      <c r="D63" s="439" t="s">
        <v>194</v>
      </c>
      <c r="E63" s="441" t="s">
        <v>195</v>
      </c>
      <c r="F63" s="426" t="s">
        <v>182</v>
      </c>
      <c r="G63" s="196" t="s">
        <v>27</v>
      </c>
      <c r="H63" s="208"/>
      <c r="I63" s="179">
        <f t="shared" ref="I63:I72" si="47">H63-J63</f>
        <v>0</v>
      </c>
      <c r="J63" s="209"/>
      <c r="K63" s="208"/>
      <c r="L63" s="179">
        <f t="shared" ref="L63:L72" si="48">K63-M63</f>
        <v>0</v>
      </c>
      <c r="M63" s="209"/>
      <c r="N63" s="208"/>
      <c r="O63" s="179">
        <f t="shared" ref="O63:O72" si="49">N63-P63</f>
        <v>0</v>
      </c>
      <c r="P63" s="209"/>
      <c r="Q63" s="208"/>
      <c r="R63" s="179">
        <f t="shared" ref="R63:R72" si="50">Q63-S63</f>
        <v>0</v>
      </c>
      <c r="S63" s="209"/>
      <c r="T63" s="208"/>
      <c r="U63" s="179">
        <f t="shared" ref="U63:U72" si="51">T63-V63</f>
        <v>0</v>
      </c>
      <c r="V63" s="209"/>
      <c r="W63" s="208"/>
      <c r="X63" s="179">
        <f t="shared" ref="X63:X72" si="52">W63-Y63</f>
        <v>0</v>
      </c>
      <c r="Y63" s="228"/>
      <c r="Z63" s="208"/>
      <c r="AA63" s="179">
        <f t="shared" ref="AA63:AA72" si="53">Z63-AB63</f>
        <v>0</v>
      </c>
      <c r="AB63" s="209"/>
      <c r="AC63" s="208"/>
      <c r="AD63" s="179">
        <f t="shared" ref="AD63:AD72" si="54">AC63-AE63</f>
        <v>0</v>
      </c>
      <c r="AE63" s="209"/>
      <c r="AF63" s="208"/>
      <c r="AG63" s="179">
        <f t="shared" ref="AG63:AG72" si="55">AF63-AH63</f>
        <v>0</v>
      </c>
      <c r="AH63" s="209"/>
      <c r="AI63" s="203"/>
      <c r="AJ63" s="181" t="s">
        <v>28</v>
      </c>
    </row>
    <row r="64" spans="1:36">
      <c r="A64" s="435"/>
      <c r="B64" s="426"/>
      <c r="C64" s="437"/>
      <c r="D64" s="439"/>
      <c r="E64" s="441"/>
      <c r="F64" s="426"/>
      <c r="G64" s="196" t="s">
        <v>29</v>
      </c>
      <c r="H64" s="208"/>
      <c r="I64" s="179">
        <f t="shared" si="47"/>
        <v>0</v>
      </c>
      <c r="J64" s="209"/>
      <c r="K64" s="208"/>
      <c r="L64" s="179">
        <f t="shared" si="48"/>
        <v>0</v>
      </c>
      <c r="M64" s="209"/>
      <c r="N64" s="208"/>
      <c r="O64" s="179">
        <f t="shared" si="49"/>
        <v>0</v>
      </c>
      <c r="P64" s="209"/>
      <c r="Q64" s="208"/>
      <c r="R64" s="179">
        <f t="shared" si="50"/>
        <v>0</v>
      </c>
      <c r="S64" s="209"/>
      <c r="T64" s="208"/>
      <c r="U64" s="179">
        <f t="shared" si="51"/>
        <v>0</v>
      </c>
      <c r="V64" s="209"/>
      <c r="W64" s="208"/>
      <c r="X64" s="179">
        <f t="shared" si="52"/>
        <v>0</v>
      </c>
      <c r="Y64" s="228"/>
      <c r="Z64" s="208"/>
      <c r="AA64" s="179">
        <f t="shared" si="53"/>
        <v>0</v>
      </c>
      <c r="AB64" s="209"/>
      <c r="AC64" s="208"/>
      <c r="AD64" s="179">
        <f t="shared" si="54"/>
        <v>0</v>
      </c>
      <c r="AE64" s="209"/>
      <c r="AF64" s="208"/>
      <c r="AG64" s="179">
        <f t="shared" si="55"/>
        <v>0</v>
      </c>
      <c r="AH64" s="209"/>
      <c r="AI64" s="203"/>
      <c r="AJ64" s="182">
        <f>SUM(H63:H72,K63:K72,N63:N72,Q63:Q72,T63:T72,W63:W72,Z63:Z72,AC63:AC72,AF63:AF72)</f>
        <v>5261583</v>
      </c>
    </row>
    <row r="65" spans="1:36">
      <c r="A65" s="435"/>
      <c r="B65" s="426"/>
      <c r="C65" s="437"/>
      <c r="D65" s="439"/>
      <c r="E65" s="441"/>
      <c r="F65" s="426"/>
      <c r="G65" s="196" t="s">
        <v>30</v>
      </c>
      <c r="H65" s="208"/>
      <c r="I65" s="179">
        <f t="shared" si="47"/>
        <v>0</v>
      </c>
      <c r="J65" s="209"/>
      <c r="K65" s="208"/>
      <c r="L65" s="179">
        <f t="shared" si="48"/>
        <v>0</v>
      </c>
      <c r="M65" s="209"/>
      <c r="N65" s="208"/>
      <c r="O65" s="179">
        <f t="shared" si="49"/>
        <v>0</v>
      </c>
      <c r="P65" s="209"/>
      <c r="Q65" s="208"/>
      <c r="R65" s="179">
        <f t="shared" si="50"/>
        <v>0</v>
      </c>
      <c r="S65" s="209"/>
      <c r="T65" s="208"/>
      <c r="U65" s="179">
        <f t="shared" si="51"/>
        <v>0</v>
      </c>
      <c r="V65" s="209"/>
      <c r="W65" s="208">
        <v>150000</v>
      </c>
      <c r="X65" s="179">
        <f t="shared" si="52"/>
        <v>150000</v>
      </c>
      <c r="Y65" s="209"/>
      <c r="Z65" s="208"/>
      <c r="AA65" s="179">
        <f t="shared" si="53"/>
        <v>0</v>
      </c>
      <c r="AB65" s="209"/>
      <c r="AC65" s="208"/>
      <c r="AD65" s="179">
        <f t="shared" si="54"/>
        <v>0</v>
      </c>
      <c r="AE65" s="209"/>
      <c r="AF65" s="208"/>
      <c r="AG65" s="179">
        <f t="shared" si="55"/>
        <v>0</v>
      </c>
      <c r="AH65" s="209"/>
      <c r="AI65" s="203"/>
      <c r="AJ65" s="183" t="s">
        <v>32</v>
      </c>
    </row>
    <row r="66" spans="1:36">
      <c r="A66" s="435"/>
      <c r="B66" s="426"/>
      <c r="C66" s="437"/>
      <c r="D66" s="439"/>
      <c r="E66" s="441"/>
      <c r="F66" s="426"/>
      <c r="G66" s="196" t="s">
        <v>31</v>
      </c>
      <c r="H66" s="208"/>
      <c r="I66" s="179">
        <f t="shared" si="47"/>
        <v>0</v>
      </c>
      <c r="J66" s="209"/>
      <c r="K66" s="208"/>
      <c r="L66" s="179">
        <f t="shared" si="48"/>
        <v>0</v>
      </c>
      <c r="M66" s="209"/>
      <c r="N66" s="208"/>
      <c r="O66" s="179">
        <f t="shared" si="49"/>
        <v>0</v>
      </c>
      <c r="P66" s="209"/>
      <c r="Q66" s="208"/>
      <c r="R66" s="179">
        <f t="shared" si="50"/>
        <v>0</v>
      </c>
      <c r="S66" s="209"/>
      <c r="T66" s="208"/>
      <c r="U66" s="179">
        <f t="shared" si="51"/>
        <v>0</v>
      </c>
      <c r="V66" s="209"/>
      <c r="W66" s="208"/>
      <c r="X66" s="179">
        <f t="shared" si="52"/>
        <v>0</v>
      </c>
      <c r="Y66" s="209"/>
      <c r="Z66" s="208"/>
      <c r="AA66" s="179">
        <f t="shared" si="53"/>
        <v>0</v>
      </c>
      <c r="AB66" s="209"/>
      <c r="AC66" s="208"/>
      <c r="AD66" s="179">
        <f t="shared" si="54"/>
        <v>0</v>
      </c>
      <c r="AE66" s="209"/>
      <c r="AF66" s="208"/>
      <c r="AG66" s="179">
        <f t="shared" si="55"/>
        <v>0</v>
      </c>
      <c r="AH66" s="209"/>
      <c r="AI66" s="203"/>
      <c r="AJ66" s="182">
        <f>SUM(I63:I72,L63:L72,O63:O72,R63:R72,U63:U72,X63:X72,AA63:AA72,AD63:AD72,AG63:AG72)</f>
        <v>2189836</v>
      </c>
    </row>
    <row r="67" spans="1:36">
      <c r="A67" s="435"/>
      <c r="B67" s="426"/>
      <c r="C67" s="437"/>
      <c r="D67" s="439"/>
      <c r="E67" s="441"/>
      <c r="F67" s="426"/>
      <c r="G67" s="196" t="s">
        <v>33</v>
      </c>
      <c r="H67" s="208"/>
      <c r="I67" s="179">
        <f t="shared" si="47"/>
        <v>0</v>
      </c>
      <c r="J67" s="209"/>
      <c r="K67" s="208"/>
      <c r="L67" s="179">
        <f t="shared" si="48"/>
        <v>0</v>
      </c>
      <c r="M67" s="209"/>
      <c r="N67" s="208">
        <v>1232000</v>
      </c>
      <c r="O67" s="179">
        <f t="shared" si="49"/>
        <v>0</v>
      </c>
      <c r="P67" s="209">
        <v>1232000</v>
      </c>
      <c r="Q67" s="208"/>
      <c r="R67" s="179">
        <f t="shared" si="50"/>
        <v>0</v>
      </c>
      <c r="S67" s="209"/>
      <c r="T67" s="208"/>
      <c r="U67" s="179">
        <f t="shared" si="51"/>
        <v>0</v>
      </c>
      <c r="V67" s="209"/>
      <c r="W67" s="208"/>
      <c r="X67" s="179">
        <f t="shared" si="52"/>
        <v>0</v>
      </c>
      <c r="Y67" s="209"/>
      <c r="Z67" s="208"/>
      <c r="AA67" s="179">
        <f t="shared" si="53"/>
        <v>0</v>
      </c>
      <c r="AB67" s="209"/>
      <c r="AC67" s="208"/>
      <c r="AD67" s="179">
        <f t="shared" si="54"/>
        <v>0</v>
      </c>
      <c r="AE67" s="209"/>
      <c r="AF67" s="208"/>
      <c r="AG67" s="179">
        <f t="shared" si="55"/>
        <v>0</v>
      </c>
      <c r="AH67" s="209"/>
      <c r="AI67" s="203"/>
      <c r="AJ67" s="183" t="s">
        <v>36</v>
      </c>
    </row>
    <row r="68" spans="1:36">
      <c r="A68" s="435"/>
      <c r="B68" s="426"/>
      <c r="C68" s="437"/>
      <c r="D68" s="439"/>
      <c r="E68" s="441"/>
      <c r="F68" s="426"/>
      <c r="G68" s="196" t="s">
        <v>34</v>
      </c>
      <c r="H68" s="208"/>
      <c r="I68" s="179">
        <f t="shared" si="47"/>
        <v>0</v>
      </c>
      <c r="J68" s="209"/>
      <c r="K68" s="208"/>
      <c r="L68" s="179">
        <f t="shared" si="48"/>
        <v>0</v>
      </c>
      <c r="M68" s="209"/>
      <c r="N68" s="208"/>
      <c r="O68" s="179">
        <f t="shared" si="49"/>
        <v>0</v>
      </c>
      <c r="P68" s="209"/>
      <c r="Q68" s="208"/>
      <c r="R68" s="179">
        <f t="shared" si="50"/>
        <v>0</v>
      </c>
      <c r="S68" s="209"/>
      <c r="T68" s="208"/>
      <c r="U68" s="179">
        <f t="shared" si="51"/>
        <v>0</v>
      </c>
      <c r="V68" s="209"/>
      <c r="W68" s="208">
        <v>3508876</v>
      </c>
      <c r="X68" s="179">
        <f t="shared" si="52"/>
        <v>2039836</v>
      </c>
      <c r="Y68" s="209">
        <v>1469040</v>
      </c>
      <c r="Z68" s="208"/>
      <c r="AA68" s="179">
        <f t="shared" si="53"/>
        <v>0</v>
      </c>
      <c r="AB68" s="209"/>
      <c r="AC68" s="208"/>
      <c r="AD68" s="179">
        <f t="shared" si="54"/>
        <v>0</v>
      </c>
      <c r="AE68" s="209"/>
      <c r="AF68" s="208"/>
      <c r="AG68" s="179">
        <f t="shared" si="55"/>
        <v>0</v>
      </c>
      <c r="AH68" s="209"/>
      <c r="AI68" s="203"/>
      <c r="AJ68" s="182">
        <f>SUM(J63:J72,M63:M72,P63:P72,S63:S72,V63:V72,Y63:Y72,AB63:AB72,AE63:AE72,AH63:AH72)</f>
        <v>3071747</v>
      </c>
    </row>
    <row r="69" spans="1:36">
      <c r="A69" s="435"/>
      <c r="B69" s="426"/>
      <c r="C69" s="437"/>
      <c r="D69" s="439"/>
      <c r="E69" s="441"/>
      <c r="F69" s="426"/>
      <c r="G69" s="196" t="s">
        <v>67</v>
      </c>
      <c r="H69" s="208"/>
      <c r="I69" s="179"/>
      <c r="J69" s="209"/>
      <c r="K69" s="208"/>
      <c r="L69" s="179"/>
      <c r="M69" s="209"/>
      <c r="N69" s="208"/>
      <c r="O69" s="179"/>
      <c r="P69" s="209"/>
      <c r="Q69" s="208"/>
      <c r="R69" s="179"/>
      <c r="S69" s="209"/>
      <c r="T69" s="208"/>
      <c r="U69" s="179">
        <f t="shared" si="51"/>
        <v>0</v>
      </c>
      <c r="V69" s="209"/>
      <c r="W69" s="277">
        <v>370707</v>
      </c>
      <c r="X69" s="278">
        <f t="shared" si="52"/>
        <v>0</v>
      </c>
      <c r="Y69" s="279">
        <v>370707</v>
      </c>
      <c r="Z69" s="208"/>
      <c r="AA69" s="179"/>
      <c r="AB69" s="209"/>
      <c r="AC69" s="208"/>
      <c r="AD69" s="179"/>
      <c r="AE69" s="209"/>
      <c r="AF69" s="208"/>
      <c r="AG69" s="179"/>
      <c r="AH69" s="209"/>
      <c r="AI69" s="203"/>
      <c r="AJ69" s="182"/>
    </row>
    <row r="70" spans="1:36">
      <c r="A70" s="435"/>
      <c r="B70" s="426"/>
      <c r="C70" s="437"/>
      <c r="D70" s="439"/>
      <c r="E70" s="441"/>
      <c r="F70" s="426"/>
      <c r="G70" s="196" t="s">
        <v>35</v>
      </c>
      <c r="H70" s="208"/>
      <c r="I70" s="179">
        <f t="shared" si="47"/>
        <v>0</v>
      </c>
      <c r="J70" s="209"/>
      <c r="K70" s="208"/>
      <c r="L70" s="179">
        <f t="shared" si="48"/>
        <v>0</v>
      </c>
      <c r="M70" s="209"/>
      <c r="N70" s="208"/>
      <c r="O70" s="179">
        <f t="shared" si="49"/>
        <v>0</v>
      </c>
      <c r="P70" s="209"/>
      <c r="Q70" s="208"/>
      <c r="R70" s="179">
        <f t="shared" si="50"/>
        <v>0</v>
      </c>
      <c r="S70" s="209"/>
      <c r="T70" s="208"/>
      <c r="U70" s="179">
        <f t="shared" si="51"/>
        <v>0</v>
      </c>
      <c r="V70" s="209"/>
      <c r="W70" s="208"/>
      <c r="X70" s="179">
        <f t="shared" si="52"/>
        <v>0</v>
      </c>
      <c r="Y70" s="228"/>
      <c r="Z70" s="208"/>
      <c r="AA70" s="179">
        <f t="shared" si="53"/>
        <v>0</v>
      </c>
      <c r="AB70" s="209"/>
      <c r="AC70" s="208"/>
      <c r="AD70" s="179">
        <f t="shared" si="54"/>
        <v>0</v>
      </c>
      <c r="AE70" s="209"/>
      <c r="AF70" s="208"/>
      <c r="AG70" s="179">
        <f t="shared" si="55"/>
        <v>0</v>
      </c>
      <c r="AH70" s="209"/>
      <c r="AI70" s="203"/>
      <c r="AJ70" s="183" t="s">
        <v>40</v>
      </c>
    </row>
    <row r="71" spans="1:36">
      <c r="A71" s="435"/>
      <c r="B71" s="426"/>
      <c r="C71" s="437"/>
      <c r="D71" s="439"/>
      <c r="E71" s="441"/>
      <c r="F71" s="426"/>
      <c r="G71" s="196" t="s">
        <v>37</v>
      </c>
      <c r="H71" s="208"/>
      <c r="I71" s="179">
        <f t="shared" si="47"/>
        <v>0</v>
      </c>
      <c r="J71" s="209"/>
      <c r="K71" s="208"/>
      <c r="L71" s="179">
        <f t="shared" si="48"/>
        <v>0</v>
      </c>
      <c r="M71" s="209"/>
      <c r="N71" s="208"/>
      <c r="O71" s="179">
        <f t="shared" si="49"/>
        <v>0</v>
      </c>
      <c r="P71" s="209"/>
      <c r="Q71" s="208"/>
      <c r="R71" s="179">
        <f t="shared" si="50"/>
        <v>0</v>
      </c>
      <c r="S71" s="209"/>
      <c r="T71" s="208"/>
      <c r="U71" s="179">
        <f t="shared" si="51"/>
        <v>0</v>
      </c>
      <c r="V71" s="209"/>
      <c r="W71" s="208"/>
      <c r="X71" s="179">
        <f t="shared" si="52"/>
        <v>0</v>
      </c>
      <c r="Y71" s="228"/>
      <c r="Z71" s="208"/>
      <c r="AA71" s="179">
        <f t="shared" si="53"/>
        <v>0</v>
      </c>
      <c r="AB71" s="209"/>
      <c r="AC71" s="208"/>
      <c r="AD71" s="179">
        <f t="shared" si="54"/>
        <v>0</v>
      </c>
      <c r="AE71" s="209"/>
      <c r="AF71" s="208"/>
      <c r="AG71" s="179">
        <f t="shared" si="55"/>
        <v>0</v>
      </c>
      <c r="AH71" s="209"/>
      <c r="AI71" s="203"/>
      <c r="AJ71" s="184">
        <f>AJ68/AJ64</f>
        <v>0.58380662245563741</v>
      </c>
    </row>
    <row r="72" spans="1:36" ht="15" thickBot="1">
      <c r="A72" s="436"/>
      <c r="B72" s="427"/>
      <c r="C72" s="438"/>
      <c r="D72" s="440"/>
      <c r="E72" s="442"/>
      <c r="F72" s="427"/>
      <c r="G72" s="197" t="s">
        <v>38</v>
      </c>
      <c r="H72" s="210"/>
      <c r="I72" s="185">
        <f t="shared" si="47"/>
        <v>0</v>
      </c>
      <c r="J72" s="211"/>
      <c r="K72" s="210"/>
      <c r="L72" s="185">
        <f t="shared" si="48"/>
        <v>0</v>
      </c>
      <c r="M72" s="211"/>
      <c r="N72" s="210"/>
      <c r="O72" s="185">
        <f t="shared" si="49"/>
        <v>0</v>
      </c>
      <c r="P72" s="211"/>
      <c r="Q72" s="210"/>
      <c r="R72" s="185">
        <f t="shared" si="50"/>
        <v>0</v>
      </c>
      <c r="S72" s="211"/>
      <c r="T72" s="210"/>
      <c r="U72" s="185">
        <f t="shared" si="51"/>
        <v>0</v>
      </c>
      <c r="V72" s="211"/>
      <c r="W72" s="210"/>
      <c r="X72" s="185">
        <f t="shared" si="52"/>
        <v>0</v>
      </c>
      <c r="Y72" s="229"/>
      <c r="Z72" s="210"/>
      <c r="AA72" s="185">
        <f t="shared" si="53"/>
        <v>0</v>
      </c>
      <c r="AB72" s="211"/>
      <c r="AC72" s="210"/>
      <c r="AD72" s="185">
        <f t="shared" si="54"/>
        <v>0</v>
      </c>
      <c r="AE72" s="211"/>
      <c r="AF72" s="210"/>
      <c r="AG72" s="185">
        <f t="shared" si="55"/>
        <v>0</v>
      </c>
      <c r="AH72" s="211"/>
      <c r="AI72" s="204"/>
      <c r="AJ72" s="186"/>
    </row>
    <row r="73" spans="1:36" ht="11.25" customHeight="1">
      <c r="A73" s="446" t="s">
        <v>17</v>
      </c>
      <c r="B73" s="367" t="s">
        <v>13</v>
      </c>
      <c r="C73" s="367" t="s">
        <v>14</v>
      </c>
      <c r="D73" s="367" t="s">
        <v>176</v>
      </c>
      <c r="E73" s="367" t="s">
        <v>16</v>
      </c>
      <c r="F73" s="354" t="s">
        <v>17</v>
      </c>
      <c r="G73" s="448" t="s">
        <v>18</v>
      </c>
      <c r="H73" s="365" t="s">
        <v>19</v>
      </c>
      <c r="I73" s="354" t="s">
        <v>20</v>
      </c>
      <c r="J73" s="355" t="s">
        <v>21</v>
      </c>
      <c r="K73" s="365" t="s">
        <v>19</v>
      </c>
      <c r="L73" s="354" t="s">
        <v>20</v>
      </c>
      <c r="M73" s="355" t="s">
        <v>21</v>
      </c>
      <c r="N73" s="365" t="s">
        <v>19</v>
      </c>
      <c r="O73" s="354" t="s">
        <v>20</v>
      </c>
      <c r="P73" s="355" t="s">
        <v>21</v>
      </c>
      <c r="Q73" s="365" t="s">
        <v>19</v>
      </c>
      <c r="R73" s="354" t="s">
        <v>20</v>
      </c>
      <c r="S73" s="355" t="s">
        <v>21</v>
      </c>
      <c r="T73" s="365" t="s">
        <v>19</v>
      </c>
      <c r="U73" s="354" t="s">
        <v>20</v>
      </c>
      <c r="V73" s="355" t="s">
        <v>21</v>
      </c>
      <c r="W73" s="365" t="s">
        <v>19</v>
      </c>
      <c r="X73" s="354" t="s">
        <v>20</v>
      </c>
      <c r="Y73" s="450" t="s">
        <v>21</v>
      </c>
      <c r="Z73" s="365" t="s">
        <v>19</v>
      </c>
      <c r="AA73" s="354" t="s">
        <v>20</v>
      </c>
      <c r="AB73" s="355" t="s">
        <v>21</v>
      </c>
      <c r="AC73" s="365" t="s">
        <v>19</v>
      </c>
      <c r="AD73" s="354" t="s">
        <v>20</v>
      </c>
      <c r="AE73" s="355" t="s">
        <v>21</v>
      </c>
      <c r="AF73" s="365" t="s">
        <v>19</v>
      </c>
      <c r="AG73" s="354" t="s">
        <v>20</v>
      </c>
      <c r="AH73" s="355" t="s">
        <v>21</v>
      </c>
      <c r="AI73" s="356" t="s">
        <v>19</v>
      </c>
      <c r="AJ73" s="453" t="s">
        <v>22</v>
      </c>
    </row>
    <row r="74" spans="1:36" ht="25.5" customHeight="1">
      <c r="A74" s="447"/>
      <c r="B74" s="431"/>
      <c r="C74" s="431"/>
      <c r="D74" s="431"/>
      <c r="E74" s="431"/>
      <c r="F74" s="444"/>
      <c r="G74" s="449"/>
      <c r="H74" s="443"/>
      <c r="I74" s="444"/>
      <c r="J74" s="445"/>
      <c r="K74" s="443"/>
      <c r="L74" s="444"/>
      <c r="M74" s="445"/>
      <c r="N74" s="443"/>
      <c r="O74" s="444"/>
      <c r="P74" s="445"/>
      <c r="Q74" s="443"/>
      <c r="R74" s="444"/>
      <c r="S74" s="445"/>
      <c r="T74" s="443"/>
      <c r="U74" s="444"/>
      <c r="V74" s="445"/>
      <c r="W74" s="443"/>
      <c r="X74" s="444"/>
      <c r="Y74" s="451"/>
      <c r="Z74" s="443"/>
      <c r="AA74" s="444"/>
      <c r="AB74" s="445"/>
      <c r="AC74" s="443"/>
      <c r="AD74" s="444"/>
      <c r="AE74" s="445"/>
      <c r="AF74" s="443"/>
      <c r="AG74" s="444"/>
      <c r="AH74" s="445"/>
      <c r="AI74" s="452"/>
      <c r="AJ74" s="454"/>
    </row>
    <row r="75" spans="1:36">
      <c r="A75" s="435" t="s">
        <v>182</v>
      </c>
      <c r="B75" s="426" t="s">
        <v>196</v>
      </c>
      <c r="C75" s="437">
        <v>1583</v>
      </c>
      <c r="D75" s="439" t="s">
        <v>197</v>
      </c>
      <c r="E75" s="441" t="s">
        <v>198</v>
      </c>
      <c r="F75" s="426" t="s">
        <v>182</v>
      </c>
      <c r="G75" s="196" t="s">
        <v>27</v>
      </c>
      <c r="H75" s="208"/>
      <c r="I75" s="179">
        <f t="shared" ref="I75:I83" si="56">H75-J75</f>
        <v>0</v>
      </c>
      <c r="J75" s="209"/>
      <c r="K75" s="208"/>
      <c r="L75" s="179">
        <f t="shared" ref="L75:L83" si="57">K75-M75</f>
        <v>0</v>
      </c>
      <c r="M75" s="209"/>
      <c r="N75" s="208"/>
      <c r="O75" s="179">
        <f t="shared" ref="O75:O83" si="58">N75-P75</f>
        <v>0</v>
      </c>
      <c r="P75" s="209"/>
      <c r="Q75" s="208"/>
      <c r="R75" s="179">
        <f t="shared" ref="R75:R83" si="59">Q75-S75</f>
        <v>0</v>
      </c>
      <c r="S75" s="209"/>
      <c r="T75" s="208"/>
      <c r="U75" s="179">
        <f t="shared" ref="U75:U83" si="60">T75-V75</f>
        <v>0</v>
      </c>
      <c r="V75" s="209"/>
      <c r="W75" s="208"/>
      <c r="X75" s="179">
        <f t="shared" ref="X75:X83" si="61">W75-Y75</f>
        <v>0</v>
      </c>
      <c r="Y75" s="228"/>
      <c r="Z75" s="208"/>
      <c r="AA75" s="179">
        <f t="shared" ref="AA75:AA83" si="62">Z75-AB75</f>
        <v>0</v>
      </c>
      <c r="AB75" s="209"/>
      <c r="AC75" s="208"/>
      <c r="AD75" s="179">
        <f t="shared" ref="AD75:AD83" si="63">AC75-AE75</f>
        <v>0</v>
      </c>
      <c r="AE75" s="209"/>
      <c r="AF75" s="208"/>
      <c r="AG75" s="179">
        <f t="shared" ref="AG75:AG83" si="64">AF75-AH75</f>
        <v>0</v>
      </c>
      <c r="AH75" s="209"/>
      <c r="AI75" s="203"/>
      <c r="AJ75" s="181" t="s">
        <v>28</v>
      </c>
    </row>
    <row r="76" spans="1:36" ht="13.5" customHeight="1">
      <c r="A76" s="435"/>
      <c r="B76" s="426"/>
      <c r="C76" s="437"/>
      <c r="D76" s="439"/>
      <c r="E76" s="441"/>
      <c r="F76" s="426"/>
      <c r="G76" s="196" t="s">
        <v>29</v>
      </c>
      <c r="H76" s="208"/>
      <c r="I76" s="179">
        <f t="shared" si="56"/>
        <v>0</v>
      </c>
      <c r="J76" s="209"/>
      <c r="K76" s="208"/>
      <c r="L76" s="179">
        <f t="shared" si="57"/>
        <v>0</v>
      </c>
      <c r="M76" s="209"/>
      <c r="N76" s="208"/>
      <c r="O76" s="179">
        <f t="shared" si="58"/>
        <v>0</v>
      </c>
      <c r="P76" s="209"/>
      <c r="Q76" s="208"/>
      <c r="R76" s="179">
        <f t="shared" si="59"/>
        <v>0</v>
      </c>
      <c r="S76" s="209"/>
      <c r="T76" s="208"/>
      <c r="U76" s="179">
        <f t="shared" si="60"/>
        <v>0</v>
      </c>
      <c r="V76" s="209"/>
      <c r="W76" s="208"/>
      <c r="X76" s="179">
        <f t="shared" si="61"/>
        <v>0</v>
      </c>
      <c r="Y76" s="228"/>
      <c r="Z76" s="208"/>
      <c r="AA76" s="179">
        <f t="shared" si="62"/>
        <v>0</v>
      </c>
      <c r="AB76" s="209"/>
      <c r="AC76" s="208"/>
      <c r="AD76" s="179">
        <f t="shared" si="63"/>
        <v>0</v>
      </c>
      <c r="AE76" s="209"/>
      <c r="AF76" s="208"/>
      <c r="AG76" s="179">
        <f t="shared" si="64"/>
        <v>0</v>
      </c>
      <c r="AH76" s="209"/>
      <c r="AI76" s="203"/>
      <c r="AJ76" s="182">
        <f>SUM(H75:H83,K75:K83,N75:N83,Q75:Q83,T75:T83,W75:W83,Z75:Z83,AC75:AC83,AF75:AF83)</f>
        <v>1908000</v>
      </c>
    </row>
    <row r="77" spans="1:36" ht="15.75" customHeight="1">
      <c r="A77" s="435"/>
      <c r="B77" s="426"/>
      <c r="C77" s="437"/>
      <c r="D77" s="439"/>
      <c r="E77" s="441"/>
      <c r="F77" s="426"/>
      <c r="G77" s="196" t="s">
        <v>30</v>
      </c>
      <c r="H77" s="208"/>
      <c r="I77" s="179">
        <f t="shared" si="56"/>
        <v>0</v>
      </c>
      <c r="J77" s="209"/>
      <c r="K77" s="208"/>
      <c r="L77" s="179">
        <f t="shared" si="57"/>
        <v>0</v>
      </c>
      <c r="M77" s="209"/>
      <c r="N77" s="208"/>
      <c r="O77" s="179">
        <f t="shared" si="58"/>
        <v>0</v>
      </c>
      <c r="P77" s="209"/>
      <c r="Q77" s="208">
        <v>107819</v>
      </c>
      <c r="R77" s="179">
        <f t="shared" si="59"/>
        <v>0</v>
      </c>
      <c r="S77" s="209">
        <v>107819</v>
      </c>
      <c r="T77" s="208"/>
      <c r="U77" s="179">
        <f t="shared" si="60"/>
        <v>0</v>
      </c>
      <c r="V77" s="209"/>
      <c r="W77" s="208"/>
      <c r="X77" s="179">
        <f t="shared" si="61"/>
        <v>0</v>
      </c>
      <c r="Y77" s="228"/>
      <c r="Z77" s="208"/>
      <c r="AA77" s="179">
        <f t="shared" si="62"/>
        <v>0</v>
      </c>
      <c r="AB77" s="209"/>
      <c r="AC77" s="208"/>
      <c r="AD77" s="179">
        <f t="shared" si="63"/>
        <v>0</v>
      </c>
      <c r="AE77" s="209"/>
      <c r="AF77" s="208"/>
      <c r="AG77" s="179">
        <f t="shared" si="64"/>
        <v>0</v>
      </c>
      <c r="AH77" s="209"/>
      <c r="AI77" s="203"/>
      <c r="AJ77" s="183" t="s">
        <v>32</v>
      </c>
    </row>
    <row r="78" spans="1:36" ht="13.5" customHeight="1">
      <c r="A78" s="435"/>
      <c r="B78" s="426"/>
      <c r="C78" s="437"/>
      <c r="D78" s="439"/>
      <c r="E78" s="441"/>
      <c r="F78" s="426"/>
      <c r="G78" s="196" t="s">
        <v>31</v>
      </c>
      <c r="H78" s="208"/>
      <c r="I78" s="179">
        <f t="shared" si="56"/>
        <v>0</v>
      </c>
      <c r="J78" s="209"/>
      <c r="K78" s="208"/>
      <c r="L78" s="179">
        <f t="shared" si="57"/>
        <v>0</v>
      </c>
      <c r="M78" s="209"/>
      <c r="N78" s="208"/>
      <c r="O78" s="179">
        <f t="shared" si="58"/>
        <v>0</v>
      </c>
      <c r="P78" s="209"/>
      <c r="Q78" s="208"/>
      <c r="R78" s="179">
        <f t="shared" si="59"/>
        <v>0</v>
      </c>
      <c r="S78" s="209"/>
      <c r="T78" s="208"/>
      <c r="U78" s="179">
        <f t="shared" si="60"/>
        <v>0</v>
      </c>
      <c r="V78" s="228"/>
      <c r="W78" s="208">
        <f>SUM(156181+60000)</f>
        <v>216181</v>
      </c>
      <c r="X78" s="179">
        <f t="shared" si="61"/>
        <v>13781</v>
      </c>
      <c r="Y78" s="228">
        <v>202400</v>
      </c>
      <c r="Z78" s="208"/>
      <c r="AA78" s="179">
        <f t="shared" si="62"/>
        <v>0</v>
      </c>
      <c r="AB78" s="209"/>
      <c r="AC78" s="208"/>
      <c r="AD78" s="179">
        <f t="shared" si="63"/>
        <v>0</v>
      </c>
      <c r="AE78" s="209"/>
      <c r="AF78" s="208"/>
      <c r="AG78" s="179">
        <f t="shared" si="64"/>
        <v>0</v>
      </c>
      <c r="AH78" s="209"/>
      <c r="AI78" s="203"/>
      <c r="AJ78" s="182">
        <f>SUM(I75:I83,L75:L83,O75:O83,R75:R83,U75:U83,X75:X83,AA75:AA83,AD75:AD83,AG75:AG83)</f>
        <v>1597781</v>
      </c>
    </row>
    <row r="79" spans="1:36" ht="13.5" customHeight="1">
      <c r="A79" s="435"/>
      <c r="B79" s="426"/>
      <c r="C79" s="437"/>
      <c r="D79" s="439"/>
      <c r="E79" s="441"/>
      <c r="F79" s="426"/>
      <c r="G79" s="196" t="s">
        <v>33</v>
      </c>
      <c r="H79" s="208"/>
      <c r="I79" s="179">
        <f t="shared" si="56"/>
        <v>0</v>
      </c>
      <c r="J79" s="209"/>
      <c r="K79" s="208"/>
      <c r="L79" s="179">
        <f t="shared" si="57"/>
        <v>0</v>
      </c>
      <c r="M79" s="209"/>
      <c r="N79" s="208"/>
      <c r="O79" s="179">
        <f t="shared" si="58"/>
        <v>0</v>
      </c>
      <c r="P79" s="209"/>
      <c r="Q79" s="208"/>
      <c r="R79" s="179">
        <f t="shared" si="59"/>
        <v>0</v>
      </c>
      <c r="S79" s="209"/>
      <c r="T79" s="208"/>
      <c r="U79" s="179">
        <f t="shared" si="60"/>
        <v>0</v>
      </c>
      <c r="V79" s="209"/>
      <c r="W79" s="208">
        <v>352000</v>
      </c>
      <c r="X79" s="179">
        <f t="shared" si="61"/>
        <v>352000</v>
      </c>
      <c r="Y79" s="228"/>
      <c r="Z79" s="208"/>
      <c r="AA79" s="179">
        <f t="shared" si="62"/>
        <v>0</v>
      </c>
      <c r="AB79" s="209"/>
      <c r="AC79" s="208"/>
      <c r="AD79" s="179">
        <f t="shared" si="63"/>
        <v>0</v>
      </c>
      <c r="AE79" s="209"/>
      <c r="AF79" s="208"/>
      <c r="AG79" s="179">
        <f t="shared" si="64"/>
        <v>0</v>
      </c>
      <c r="AH79" s="209"/>
      <c r="AI79" s="203"/>
      <c r="AJ79" s="183" t="s">
        <v>36</v>
      </c>
    </row>
    <row r="80" spans="1:36" ht="13.5" customHeight="1">
      <c r="A80" s="435"/>
      <c r="B80" s="426"/>
      <c r="C80" s="437"/>
      <c r="D80" s="439"/>
      <c r="E80" s="441"/>
      <c r="F80" s="426"/>
      <c r="G80" s="196" t="s">
        <v>34</v>
      </c>
      <c r="H80" s="208"/>
      <c r="I80" s="179">
        <f t="shared" si="56"/>
        <v>0</v>
      </c>
      <c r="J80" s="209"/>
      <c r="K80" s="208"/>
      <c r="L80" s="179">
        <f t="shared" si="57"/>
        <v>0</v>
      </c>
      <c r="M80" s="209"/>
      <c r="N80" s="208"/>
      <c r="O80" s="179">
        <f t="shared" si="58"/>
        <v>0</v>
      </c>
      <c r="P80" s="209"/>
      <c r="Q80" s="208"/>
      <c r="R80" s="179">
        <f t="shared" si="59"/>
        <v>0</v>
      </c>
      <c r="S80" s="209"/>
      <c r="T80" s="208"/>
      <c r="U80" s="179">
        <f t="shared" si="60"/>
        <v>0</v>
      </c>
      <c r="V80" s="209"/>
      <c r="W80" s="208"/>
      <c r="X80" s="179">
        <f t="shared" si="61"/>
        <v>0</v>
      </c>
      <c r="Y80" s="228"/>
      <c r="Z80" s="208">
        <v>1232000</v>
      </c>
      <c r="AA80" s="179">
        <f t="shared" si="62"/>
        <v>1232000</v>
      </c>
      <c r="AB80" s="209"/>
      <c r="AC80" s="208"/>
      <c r="AD80" s="179">
        <f t="shared" si="63"/>
        <v>0</v>
      </c>
      <c r="AE80" s="209"/>
      <c r="AF80" s="208"/>
      <c r="AG80" s="179">
        <f t="shared" si="64"/>
        <v>0</v>
      </c>
      <c r="AH80" s="209"/>
      <c r="AI80" s="203"/>
      <c r="AJ80" s="182">
        <f>SUM(J75:J83,M75:M83,P75:P83,S75:S83,V75:V83,Y75:Y83,AB75:AB83,AE75:AE83,AH75:AH83)</f>
        <v>310219</v>
      </c>
    </row>
    <row r="81" spans="1:36" ht="13.5" customHeight="1">
      <c r="A81" s="435"/>
      <c r="B81" s="426"/>
      <c r="C81" s="437"/>
      <c r="D81" s="439"/>
      <c r="E81" s="441"/>
      <c r="F81" s="426"/>
      <c r="G81" s="196" t="s">
        <v>35</v>
      </c>
      <c r="H81" s="208"/>
      <c r="I81" s="179">
        <f t="shared" si="56"/>
        <v>0</v>
      </c>
      <c r="J81" s="209"/>
      <c r="K81" s="208"/>
      <c r="L81" s="179">
        <f t="shared" si="57"/>
        <v>0</v>
      </c>
      <c r="M81" s="209"/>
      <c r="N81" s="208"/>
      <c r="O81" s="179">
        <f t="shared" si="58"/>
        <v>0</v>
      </c>
      <c r="P81" s="209"/>
      <c r="Q81" s="208"/>
      <c r="R81" s="179">
        <f t="shared" si="59"/>
        <v>0</v>
      </c>
      <c r="S81" s="209"/>
      <c r="T81" s="208"/>
      <c r="U81" s="179">
        <f t="shared" si="60"/>
        <v>0</v>
      </c>
      <c r="V81" s="209"/>
      <c r="W81" s="208"/>
      <c r="X81" s="179">
        <f t="shared" si="61"/>
        <v>0</v>
      </c>
      <c r="Y81" s="228"/>
      <c r="Z81" s="208"/>
      <c r="AA81" s="179">
        <f t="shared" si="62"/>
        <v>0</v>
      </c>
      <c r="AB81" s="209"/>
      <c r="AC81" s="208"/>
      <c r="AD81" s="179">
        <f t="shared" si="63"/>
        <v>0</v>
      </c>
      <c r="AE81" s="209"/>
      <c r="AF81" s="208"/>
      <c r="AG81" s="179">
        <f t="shared" si="64"/>
        <v>0</v>
      </c>
      <c r="AH81" s="209"/>
      <c r="AI81" s="203"/>
      <c r="AJ81" s="183" t="s">
        <v>40</v>
      </c>
    </row>
    <row r="82" spans="1:36" ht="13.5" customHeight="1">
      <c r="A82" s="435"/>
      <c r="B82" s="426"/>
      <c r="C82" s="437"/>
      <c r="D82" s="439"/>
      <c r="E82" s="441"/>
      <c r="F82" s="426"/>
      <c r="G82" s="196" t="s">
        <v>37</v>
      </c>
      <c r="H82" s="208"/>
      <c r="I82" s="179">
        <f t="shared" si="56"/>
        <v>0</v>
      </c>
      <c r="J82" s="209"/>
      <c r="K82" s="208"/>
      <c r="L82" s="179">
        <f t="shared" si="57"/>
        <v>0</v>
      </c>
      <c r="M82" s="209"/>
      <c r="N82" s="208"/>
      <c r="O82" s="179">
        <f t="shared" si="58"/>
        <v>0</v>
      </c>
      <c r="P82" s="209"/>
      <c r="Q82" s="208"/>
      <c r="R82" s="179">
        <f t="shared" si="59"/>
        <v>0</v>
      </c>
      <c r="S82" s="209"/>
      <c r="T82" s="208"/>
      <c r="U82" s="179">
        <f t="shared" si="60"/>
        <v>0</v>
      </c>
      <c r="V82" s="209"/>
      <c r="W82" s="208"/>
      <c r="X82" s="179">
        <f t="shared" si="61"/>
        <v>0</v>
      </c>
      <c r="Y82" s="228"/>
      <c r="Z82" s="208"/>
      <c r="AA82" s="179">
        <f t="shared" si="62"/>
        <v>0</v>
      </c>
      <c r="AB82" s="209"/>
      <c r="AC82" s="208"/>
      <c r="AD82" s="179">
        <f t="shared" si="63"/>
        <v>0</v>
      </c>
      <c r="AE82" s="209"/>
      <c r="AF82" s="208"/>
      <c r="AG82" s="179">
        <f t="shared" si="64"/>
        <v>0</v>
      </c>
      <c r="AH82" s="209"/>
      <c r="AI82" s="203"/>
      <c r="AJ82" s="184">
        <f>AJ80/AJ76</f>
        <v>0.16258857442348007</v>
      </c>
    </row>
    <row r="83" spans="1:36" ht="13.5" customHeight="1" thickBot="1">
      <c r="A83" s="436"/>
      <c r="B83" s="427"/>
      <c r="C83" s="438"/>
      <c r="D83" s="440"/>
      <c r="E83" s="442"/>
      <c r="F83" s="427"/>
      <c r="G83" s="197" t="s">
        <v>38</v>
      </c>
      <c r="H83" s="210"/>
      <c r="I83" s="185">
        <f t="shared" si="56"/>
        <v>0</v>
      </c>
      <c r="J83" s="211"/>
      <c r="K83" s="210"/>
      <c r="L83" s="185">
        <f t="shared" si="57"/>
        <v>0</v>
      </c>
      <c r="M83" s="211"/>
      <c r="N83" s="210"/>
      <c r="O83" s="185">
        <f t="shared" si="58"/>
        <v>0</v>
      </c>
      <c r="P83" s="211"/>
      <c r="Q83" s="210"/>
      <c r="R83" s="185">
        <f t="shared" si="59"/>
        <v>0</v>
      </c>
      <c r="S83" s="211"/>
      <c r="T83" s="210"/>
      <c r="U83" s="185">
        <f t="shared" si="60"/>
        <v>0</v>
      </c>
      <c r="V83" s="211"/>
      <c r="W83" s="210"/>
      <c r="X83" s="185">
        <f t="shared" si="61"/>
        <v>0</v>
      </c>
      <c r="Y83" s="229"/>
      <c r="Z83" s="210"/>
      <c r="AA83" s="185">
        <f t="shared" si="62"/>
        <v>0</v>
      </c>
      <c r="AB83" s="211"/>
      <c r="AC83" s="210"/>
      <c r="AD83" s="185">
        <f t="shared" si="63"/>
        <v>0</v>
      </c>
      <c r="AE83" s="211"/>
      <c r="AF83" s="210"/>
      <c r="AG83" s="185">
        <f t="shared" si="64"/>
        <v>0</v>
      </c>
      <c r="AH83" s="211"/>
      <c r="AI83" s="204"/>
      <c r="AJ83" s="186"/>
    </row>
    <row r="84" spans="1:36" ht="15" customHeight="1">
      <c r="A84" s="446" t="s">
        <v>17</v>
      </c>
      <c r="B84" s="367" t="s">
        <v>13</v>
      </c>
      <c r="C84" s="367" t="s">
        <v>14</v>
      </c>
      <c r="D84" s="367" t="s">
        <v>176</v>
      </c>
      <c r="E84" s="367" t="s">
        <v>16</v>
      </c>
      <c r="F84" s="354" t="s">
        <v>17</v>
      </c>
      <c r="G84" s="448" t="s">
        <v>18</v>
      </c>
      <c r="H84" s="365" t="s">
        <v>19</v>
      </c>
      <c r="I84" s="354" t="s">
        <v>20</v>
      </c>
      <c r="J84" s="355" t="s">
        <v>21</v>
      </c>
      <c r="K84" s="365" t="s">
        <v>19</v>
      </c>
      <c r="L84" s="354" t="s">
        <v>20</v>
      </c>
      <c r="M84" s="355" t="s">
        <v>21</v>
      </c>
      <c r="N84" s="365" t="s">
        <v>19</v>
      </c>
      <c r="O84" s="354" t="s">
        <v>20</v>
      </c>
      <c r="P84" s="355" t="s">
        <v>21</v>
      </c>
      <c r="Q84" s="365" t="s">
        <v>19</v>
      </c>
      <c r="R84" s="354" t="s">
        <v>20</v>
      </c>
      <c r="S84" s="355" t="s">
        <v>21</v>
      </c>
      <c r="T84" s="365" t="s">
        <v>19</v>
      </c>
      <c r="U84" s="354" t="s">
        <v>20</v>
      </c>
      <c r="V84" s="355" t="s">
        <v>21</v>
      </c>
      <c r="W84" s="365" t="s">
        <v>19</v>
      </c>
      <c r="X84" s="354" t="s">
        <v>20</v>
      </c>
      <c r="Y84" s="450" t="s">
        <v>21</v>
      </c>
      <c r="Z84" s="365" t="s">
        <v>19</v>
      </c>
      <c r="AA84" s="354" t="s">
        <v>20</v>
      </c>
      <c r="AB84" s="355" t="s">
        <v>21</v>
      </c>
      <c r="AC84" s="365" t="s">
        <v>19</v>
      </c>
      <c r="AD84" s="354" t="s">
        <v>20</v>
      </c>
      <c r="AE84" s="355" t="s">
        <v>21</v>
      </c>
      <c r="AF84" s="365" t="s">
        <v>19</v>
      </c>
      <c r="AG84" s="354" t="s">
        <v>20</v>
      </c>
      <c r="AH84" s="355" t="s">
        <v>21</v>
      </c>
      <c r="AI84" s="356" t="s">
        <v>19</v>
      </c>
      <c r="AJ84" s="453" t="s">
        <v>22</v>
      </c>
    </row>
    <row r="85" spans="1:36" ht="15" customHeight="1">
      <c r="A85" s="447"/>
      <c r="B85" s="431"/>
      <c r="C85" s="431"/>
      <c r="D85" s="431"/>
      <c r="E85" s="431"/>
      <c r="F85" s="444"/>
      <c r="G85" s="449"/>
      <c r="H85" s="443"/>
      <c r="I85" s="444"/>
      <c r="J85" s="445"/>
      <c r="K85" s="443"/>
      <c r="L85" s="444"/>
      <c r="M85" s="445"/>
      <c r="N85" s="443"/>
      <c r="O85" s="444"/>
      <c r="P85" s="445"/>
      <c r="Q85" s="443"/>
      <c r="R85" s="444"/>
      <c r="S85" s="445"/>
      <c r="T85" s="443"/>
      <c r="U85" s="444"/>
      <c r="V85" s="445"/>
      <c r="W85" s="443"/>
      <c r="X85" s="444"/>
      <c r="Y85" s="451"/>
      <c r="Z85" s="443"/>
      <c r="AA85" s="444"/>
      <c r="AB85" s="445"/>
      <c r="AC85" s="443"/>
      <c r="AD85" s="444"/>
      <c r="AE85" s="445"/>
      <c r="AF85" s="443"/>
      <c r="AG85" s="444"/>
      <c r="AH85" s="445"/>
      <c r="AI85" s="452"/>
      <c r="AJ85" s="454"/>
    </row>
    <row r="86" spans="1:36" ht="15" customHeight="1">
      <c r="A86" s="435" t="s">
        <v>114</v>
      </c>
      <c r="B86" s="426" t="s">
        <v>199</v>
      </c>
      <c r="C86" s="437">
        <v>162</v>
      </c>
      <c r="D86" s="439" t="s">
        <v>200</v>
      </c>
      <c r="E86" s="441" t="s">
        <v>201</v>
      </c>
      <c r="F86" s="426" t="s">
        <v>114</v>
      </c>
      <c r="G86" s="196" t="s">
        <v>27</v>
      </c>
      <c r="H86" s="208"/>
      <c r="I86" s="179">
        <f t="shared" ref="I86:I94" si="65">H86-J86</f>
        <v>0</v>
      </c>
      <c r="J86" s="209"/>
      <c r="K86" s="208"/>
      <c r="L86" s="179">
        <f t="shared" ref="L86:L94" si="66">K86-M86</f>
        <v>0</v>
      </c>
      <c r="M86" s="209"/>
      <c r="N86" s="208"/>
      <c r="O86" s="179">
        <f t="shared" ref="O86:O94" si="67">N86-P86</f>
        <v>0</v>
      </c>
      <c r="P86" s="209"/>
      <c r="Q86" s="208"/>
      <c r="R86" s="179">
        <f t="shared" ref="R86:R94" si="68">Q86-S86</f>
        <v>0</v>
      </c>
      <c r="S86" s="209"/>
      <c r="T86" s="208"/>
      <c r="U86" s="179">
        <f t="shared" ref="U86:U94" si="69">T86-V86</f>
        <v>0</v>
      </c>
      <c r="V86" s="209"/>
      <c r="W86" s="208"/>
      <c r="X86" s="179">
        <f t="shared" ref="X86:X94" si="70">W86-Y86</f>
        <v>0</v>
      </c>
      <c r="Y86" s="228"/>
      <c r="Z86" s="208"/>
      <c r="AA86" s="179">
        <f t="shared" ref="AA86:AA94" si="71">Z86-AB86</f>
        <v>0</v>
      </c>
      <c r="AB86" s="209"/>
      <c r="AC86" s="208"/>
      <c r="AD86" s="179">
        <f t="shared" ref="AD86:AD94" si="72">AC86-AE86</f>
        <v>0</v>
      </c>
      <c r="AE86" s="209"/>
      <c r="AF86" s="208"/>
      <c r="AG86" s="179">
        <f t="shared" ref="AG86:AG94" si="73">AF86-AH86</f>
        <v>0</v>
      </c>
      <c r="AH86" s="209"/>
      <c r="AI86" s="203"/>
      <c r="AJ86" s="181" t="s">
        <v>28</v>
      </c>
    </row>
    <row r="87" spans="1:36">
      <c r="A87" s="435"/>
      <c r="B87" s="426"/>
      <c r="C87" s="437"/>
      <c r="D87" s="439"/>
      <c r="E87" s="441"/>
      <c r="F87" s="426"/>
      <c r="G87" s="196" t="s">
        <v>29</v>
      </c>
      <c r="H87" s="208"/>
      <c r="I87" s="179">
        <f t="shared" si="65"/>
        <v>0</v>
      </c>
      <c r="J87" s="209"/>
      <c r="K87" s="208"/>
      <c r="L87" s="179">
        <f t="shared" si="66"/>
        <v>0</v>
      </c>
      <c r="M87" s="209"/>
      <c r="N87" s="208"/>
      <c r="O87" s="179">
        <f t="shared" si="67"/>
        <v>0</v>
      </c>
      <c r="P87" s="209"/>
      <c r="Q87" s="208"/>
      <c r="R87" s="179">
        <f t="shared" si="68"/>
        <v>0</v>
      </c>
      <c r="S87" s="209"/>
      <c r="T87" s="208"/>
      <c r="U87" s="179">
        <f t="shared" si="69"/>
        <v>0</v>
      </c>
      <c r="V87" s="209"/>
      <c r="W87" s="208"/>
      <c r="X87" s="179">
        <f t="shared" si="70"/>
        <v>0</v>
      </c>
      <c r="Y87" s="228"/>
      <c r="Z87" s="208"/>
      <c r="AA87" s="179">
        <f t="shared" si="71"/>
        <v>0</v>
      </c>
      <c r="AB87" s="209"/>
      <c r="AC87" s="208"/>
      <c r="AD87" s="179">
        <f t="shared" si="72"/>
        <v>0</v>
      </c>
      <c r="AE87" s="209"/>
      <c r="AF87" s="208"/>
      <c r="AG87" s="179">
        <f t="shared" si="73"/>
        <v>0</v>
      </c>
      <c r="AH87" s="209"/>
      <c r="AI87" s="203"/>
      <c r="AJ87" s="182">
        <f>SUM(H86:H94,K86:K94,N86:N94,Q86:Q94,T86:T94,W86:W94,Z86:Z94,AC86:AC94,AF86:AF94)</f>
        <v>10365596</v>
      </c>
    </row>
    <row r="88" spans="1:36">
      <c r="A88" s="435"/>
      <c r="B88" s="426"/>
      <c r="C88" s="437"/>
      <c r="D88" s="439"/>
      <c r="E88" s="441"/>
      <c r="F88" s="426"/>
      <c r="G88" s="196" t="s">
        <v>30</v>
      </c>
      <c r="H88" s="208"/>
      <c r="I88" s="179">
        <f t="shared" si="65"/>
        <v>0</v>
      </c>
      <c r="J88" s="209"/>
      <c r="K88" s="208"/>
      <c r="L88" s="179">
        <f t="shared" si="66"/>
        <v>0</v>
      </c>
      <c r="M88" s="209"/>
      <c r="N88" s="208"/>
      <c r="O88" s="179">
        <f t="shared" si="67"/>
        <v>0</v>
      </c>
      <c r="P88" s="209"/>
      <c r="Q88" s="208"/>
      <c r="R88" s="179">
        <f t="shared" si="68"/>
        <v>0</v>
      </c>
      <c r="S88" s="209"/>
      <c r="T88" s="208"/>
      <c r="U88" s="179">
        <f t="shared" si="69"/>
        <v>0</v>
      </c>
      <c r="V88" s="209"/>
      <c r="W88" s="208"/>
      <c r="X88" s="179">
        <f t="shared" si="70"/>
        <v>0</v>
      </c>
      <c r="Y88" s="228"/>
      <c r="Z88" s="208"/>
      <c r="AA88" s="179">
        <f t="shared" si="71"/>
        <v>0</v>
      </c>
      <c r="AB88" s="209"/>
      <c r="AC88" s="208"/>
      <c r="AD88" s="179">
        <f t="shared" si="72"/>
        <v>0</v>
      </c>
      <c r="AE88" s="209"/>
      <c r="AF88" s="208"/>
      <c r="AG88" s="179">
        <f t="shared" si="73"/>
        <v>0</v>
      </c>
      <c r="AH88" s="209"/>
      <c r="AI88" s="203"/>
      <c r="AJ88" s="183" t="s">
        <v>32</v>
      </c>
    </row>
    <row r="89" spans="1:36">
      <c r="A89" s="435"/>
      <c r="B89" s="426"/>
      <c r="C89" s="437"/>
      <c r="D89" s="439"/>
      <c r="E89" s="441"/>
      <c r="F89" s="426"/>
      <c r="G89" s="196" t="s">
        <v>31</v>
      </c>
      <c r="H89" s="208"/>
      <c r="I89" s="179">
        <f t="shared" si="65"/>
        <v>0</v>
      </c>
      <c r="J89" s="209"/>
      <c r="K89" s="208"/>
      <c r="L89" s="179">
        <f t="shared" si="66"/>
        <v>0</v>
      </c>
      <c r="M89" s="209"/>
      <c r="N89" s="208"/>
      <c r="O89" s="179">
        <f t="shared" si="67"/>
        <v>0</v>
      </c>
      <c r="P89" s="209"/>
      <c r="Q89" s="208"/>
      <c r="R89" s="179">
        <f t="shared" si="68"/>
        <v>0</v>
      </c>
      <c r="S89" s="209"/>
      <c r="T89" s="208"/>
      <c r="U89" s="179">
        <f t="shared" si="69"/>
        <v>0</v>
      </c>
      <c r="V89" s="209"/>
      <c r="W89" s="208"/>
      <c r="X89" s="179">
        <f t="shared" si="70"/>
        <v>0</v>
      </c>
      <c r="Y89" s="228"/>
      <c r="Z89" s="208"/>
      <c r="AA89" s="179">
        <f t="shared" si="71"/>
        <v>0</v>
      </c>
      <c r="AB89" s="209"/>
      <c r="AC89" s="208"/>
      <c r="AD89" s="179">
        <f t="shared" si="72"/>
        <v>0</v>
      </c>
      <c r="AE89" s="209"/>
      <c r="AF89" s="208"/>
      <c r="AG89" s="179">
        <f t="shared" si="73"/>
        <v>0</v>
      </c>
      <c r="AH89" s="209"/>
      <c r="AI89" s="203"/>
      <c r="AJ89" s="182">
        <f>SUM(I86:I94,L86:L94,O86:O94,R86:R94,U86:U94,X86:X94,AA86:AA94,AD86:AD94,AG86:AG94)</f>
        <v>3760965</v>
      </c>
    </row>
    <row r="90" spans="1:36">
      <c r="A90" s="435"/>
      <c r="B90" s="426"/>
      <c r="C90" s="437"/>
      <c r="D90" s="439"/>
      <c r="E90" s="441"/>
      <c r="F90" s="426"/>
      <c r="G90" s="196" t="s">
        <v>33</v>
      </c>
      <c r="H90" s="208"/>
      <c r="I90" s="179">
        <f t="shared" si="65"/>
        <v>0</v>
      </c>
      <c r="J90" s="209"/>
      <c r="K90" s="208"/>
      <c r="L90" s="179">
        <f t="shared" si="66"/>
        <v>0</v>
      </c>
      <c r="M90" s="209"/>
      <c r="N90" s="208"/>
      <c r="O90" s="179">
        <f t="shared" si="67"/>
        <v>0</v>
      </c>
      <c r="P90" s="209"/>
      <c r="Q90" s="208"/>
      <c r="R90" s="179">
        <f t="shared" si="68"/>
        <v>0</v>
      </c>
      <c r="S90" s="209"/>
      <c r="T90" s="208"/>
      <c r="U90" s="179">
        <f t="shared" si="69"/>
        <v>0</v>
      </c>
      <c r="V90" s="209"/>
      <c r="W90" s="208"/>
      <c r="X90" s="179">
        <f t="shared" si="70"/>
        <v>0</v>
      </c>
      <c r="Y90" s="228"/>
      <c r="Z90" s="208"/>
      <c r="AA90" s="179">
        <f t="shared" si="71"/>
        <v>0</v>
      </c>
      <c r="AB90" s="209"/>
      <c r="AC90" s="208"/>
      <c r="AD90" s="179">
        <f t="shared" si="72"/>
        <v>0</v>
      </c>
      <c r="AE90" s="209"/>
      <c r="AF90" s="208"/>
      <c r="AG90" s="179">
        <f t="shared" si="73"/>
        <v>0</v>
      </c>
      <c r="AH90" s="209"/>
      <c r="AI90" s="203"/>
      <c r="AJ90" s="183" t="s">
        <v>36</v>
      </c>
    </row>
    <row r="91" spans="1:36">
      <c r="A91" s="435"/>
      <c r="B91" s="426"/>
      <c r="C91" s="437"/>
      <c r="D91" s="439"/>
      <c r="E91" s="441"/>
      <c r="F91" s="426"/>
      <c r="G91" s="196" t="s">
        <v>34</v>
      </c>
      <c r="H91" s="208"/>
      <c r="I91" s="179">
        <f t="shared" si="65"/>
        <v>0</v>
      </c>
      <c r="J91" s="209"/>
      <c r="K91" s="208"/>
      <c r="L91" s="179">
        <f t="shared" si="66"/>
        <v>0</v>
      </c>
      <c r="M91" s="209"/>
      <c r="N91" s="208"/>
      <c r="O91" s="179">
        <f t="shared" si="67"/>
        <v>0</v>
      </c>
      <c r="P91" s="209"/>
      <c r="Q91" s="208"/>
      <c r="R91" s="179">
        <f t="shared" si="68"/>
        <v>0</v>
      </c>
      <c r="S91" s="209"/>
      <c r="T91" s="208"/>
      <c r="U91" s="179">
        <f t="shared" si="69"/>
        <v>0</v>
      </c>
      <c r="V91" s="209"/>
      <c r="W91" s="208"/>
      <c r="X91" s="179">
        <f t="shared" si="70"/>
        <v>0</v>
      </c>
      <c r="Y91" s="228"/>
      <c r="Z91" s="208"/>
      <c r="AA91" s="179">
        <f t="shared" si="71"/>
        <v>0</v>
      </c>
      <c r="AB91" s="209"/>
      <c r="AC91" s="208"/>
      <c r="AD91" s="179">
        <f t="shared" si="72"/>
        <v>0</v>
      </c>
      <c r="AE91" s="209"/>
      <c r="AF91" s="208"/>
      <c r="AG91" s="179">
        <f t="shared" si="73"/>
        <v>0</v>
      </c>
      <c r="AH91" s="209"/>
      <c r="AI91" s="203"/>
      <c r="AJ91" s="182">
        <f>SUM(J86:J94,M86:M94,P86:P94,S86:S94,V86:V94,Y86:Y94,AB86:AB94,AE86:AE94,AH86:AH94)</f>
        <v>6604631</v>
      </c>
    </row>
    <row r="92" spans="1:36">
      <c r="A92" s="435"/>
      <c r="B92" s="426"/>
      <c r="C92" s="437"/>
      <c r="D92" s="439"/>
      <c r="E92" s="441"/>
      <c r="F92" s="426"/>
      <c r="G92" s="196" t="s">
        <v>35</v>
      </c>
      <c r="H92" s="208">
        <v>1010000</v>
      </c>
      <c r="I92" s="179">
        <f t="shared" si="65"/>
        <v>0</v>
      </c>
      <c r="J92" s="209">
        <v>1010000</v>
      </c>
      <c r="K92" s="208">
        <v>1060500</v>
      </c>
      <c r="L92" s="179">
        <f t="shared" si="66"/>
        <v>0</v>
      </c>
      <c r="M92" s="209">
        <v>1060500</v>
      </c>
      <c r="N92" s="208">
        <v>1092315</v>
      </c>
      <c r="O92" s="179">
        <f t="shared" si="67"/>
        <v>0</v>
      </c>
      <c r="P92" s="209">
        <v>1092315</v>
      </c>
      <c r="Q92" s="208">
        <v>1113532</v>
      </c>
      <c r="R92" s="179">
        <f t="shared" si="68"/>
        <v>0</v>
      </c>
      <c r="S92" s="209">
        <v>1113532</v>
      </c>
      <c r="T92" s="208">
        <v>1146938</v>
      </c>
      <c r="U92" s="179">
        <f t="shared" si="69"/>
        <v>0</v>
      </c>
      <c r="V92" s="209">
        <v>1146938</v>
      </c>
      <c r="W92" s="208">
        <v>1181346</v>
      </c>
      <c r="X92" s="179">
        <f t="shared" si="70"/>
        <v>0</v>
      </c>
      <c r="Y92" s="228">
        <v>1181346</v>
      </c>
      <c r="Z92" s="208">
        <v>1216786</v>
      </c>
      <c r="AA92" s="179">
        <f t="shared" si="71"/>
        <v>1216786</v>
      </c>
      <c r="AB92" s="209"/>
      <c r="AC92" s="208">
        <v>1253290</v>
      </c>
      <c r="AD92" s="179">
        <f t="shared" si="72"/>
        <v>1253290</v>
      </c>
      <c r="AE92" s="209"/>
      <c r="AF92" s="208">
        <v>1290889</v>
      </c>
      <c r="AG92" s="179">
        <f t="shared" si="73"/>
        <v>1290889</v>
      </c>
      <c r="AH92" s="209"/>
      <c r="AI92" s="203"/>
      <c r="AJ92" s="183" t="s">
        <v>40</v>
      </c>
    </row>
    <row r="93" spans="1:36">
      <c r="A93" s="435"/>
      <c r="B93" s="426"/>
      <c r="C93" s="437"/>
      <c r="D93" s="439"/>
      <c r="E93" s="441"/>
      <c r="F93" s="426"/>
      <c r="G93" s="196" t="s">
        <v>37</v>
      </c>
      <c r="H93" s="208"/>
      <c r="I93" s="179">
        <f t="shared" si="65"/>
        <v>0</v>
      </c>
      <c r="J93" s="209"/>
      <c r="K93" s="208"/>
      <c r="L93" s="179">
        <f t="shared" si="66"/>
        <v>0</v>
      </c>
      <c r="M93" s="209"/>
      <c r="N93" s="208"/>
      <c r="O93" s="179">
        <f t="shared" si="67"/>
        <v>0</v>
      </c>
      <c r="P93" s="209"/>
      <c r="Q93" s="208"/>
      <c r="R93" s="179">
        <f t="shared" si="68"/>
        <v>0</v>
      </c>
      <c r="S93" s="209"/>
      <c r="T93" s="208"/>
      <c r="U93" s="179">
        <f t="shared" si="69"/>
        <v>0</v>
      </c>
      <c r="V93" s="209"/>
      <c r="W93" s="208"/>
      <c r="X93" s="179">
        <f t="shared" si="70"/>
        <v>0</v>
      </c>
      <c r="Y93" s="228"/>
      <c r="Z93" s="208"/>
      <c r="AA93" s="179">
        <f t="shared" si="71"/>
        <v>0</v>
      </c>
      <c r="AB93" s="209"/>
      <c r="AC93" s="208"/>
      <c r="AD93" s="179">
        <f t="shared" si="72"/>
        <v>0</v>
      </c>
      <c r="AE93" s="209"/>
      <c r="AF93" s="208"/>
      <c r="AG93" s="179">
        <f t="shared" si="73"/>
        <v>0</v>
      </c>
      <c r="AH93" s="209"/>
      <c r="AI93" s="203"/>
      <c r="AJ93" s="184">
        <f>AJ91/AJ87</f>
        <v>0.63716847540652755</v>
      </c>
    </row>
    <row r="94" spans="1:36" ht="15" thickBot="1">
      <c r="A94" s="436"/>
      <c r="B94" s="427"/>
      <c r="C94" s="438"/>
      <c r="D94" s="440"/>
      <c r="E94" s="442"/>
      <c r="F94" s="427"/>
      <c r="G94" s="197" t="s">
        <v>38</v>
      </c>
      <c r="H94" s="210"/>
      <c r="I94" s="185">
        <f t="shared" si="65"/>
        <v>0</v>
      </c>
      <c r="J94" s="211"/>
      <c r="K94" s="210"/>
      <c r="L94" s="185">
        <f t="shared" si="66"/>
        <v>0</v>
      </c>
      <c r="M94" s="211"/>
      <c r="N94" s="210"/>
      <c r="O94" s="185">
        <f t="shared" si="67"/>
        <v>0</v>
      </c>
      <c r="P94" s="211"/>
      <c r="Q94" s="210"/>
      <c r="R94" s="185">
        <f t="shared" si="68"/>
        <v>0</v>
      </c>
      <c r="S94" s="211"/>
      <c r="T94" s="210"/>
      <c r="U94" s="185">
        <f t="shared" si="69"/>
        <v>0</v>
      </c>
      <c r="V94" s="211"/>
      <c r="W94" s="210"/>
      <c r="X94" s="185">
        <f t="shared" si="70"/>
        <v>0</v>
      </c>
      <c r="Y94" s="229"/>
      <c r="Z94" s="210"/>
      <c r="AA94" s="185">
        <f t="shared" si="71"/>
        <v>0</v>
      </c>
      <c r="AB94" s="211"/>
      <c r="AC94" s="210"/>
      <c r="AD94" s="185">
        <f t="shared" si="72"/>
        <v>0</v>
      </c>
      <c r="AE94" s="211"/>
      <c r="AF94" s="210"/>
      <c r="AG94" s="185">
        <f t="shared" si="73"/>
        <v>0</v>
      </c>
      <c r="AH94" s="211"/>
      <c r="AI94" s="204"/>
      <c r="AJ94" s="186"/>
    </row>
    <row r="95" spans="1:36" ht="15" customHeight="1">
      <c r="A95" s="446" t="s">
        <v>17</v>
      </c>
      <c r="B95" s="367" t="s">
        <v>13</v>
      </c>
      <c r="C95" s="367" t="s">
        <v>14</v>
      </c>
      <c r="D95" s="367" t="s">
        <v>176</v>
      </c>
      <c r="E95" s="367" t="s">
        <v>16</v>
      </c>
      <c r="F95" s="354" t="s">
        <v>17</v>
      </c>
      <c r="G95" s="448" t="s">
        <v>18</v>
      </c>
      <c r="H95" s="365" t="s">
        <v>19</v>
      </c>
      <c r="I95" s="354" t="s">
        <v>20</v>
      </c>
      <c r="J95" s="355" t="s">
        <v>21</v>
      </c>
      <c r="K95" s="365" t="s">
        <v>19</v>
      </c>
      <c r="L95" s="354" t="s">
        <v>20</v>
      </c>
      <c r="M95" s="355" t="s">
        <v>21</v>
      </c>
      <c r="N95" s="365" t="s">
        <v>19</v>
      </c>
      <c r="O95" s="354" t="s">
        <v>20</v>
      </c>
      <c r="P95" s="355" t="s">
        <v>21</v>
      </c>
      <c r="Q95" s="365" t="s">
        <v>19</v>
      </c>
      <c r="R95" s="354" t="s">
        <v>20</v>
      </c>
      <c r="S95" s="355" t="s">
        <v>21</v>
      </c>
      <c r="T95" s="365" t="s">
        <v>19</v>
      </c>
      <c r="U95" s="354" t="s">
        <v>20</v>
      </c>
      <c r="V95" s="355" t="s">
        <v>21</v>
      </c>
      <c r="W95" s="365" t="s">
        <v>19</v>
      </c>
      <c r="X95" s="354" t="s">
        <v>20</v>
      </c>
      <c r="Y95" s="450" t="s">
        <v>21</v>
      </c>
      <c r="Z95" s="365" t="s">
        <v>19</v>
      </c>
      <c r="AA95" s="354" t="s">
        <v>20</v>
      </c>
      <c r="AB95" s="355" t="s">
        <v>21</v>
      </c>
      <c r="AC95" s="365" t="s">
        <v>19</v>
      </c>
      <c r="AD95" s="354" t="s">
        <v>20</v>
      </c>
      <c r="AE95" s="355" t="s">
        <v>21</v>
      </c>
      <c r="AF95" s="365" t="s">
        <v>19</v>
      </c>
      <c r="AG95" s="354" t="s">
        <v>20</v>
      </c>
      <c r="AH95" s="355" t="s">
        <v>21</v>
      </c>
      <c r="AI95" s="356" t="s">
        <v>19</v>
      </c>
      <c r="AJ95" s="453" t="s">
        <v>22</v>
      </c>
    </row>
    <row r="96" spans="1:36" ht="15" customHeight="1">
      <c r="A96" s="447"/>
      <c r="B96" s="431"/>
      <c r="C96" s="431"/>
      <c r="D96" s="431"/>
      <c r="E96" s="431"/>
      <c r="F96" s="444"/>
      <c r="G96" s="449"/>
      <c r="H96" s="443"/>
      <c r="I96" s="444"/>
      <c r="J96" s="445"/>
      <c r="K96" s="443"/>
      <c r="L96" s="444"/>
      <c r="M96" s="445"/>
      <c r="N96" s="443"/>
      <c r="O96" s="444"/>
      <c r="P96" s="445"/>
      <c r="Q96" s="443"/>
      <c r="R96" s="444"/>
      <c r="S96" s="445"/>
      <c r="T96" s="443"/>
      <c r="U96" s="444"/>
      <c r="V96" s="445"/>
      <c r="W96" s="443"/>
      <c r="X96" s="444"/>
      <c r="Y96" s="451"/>
      <c r="Z96" s="443"/>
      <c r="AA96" s="444"/>
      <c r="AB96" s="445"/>
      <c r="AC96" s="443"/>
      <c r="AD96" s="444"/>
      <c r="AE96" s="445"/>
      <c r="AF96" s="443"/>
      <c r="AG96" s="444"/>
      <c r="AH96" s="445"/>
      <c r="AI96" s="452"/>
      <c r="AJ96" s="454"/>
    </row>
    <row r="97" spans="1:36" ht="15" customHeight="1">
      <c r="A97" s="435" t="s">
        <v>202</v>
      </c>
      <c r="B97" s="426" t="s">
        <v>203</v>
      </c>
      <c r="C97" s="437">
        <v>188</v>
      </c>
      <c r="D97" s="439" t="s">
        <v>204</v>
      </c>
      <c r="E97" s="441" t="s">
        <v>205</v>
      </c>
      <c r="F97" s="426" t="s">
        <v>202</v>
      </c>
      <c r="G97" s="196" t="s">
        <v>27</v>
      </c>
      <c r="H97" s="208"/>
      <c r="I97" s="179">
        <f t="shared" ref="I97:I105" si="74">H97-J97</f>
        <v>0</v>
      </c>
      <c r="J97" s="209"/>
      <c r="K97" s="208"/>
      <c r="L97" s="179">
        <f t="shared" ref="L97:L105" si="75">K97-M97</f>
        <v>0</v>
      </c>
      <c r="M97" s="209"/>
      <c r="N97" s="208"/>
      <c r="O97" s="179">
        <f t="shared" ref="O97:O105" si="76">N97-P97</f>
        <v>0</v>
      </c>
      <c r="P97" s="209"/>
      <c r="Q97" s="208"/>
      <c r="R97" s="179">
        <f t="shared" ref="R97:R105" si="77">Q97-S97</f>
        <v>0</v>
      </c>
      <c r="S97" s="209"/>
      <c r="T97" s="208"/>
      <c r="U97" s="179">
        <f t="shared" ref="U97:U105" si="78">T97-V97</f>
        <v>0</v>
      </c>
      <c r="V97" s="209"/>
      <c r="W97" s="208"/>
      <c r="X97" s="179">
        <f t="shared" ref="X97:X105" si="79">W97-Y97</f>
        <v>0</v>
      </c>
      <c r="Y97" s="228"/>
      <c r="Z97" s="208"/>
      <c r="AA97" s="179">
        <f t="shared" ref="AA97:AA105" si="80">Z97-AB97</f>
        <v>0</v>
      </c>
      <c r="AB97" s="209"/>
      <c r="AC97" s="208"/>
      <c r="AD97" s="179">
        <f t="shared" ref="AD97:AD105" si="81">AC97-AE97</f>
        <v>0</v>
      </c>
      <c r="AE97" s="209"/>
      <c r="AF97" s="208"/>
      <c r="AG97" s="179">
        <f t="shared" ref="AG97:AG105" si="82">AF97-AH97</f>
        <v>0</v>
      </c>
      <c r="AH97" s="209"/>
      <c r="AI97" s="203"/>
      <c r="AJ97" s="181" t="s">
        <v>28</v>
      </c>
    </row>
    <row r="98" spans="1:36">
      <c r="A98" s="435"/>
      <c r="B98" s="426"/>
      <c r="C98" s="437"/>
      <c r="D98" s="439"/>
      <c r="E98" s="441"/>
      <c r="F98" s="426"/>
      <c r="G98" s="196" t="s">
        <v>29</v>
      </c>
      <c r="H98" s="208"/>
      <c r="I98" s="179">
        <f t="shared" si="74"/>
        <v>0</v>
      </c>
      <c r="J98" s="209"/>
      <c r="K98" s="208"/>
      <c r="L98" s="179">
        <f t="shared" si="75"/>
        <v>0</v>
      </c>
      <c r="M98" s="209"/>
      <c r="N98" s="208"/>
      <c r="O98" s="179">
        <f t="shared" si="76"/>
        <v>0</v>
      </c>
      <c r="P98" s="209"/>
      <c r="Q98" s="208"/>
      <c r="R98" s="179">
        <f t="shared" si="77"/>
        <v>0</v>
      </c>
      <c r="S98" s="209"/>
      <c r="T98" s="208"/>
      <c r="U98" s="179">
        <f t="shared" si="78"/>
        <v>0</v>
      </c>
      <c r="V98" s="209"/>
      <c r="W98" s="208"/>
      <c r="X98" s="179">
        <f t="shared" si="79"/>
        <v>0</v>
      </c>
      <c r="Y98" s="228"/>
      <c r="Z98" s="208"/>
      <c r="AA98" s="179">
        <f t="shared" si="80"/>
        <v>0</v>
      </c>
      <c r="AB98" s="209"/>
      <c r="AC98" s="208"/>
      <c r="AD98" s="179">
        <f t="shared" si="81"/>
        <v>0</v>
      </c>
      <c r="AE98" s="209"/>
      <c r="AF98" s="208"/>
      <c r="AG98" s="179">
        <f t="shared" si="82"/>
        <v>0</v>
      </c>
      <c r="AH98" s="209"/>
      <c r="AI98" s="203"/>
      <c r="AJ98" s="182">
        <f>SUM(H97:H105,K97:K105,N97:N105,Q97:Q105,T97:T105,W97:W105,Z97:Z105,AC97:AC105,AF97:AF105)</f>
        <v>8308000</v>
      </c>
    </row>
    <row r="99" spans="1:36">
      <c r="A99" s="435"/>
      <c r="B99" s="426"/>
      <c r="C99" s="437"/>
      <c r="D99" s="439"/>
      <c r="E99" s="441"/>
      <c r="F99" s="426"/>
      <c r="G99" s="196" t="s">
        <v>30</v>
      </c>
      <c r="H99" s="208">
        <v>250000</v>
      </c>
      <c r="I99" s="179">
        <f t="shared" si="74"/>
        <v>0</v>
      </c>
      <c r="J99" s="209">
        <v>250000</v>
      </c>
      <c r="K99" s="208"/>
      <c r="L99" s="179">
        <f t="shared" si="75"/>
        <v>0</v>
      </c>
      <c r="M99" s="209"/>
      <c r="N99" s="208"/>
      <c r="O99" s="179">
        <f t="shared" si="76"/>
        <v>0</v>
      </c>
      <c r="P99" s="209"/>
      <c r="Q99" s="208"/>
      <c r="R99" s="179">
        <f t="shared" si="77"/>
        <v>0</v>
      </c>
      <c r="S99" s="209"/>
      <c r="T99" s="208"/>
      <c r="U99" s="179">
        <f t="shared" si="78"/>
        <v>0</v>
      </c>
      <c r="V99" s="209"/>
      <c r="W99" s="208"/>
      <c r="X99" s="179">
        <f t="shared" si="79"/>
        <v>0</v>
      </c>
      <c r="Y99" s="228"/>
      <c r="Z99" s="208"/>
      <c r="AA99" s="179">
        <f t="shared" si="80"/>
        <v>0</v>
      </c>
      <c r="AB99" s="209"/>
      <c r="AC99" s="208"/>
      <c r="AD99" s="179">
        <f t="shared" si="81"/>
        <v>0</v>
      </c>
      <c r="AE99" s="209"/>
      <c r="AF99" s="208"/>
      <c r="AG99" s="179">
        <f t="shared" si="82"/>
        <v>0</v>
      </c>
      <c r="AH99" s="209"/>
      <c r="AI99" s="203"/>
      <c r="AJ99" s="183" t="s">
        <v>32</v>
      </c>
    </row>
    <row r="100" spans="1:36">
      <c r="A100" s="435"/>
      <c r="B100" s="426"/>
      <c r="C100" s="437"/>
      <c r="D100" s="439"/>
      <c r="E100" s="441"/>
      <c r="F100" s="426"/>
      <c r="G100" s="196" t="s">
        <v>31</v>
      </c>
      <c r="H100" s="208">
        <v>1200000</v>
      </c>
      <c r="I100" s="179">
        <f t="shared" si="74"/>
        <v>0</v>
      </c>
      <c r="J100" s="209">
        <v>1200000</v>
      </c>
      <c r="K100" s="208"/>
      <c r="L100" s="179">
        <f t="shared" si="75"/>
        <v>0</v>
      </c>
      <c r="M100" s="209"/>
      <c r="N100" s="208"/>
      <c r="O100" s="179">
        <f t="shared" si="76"/>
        <v>0</v>
      </c>
      <c r="P100" s="209"/>
      <c r="Q100" s="208"/>
      <c r="R100" s="179">
        <f t="shared" si="77"/>
        <v>0</v>
      </c>
      <c r="S100" s="209"/>
      <c r="T100" s="208"/>
      <c r="U100" s="179">
        <f t="shared" si="78"/>
        <v>0</v>
      </c>
      <c r="V100" s="209"/>
      <c r="W100" s="208"/>
      <c r="X100" s="179">
        <f t="shared" si="79"/>
        <v>0</v>
      </c>
      <c r="Y100" s="228"/>
      <c r="Z100" s="208"/>
      <c r="AA100" s="179">
        <f t="shared" si="80"/>
        <v>0</v>
      </c>
      <c r="AB100" s="209"/>
      <c r="AC100" s="208"/>
      <c r="AD100" s="179">
        <f t="shared" si="81"/>
        <v>0</v>
      </c>
      <c r="AE100" s="209"/>
      <c r="AF100" s="208"/>
      <c r="AG100" s="179">
        <f t="shared" si="82"/>
        <v>0</v>
      </c>
      <c r="AH100" s="209"/>
      <c r="AI100" s="203"/>
      <c r="AJ100" s="182">
        <f>SUM(I97:I105,L97:L105,O97:O105,R97:R105,U97:U105,X97:X105,AA97:AA105,AD97:AD105,AA97:AA105,AG97:AG105)</f>
        <v>6408000</v>
      </c>
    </row>
    <row r="101" spans="1:36">
      <c r="A101" s="435"/>
      <c r="B101" s="426"/>
      <c r="C101" s="437"/>
      <c r="D101" s="439"/>
      <c r="E101" s="441"/>
      <c r="F101" s="426"/>
      <c r="G101" s="196" t="s">
        <v>33</v>
      </c>
      <c r="H101" s="208">
        <v>450000</v>
      </c>
      <c r="I101" s="179">
        <f t="shared" si="74"/>
        <v>0</v>
      </c>
      <c r="J101" s="209">
        <v>450000</v>
      </c>
      <c r="K101" s="208"/>
      <c r="L101" s="179">
        <f t="shared" si="75"/>
        <v>0</v>
      </c>
      <c r="M101" s="209"/>
      <c r="N101" s="208"/>
      <c r="O101" s="179">
        <f t="shared" si="76"/>
        <v>0</v>
      </c>
      <c r="P101" s="209"/>
      <c r="Q101" s="208"/>
      <c r="R101" s="179">
        <f t="shared" si="77"/>
        <v>0</v>
      </c>
      <c r="S101" s="209"/>
      <c r="T101" s="208"/>
      <c r="U101" s="179">
        <f t="shared" si="78"/>
        <v>0</v>
      </c>
      <c r="V101" s="209"/>
      <c r="W101" s="208"/>
      <c r="X101" s="179">
        <f t="shared" si="79"/>
        <v>0</v>
      </c>
      <c r="Y101" s="228"/>
      <c r="Z101" s="208"/>
      <c r="AA101" s="179">
        <f t="shared" si="80"/>
        <v>0</v>
      </c>
      <c r="AB101" s="209"/>
      <c r="AC101" s="208"/>
      <c r="AD101" s="179">
        <f t="shared" si="81"/>
        <v>0</v>
      </c>
      <c r="AE101" s="209"/>
      <c r="AF101" s="208"/>
      <c r="AG101" s="179">
        <f t="shared" si="82"/>
        <v>0</v>
      </c>
      <c r="AH101" s="209"/>
      <c r="AI101" s="203"/>
      <c r="AJ101" s="183" t="s">
        <v>36</v>
      </c>
    </row>
    <row r="102" spans="1:36">
      <c r="A102" s="435"/>
      <c r="B102" s="426"/>
      <c r="C102" s="437"/>
      <c r="D102" s="439"/>
      <c r="E102" s="441"/>
      <c r="F102" s="426"/>
      <c r="G102" s="196" t="s">
        <v>34</v>
      </c>
      <c r="H102" s="208"/>
      <c r="I102" s="179">
        <f t="shared" si="74"/>
        <v>0</v>
      </c>
      <c r="J102" s="209"/>
      <c r="K102" s="208"/>
      <c r="L102" s="179">
        <f t="shared" si="75"/>
        <v>0</v>
      </c>
      <c r="M102" s="209"/>
      <c r="N102" s="208"/>
      <c r="O102" s="179">
        <f t="shared" si="76"/>
        <v>0</v>
      </c>
      <c r="P102" s="209"/>
      <c r="Q102" s="208"/>
      <c r="R102" s="179">
        <f t="shared" si="77"/>
        <v>0</v>
      </c>
      <c r="S102" s="209"/>
      <c r="T102" s="208"/>
      <c r="U102" s="179">
        <f t="shared" si="78"/>
        <v>0</v>
      </c>
      <c r="V102" s="209"/>
      <c r="W102" s="208">
        <v>6408000</v>
      </c>
      <c r="X102" s="179">
        <f t="shared" si="79"/>
        <v>6408000</v>
      </c>
      <c r="Y102" s="209"/>
      <c r="Z102" s="208"/>
      <c r="AA102" s="179">
        <f t="shared" si="80"/>
        <v>0</v>
      </c>
      <c r="AB102" s="209"/>
      <c r="AC102" s="208"/>
      <c r="AD102" s="179">
        <f t="shared" si="81"/>
        <v>0</v>
      </c>
      <c r="AE102" s="209"/>
      <c r="AF102" s="208"/>
      <c r="AG102" s="179">
        <f t="shared" si="82"/>
        <v>0</v>
      </c>
      <c r="AH102" s="209"/>
      <c r="AI102" s="203"/>
      <c r="AJ102" s="182">
        <f>SUM(J97:J105,M97:M105,P97:P105,S97:S105,V97:V105,Y97:Y105,AB97:AB105,AE97:AE105,AH97:AH105)</f>
        <v>1900000</v>
      </c>
    </row>
    <row r="103" spans="1:36">
      <c r="A103" s="435"/>
      <c r="B103" s="426"/>
      <c r="C103" s="437"/>
      <c r="D103" s="439"/>
      <c r="E103" s="441"/>
      <c r="F103" s="426"/>
      <c r="G103" s="196" t="s">
        <v>35</v>
      </c>
      <c r="H103" s="208"/>
      <c r="I103" s="179">
        <f t="shared" si="74"/>
        <v>0</v>
      </c>
      <c r="J103" s="209"/>
      <c r="K103" s="208"/>
      <c r="L103" s="179">
        <f t="shared" si="75"/>
        <v>0</v>
      </c>
      <c r="M103" s="209"/>
      <c r="N103" s="208"/>
      <c r="O103" s="179">
        <f t="shared" si="76"/>
        <v>0</v>
      </c>
      <c r="P103" s="209"/>
      <c r="Q103" s="208"/>
      <c r="R103" s="179">
        <f t="shared" si="77"/>
        <v>0</v>
      </c>
      <c r="S103" s="209"/>
      <c r="T103" s="208"/>
      <c r="U103" s="179">
        <f t="shared" si="78"/>
        <v>0</v>
      </c>
      <c r="V103" s="209"/>
      <c r="W103" s="208"/>
      <c r="X103" s="179">
        <f t="shared" si="79"/>
        <v>0</v>
      </c>
      <c r="Y103" s="228"/>
      <c r="Z103" s="208"/>
      <c r="AA103" s="179">
        <f t="shared" si="80"/>
        <v>0</v>
      </c>
      <c r="AB103" s="209"/>
      <c r="AC103" s="208"/>
      <c r="AD103" s="179">
        <f t="shared" si="81"/>
        <v>0</v>
      </c>
      <c r="AE103" s="209"/>
      <c r="AF103" s="208"/>
      <c r="AG103" s="179">
        <f t="shared" si="82"/>
        <v>0</v>
      </c>
      <c r="AH103" s="209"/>
      <c r="AI103" s="203"/>
      <c r="AJ103" s="183" t="s">
        <v>40</v>
      </c>
    </row>
    <row r="104" spans="1:36">
      <c r="A104" s="435"/>
      <c r="B104" s="426"/>
      <c r="C104" s="437"/>
      <c r="D104" s="439"/>
      <c r="E104" s="441"/>
      <c r="F104" s="426"/>
      <c r="G104" s="196" t="s">
        <v>37</v>
      </c>
      <c r="H104" s="208"/>
      <c r="I104" s="179">
        <f t="shared" si="74"/>
        <v>0</v>
      </c>
      <c r="J104" s="209"/>
      <c r="K104" s="208"/>
      <c r="L104" s="179">
        <f t="shared" si="75"/>
        <v>0</v>
      </c>
      <c r="M104" s="209"/>
      <c r="N104" s="208"/>
      <c r="O104" s="179">
        <f t="shared" si="76"/>
        <v>0</v>
      </c>
      <c r="P104" s="209"/>
      <c r="Q104" s="208"/>
      <c r="R104" s="179">
        <f t="shared" si="77"/>
        <v>0</v>
      </c>
      <c r="S104" s="209"/>
      <c r="T104" s="208"/>
      <c r="U104" s="179">
        <f t="shared" si="78"/>
        <v>0</v>
      </c>
      <c r="V104" s="209"/>
      <c r="W104" s="208"/>
      <c r="X104" s="179">
        <f t="shared" si="79"/>
        <v>0</v>
      </c>
      <c r="Y104" s="228"/>
      <c r="Z104" s="208"/>
      <c r="AA104" s="179">
        <f t="shared" si="80"/>
        <v>0</v>
      </c>
      <c r="AB104" s="209"/>
      <c r="AC104" s="208"/>
      <c r="AD104" s="179">
        <f t="shared" si="81"/>
        <v>0</v>
      </c>
      <c r="AE104" s="209"/>
      <c r="AF104" s="208"/>
      <c r="AG104" s="179">
        <f t="shared" si="82"/>
        <v>0</v>
      </c>
      <c r="AH104" s="209"/>
      <c r="AI104" s="203"/>
      <c r="AJ104" s="184">
        <f>AJ102/AJ98</f>
        <v>0.22869523350987001</v>
      </c>
    </row>
    <row r="105" spans="1:36" ht="15" thickBot="1">
      <c r="A105" s="436"/>
      <c r="B105" s="427"/>
      <c r="C105" s="438"/>
      <c r="D105" s="440"/>
      <c r="E105" s="442"/>
      <c r="F105" s="427"/>
      <c r="G105" s="197" t="s">
        <v>38</v>
      </c>
      <c r="H105" s="210"/>
      <c r="I105" s="185">
        <f t="shared" si="74"/>
        <v>0</v>
      </c>
      <c r="J105" s="211"/>
      <c r="K105" s="210"/>
      <c r="L105" s="185">
        <f t="shared" si="75"/>
        <v>0</v>
      </c>
      <c r="M105" s="211"/>
      <c r="N105" s="210"/>
      <c r="O105" s="185">
        <f t="shared" si="76"/>
        <v>0</v>
      </c>
      <c r="P105" s="211"/>
      <c r="Q105" s="210"/>
      <c r="R105" s="185">
        <f t="shared" si="77"/>
        <v>0</v>
      </c>
      <c r="S105" s="211"/>
      <c r="T105" s="210"/>
      <c r="U105" s="185">
        <f t="shared" si="78"/>
        <v>0</v>
      </c>
      <c r="V105" s="211"/>
      <c r="W105" s="210"/>
      <c r="X105" s="185">
        <f t="shared" si="79"/>
        <v>0</v>
      </c>
      <c r="Y105" s="229"/>
      <c r="Z105" s="210"/>
      <c r="AA105" s="185">
        <f t="shared" si="80"/>
        <v>0</v>
      </c>
      <c r="AB105" s="211"/>
      <c r="AC105" s="210"/>
      <c r="AD105" s="185">
        <f t="shared" si="81"/>
        <v>0</v>
      </c>
      <c r="AE105" s="211"/>
      <c r="AF105" s="210"/>
      <c r="AG105" s="185">
        <f t="shared" si="82"/>
        <v>0</v>
      </c>
      <c r="AH105" s="211"/>
      <c r="AI105" s="204"/>
      <c r="AJ105" s="186"/>
    </row>
    <row r="106" spans="1:36" ht="15" hidden="1" customHeight="1">
      <c r="A106" s="489" t="s">
        <v>17</v>
      </c>
      <c r="B106" s="386" t="s">
        <v>13</v>
      </c>
      <c r="C106" s="386" t="s">
        <v>14</v>
      </c>
      <c r="D106" s="386" t="s">
        <v>176</v>
      </c>
      <c r="E106" s="386" t="s">
        <v>16</v>
      </c>
      <c r="F106" s="379" t="s">
        <v>17</v>
      </c>
      <c r="G106" s="490" t="s">
        <v>18</v>
      </c>
      <c r="H106" s="487" t="s">
        <v>19</v>
      </c>
      <c r="I106" s="379" t="s">
        <v>20</v>
      </c>
      <c r="J106" s="380" t="s">
        <v>21</v>
      </c>
      <c r="K106" s="487" t="s">
        <v>19</v>
      </c>
      <c r="L106" s="379" t="s">
        <v>20</v>
      </c>
      <c r="M106" s="380" t="s">
        <v>21</v>
      </c>
      <c r="N106" s="487" t="s">
        <v>19</v>
      </c>
      <c r="O106" s="379" t="s">
        <v>20</v>
      </c>
      <c r="P106" s="380" t="s">
        <v>21</v>
      </c>
      <c r="Q106" s="487" t="s">
        <v>19</v>
      </c>
      <c r="R106" s="379" t="s">
        <v>20</v>
      </c>
      <c r="S106" s="380" t="s">
        <v>21</v>
      </c>
      <c r="T106" s="487" t="s">
        <v>19</v>
      </c>
      <c r="U106" s="379" t="s">
        <v>20</v>
      </c>
      <c r="V106" s="380" t="s">
        <v>21</v>
      </c>
      <c r="W106" s="487" t="s">
        <v>19</v>
      </c>
      <c r="X106" s="379" t="s">
        <v>20</v>
      </c>
      <c r="Y106" s="486" t="s">
        <v>21</v>
      </c>
      <c r="Z106" s="487" t="s">
        <v>19</v>
      </c>
      <c r="AA106" s="379" t="s">
        <v>20</v>
      </c>
      <c r="AB106" s="380" t="s">
        <v>21</v>
      </c>
      <c r="AC106" s="487" t="s">
        <v>19</v>
      </c>
      <c r="AD106" s="379" t="s">
        <v>20</v>
      </c>
      <c r="AE106" s="380" t="s">
        <v>21</v>
      </c>
      <c r="AF106" s="487" t="s">
        <v>19</v>
      </c>
      <c r="AG106" s="379" t="s">
        <v>20</v>
      </c>
      <c r="AH106" s="380" t="s">
        <v>21</v>
      </c>
      <c r="AI106" s="381" t="s">
        <v>19</v>
      </c>
      <c r="AJ106" s="488" t="s">
        <v>22</v>
      </c>
    </row>
    <row r="107" spans="1:36" ht="15" hidden="1" customHeight="1">
      <c r="A107" s="447"/>
      <c r="B107" s="431"/>
      <c r="C107" s="431"/>
      <c r="D107" s="431"/>
      <c r="E107" s="431"/>
      <c r="F107" s="444"/>
      <c r="G107" s="449"/>
      <c r="H107" s="443"/>
      <c r="I107" s="444"/>
      <c r="J107" s="445"/>
      <c r="K107" s="443"/>
      <c r="L107" s="444"/>
      <c r="M107" s="445"/>
      <c r="N107" s="443"/>
      <c r="O107" s="444"/>
      <c r="P107" s="445"/>
      <c r="Q107" s="443"/>
      <c r="R107" s="444"/>
      <c r="S107" s="445"/>
      <c r="T107" s="443"/>
      <c r="U107" s="444"/>
      <c r="V107" s="445"/>
      <c r="W107" s="443"/>
      <c r="X107" s="444"/>
      <c r="Y107" s="451"/>
      <c r="Z107" s="443"/>
      <c r="AA107" s="444"/>
      <c r="AB107" s="445"/>
      <c r="AC107" s="443"/>
      <c r="AD107" s="444"/>
      <c r="AE107" s="445"/>
      <c r="AF107" s="443"/>
      <c r="AG107" s="444"/>
      <c r="AH107" s="445"/>
      <c r="AI107" s="452"/>
      <c r="AJ107" s="454"/>
    </row>
    <row r="108" spans="1:36" ht="15" hidden="1" customHeight="1">
      <c r="A108" s="435" t="s">
        <v>202</v>
      </c>
      <c r="B108" s="426" t="s">
        <v>206</v>
      </c>
      <c r="C108" s="437">
        <v>1508</v>
      </c>
      <c r="D108" s="439" t="s">
        <v>207</v>
      </c>
      <c r="E108" s="441" t="s">
        <v>208</v>
      </c>
      <c r="F108" s="426" t="s">
        <v>202</v>
      </c>
      <c r="G108" s="196" t="s">
        <v>27</v>
      </c>
      <c r="H108" s="208"/>
      <c r="I108" s="179">
        <f t="shared" ref="I108:I116" si="83">H108-J108</f>
        <v>0</v>
      </c>
      <c r="J108" s="209"/>
      <c r="K108" s="208"/>
      <c r="L108" s="179">
        <f t="shared" ref="L108:L116" si="84">K108-M108</f>
        <v>0</v>
      </c>
      <c r="M108" s="209"/>
      <c r="N108" s="208"/>
      <c r="O108" s="179">
        <f t="shared" ref="O108:O116" si="85">N108-P108</f>
        <v>0</v>
      </c>
      <c r="P108" s="209"/>
      <c r="Q108" s="208"/>
      <c r="R108" s="179">
        <f t="shared" ref="R108:R116" si="86">Q108-S108</f>
        <v>0</v>
      </c>
      <c r="S108" s="209"/>
      <c r="T108" s="208"/>
      <c r="U108" s="179">
        <f t="shared" ref="U108:U116" si="87">T108-V108</f>
        <v>0</v>
      </c>
      <c r="V108" s="209"/>
      <c r="W108" s="208"/>
      <c r="X108" s="179">
        <f t="shared" ref="X108:X116" si="88">W108-Y108</f>
        <v>0</v>
      </c>
      <c r="Y108" s="228"/>
      <c r="Z108" s="208"/>
      <c r="AA108" s="179">
        <f t="shared" ref="AA108:AA116" si="89">Z108-AB108</f>
        <v>0</v>
      </c>
      <c r="AB108" s="209"/>
      <c r="AC108" s="208"/>
      <c r="AD108" s="179">
        <f t="shared" ref="AD108:AD116" si="90">AC108-AE108</f>
        <v>0</v>
      </c>
      <c r="AE108" s="209"/>
      <c r="AF108" s="208"/>
      <c r="AG108" s="179">
        <f t="shared" ref="AG108:AG116" si="91">AF108-AH108</f>
        <v>0</v>
      </c>
      <c r="AH108" s="209"/>
      <c r="AI108" s="203"/>
      <c r="AJ108" s="181" t="s">
        <v>28</v>
      </c>
    </row>
    <row r="109" spans="1:36" ht="15" hidden="1" customHeight="1">
      <c r="A109" s="435"/>
      <c r="B109" s="426"/>
      <c r="C109" s="437"/>
      <c r="D109" s="439"/>
      <c r="E109" s="441"/>
      <c r="F109" s="426"/>
      <c r="G109" s="196" t="s">
        <v>29</v>
      </c>
      <c r="H109" s="208"/>
      <c r="I109" s="179">
        <f t="shared" si="83"/>
        <v>0</v>
      </c>
      <c r="J109" s="209"/>
      <c r="K109" s="208"/>
      <c r="L109" s="179">
        <f t="shared" si="84"/>
        <v>0</v>
      </c>
      <c r="M109" s="209"/>
      <c r="N109" s="208"/>
      <c r="O109" s="179">
        <f t="shared" si="85"/>
        <v>0</v>
      </c>
      <c r="P109" s="209"/>
      <c r="Q109" s="208"/>
      <c r="R109" s="179">
        <f t="shared" si="86"/>
        <v>0</v>
      </c>
      <c r="S109" s="209"/>
      <c r="T109" s="208"/>
      <c r="U109" s="179">
        <f t="shared" si="87"/>
        <v>0</v>
      </c>
      <c r="V109" s="209"/>
      <c r="W109" s="208"/>
      <c r="X109" s="179">
        <f t="shared" si="88"/>
        <v>0</v>
      </c>
      <c r="Y109" s="228"/>
      <c r="Z109" s="208"/>
      <c r="AA109" s="179">
        <f t="shared" si="89"/>
        <v>0</v>
      </c>
      <c r="AB109" s="209"/>
      <c r="AC109" s="208"/>
      <c r="AD109" s="179">
        <f t="shared" si="90"/>
        <v>0</v>
      </c>
      <c r="AE109" s="209"/>
      <c r="AF109" s="208"/>
      <c r="AG109" s="179">
        <f t="shared" si="91"/>
        <v>0</v>
      </c>
      <c r="AH109" s="209"/>
      <c r="AI109" s="203"/>
      <c r="AJ109" s="182">
        <f>SUM(H108:H116,K108:K116,N108:N116,Q108:Q116,T108:T116,W108:W116,Z108:Z116,AC108:AC116,AF108:AF116)</f>
        <v>1517692</v>
      </c>
    </row>
    <row r="110" spans="1:36" ht="15" hidden="1" customHeight="1">
      <c r="A110" s="435"/>
      <c r="B110" s="426"/>
      <c r="C110" s="437"/>
      <c r="D110" s="439"/>
      <c r="E110" s="441"/>
      <c r="F110" s="426"/>
      <c r="G110" s="196" t="s">
        <v>30</v>
      </c>
      <c r="H110" s="208"/>
      <c r="I110" s="179">
        <f t="shared" si="83"/>
        <v>0</v>
      </c>
      <c r="J110" s="209"/>
      <c r="K110" s="208"/>
      <c r="L110" s="179">
        <f t="shared" si="84"/>
        <v>0</v>
      </c>
      <c r="M110" s="209"/>
      <c r="N110" s="208"/>
      <c r="O110" s="179">
        <f t="shared" si="85"/>
        <v>0</v>
      </c>
      <c r="P110" s="209"/>
      <c r="Q110" s="208"/>
      <c r="R110" s="179">
        <f t="shared" si="86"/>
        <v>0</v>
      </c>
      <c r="S110" s="209"/>
      <c r="T110" s="208"/>
      <c r="U110" s="179">
        <f t="shared" si="87"/>
        <v>0</v>
      </c>
      <c r="V110" s="209"/>
      <c r="W110" s="208"/>
      <c r="X110" s="179">
        <f t="shared" si="88"/>
        <v>0</v>
      </c>
      <c r="Y110" s="228"/>
      <c r="Z110" s="208"/>
      <c r="AA110" s="179">
        <f t="shared" si="89"/>
        <v>0</v>
      </c>
      <c r="AB110" s="209"/>
      <c r="AC110" s="208"/>
      <c r="AD110" s="179">
        <f t="shared" si="90"/>
        <v>0</v>
      </c>
      <c r="AE110" s="209"/>
      <c r="AF110" s="208"/>
      <c r="AG110" s="179">
        <f t="shared" si="91"/>
        <v>0</v>
      </c>
      <c r="AH110" s="209"/>
      <c r="AI110" s="203"/>
      <c r="AJ110" s="183" t="s">
        <v>32</v>
      </c>
    </row>
    <row r="111" spans="1:36" ht="15" hidden="1" customHeight="1">
      <c r="A111" s="435"/>
      <c r="B111" s="426"/>
      <c r="C111" s="437"/>
      <c r="D111" s="439"/>
      <c r="E111" s="441"/>
      <c r="F111" s="426"/>
      <c r="G111" s="196" t="s">
        <v>31</v>
      </c>
      <c r="H111" s="208"/>
      <c r="I111" s="179">
        <f t="shared" si="83"/>
        <v>0</v>
      </c>
      <c r="J111" s="209"/>
      <c r="K111" s="208"/>
      <c r="L111" s="179">
        <f t="shared" si="84"/>
        <v>0</v>
      </c>
      <c r="M111" s="209"/>
      <c r="N111" s="208"/>
      <c r="O111" s="179">
        <f t="shared" si="85"/>
        <v>0</v>
      </c>
      <c r="P111" s="209"/>
      <c r="Q111" s="208"/>
      <c r="R111" s="179">
        <f t="shared" si="86"/>
        <v>0</v>
      </c>
      <c r="S111" s="209"/>
      <c r="T111" s="208"/>
      <c r="U111" s="179">
        <f t="shared" si="87"/>
        <v>0</v>
      </c>
      <c r="V111" s="209"/>
      <c r="W111" s="208"/>
      <c r="X111" s="179">
        <f t="shared" si="88"/>
        <v>0</v>
      </c>
      <c r="Y111" s="228"/>
      <c r="Z111" s="208"/>
      <c r="AA111" s="179">
        <f t="shared" si="89"/>
        <v>0</v>
      </c>
      <c r="AB111" s="209"/>
      <c r="AC111" s="208"/>
      <c r="AD111" s="179">
        <f t="shared" si="90"/>
        <v>0</v>
      </c>
      <c r="AE111" s="209"/>
      <c r="AF111" s="208"/>
      <c r="AG111" s="179">
        <f t="shared" si="91"/>
        <v>0</v>
      </c>
      <c r="AH111" s="209"/>
      <c r="AI111" s="203"/>
      <c r="AJ111" s="182">
        <f>SUM(I108:I116,L108:L116,O108:O116,R108:R116,U108:U116,X108:X116,AA108:AA116,AD108:AD116,AA108:AA116,AG108:AG116)</f>
        <v>-123</v>
      </c>
    </row>
    <row r="112" spans="1:36" ht="15" hidden="1" customHeight="1">
      <c r="A112" s="435"/>
      <c r="B112" s="426"/>
      <c r="C112" s="437"/>
      <c r="D112" s="439"/>
      <c r="E112" s="441"/>
      <c r="F112" s="426"/>
      <c r="G112" s="196" t="s">
        <v>33</v>
      </c>
      <c r="H112" s="208"/>
      <c r="I112" s="179">
        <f t="shared" si="83"/>
        <v>0</v>
      </c>
      <c r="J112" s="209"/>
      <c r="K112" s="208"/>
      <c r="L112" s="179">
        <f t="shared" si="84"/>
        <v>0</v>
      </c>
      <c r="M112" s="209"/>
      <c r="N112" s="208"/>
      <c r="O112" s="179">
        <f t="shared" si="85"/>
        <v>0</v>
      </c>
      <c r="P112" s="209"/>
      <c r="Q112" s="208"/>
      <c r="R112" s="179">
        <f t="shared" si="86"/>
        <v>0</v>
      </c>
      <c r="S112" s="209"/>
      <c r="T112" s="208"/>
      <c r="U112" s="179">
        <f t="shared" si="87"/>
        <v>0</v>
      </c>
      <c r="V112" s="209"/>
      <c r="W112" s="208"/>
      <c r="X112" s="179">
        <f t="shared" si="88"/>
        <v>0</v>
      </c>
      <c r="Y112" s="228"/>
      <c r="Z112" s="208"/>
      <c r="AA112" s="179">
        <f t="shared" si="89"/>
        <v>0</v>
      </c>
      <c r="AB112" s="209"/>
      <c r="AC112" s="208"/>
      <c r="AD112" s="179">
        <f t="shared" si="90"/>
        <v>0</v>
      </c>
      <c r="AE112" s="209"/>
      <c r="AF112" s="208"/>
      <c r="AG112" s="179">
        <f t="shared" si="91"/>
        <v>0</v>
      </c>
      <c r="AH112" s="209"/>
      <c r="AI112" s="203"/>
      <c r="AJ112" s="183" t="s">
        <v>36</v>
      </c>
    </row>
    <row r="113" spans="1:36" ht="15" hidden="1" customHeight="1">
      <c r="A113" s="435"/>
      <c r="B113" s="426"/>
      <c r="C113" s="437"/>
      <c r="D113" s="439"/>
      <c r="E113" s="441"/>
      <c r="F113" s="426"/>
      <c r="G113" s="196" t="s">
        <v>34</v>
      </c>
      <c r="H113" s="208">
        <v>1296977</v>
      </c>
      <c r="I113" s="179">
        <f t="shared" si="83"/>
        <v>-123</v>
      </c>
      <c r="J113" s="209">
        <v>1297100</v>
      </c>
      <c r="K113" s="208">
        <v>170715</v>
      </c>
      <c r="L113" s="179">
        <f t="shared" si="84"/>
        <v>0</v>
      </c>
      <c r="M113" s="209">
        <v>170715</v>
      </c>
      <c r="N113" s="208"/>
      <c r="O113" s="179">
        <f t="shared" si="85"/>
        <v>0</v>
      </c>
      <c r="P113" s="209"/>
      <c r="Q113" s="208"/>
      <c r="R113" s="179">
        <f t="shared" si="86"/>
        <v>0</v>
      </c>
      <c r="S113" s="209"/>
      <c r="T113" s="208">
        <v>50000</v>
      </c>
      <c r="U113" s="179">
        <f t="shared" si="87"/>
        <v>0</v>
      </c>
      <c r="V113" s="209">
        <v>50000</v>
      </c>
      <c r="W113" s="208"/>
      <c r="X113" s="179">
        <f t="shared" si="88"/>
        <v>0</v>
      </c>
      <c r="Y113" s="228"/>
      <c r="Z113" s="208"/>
      <c r="AA113" s="179">
        <f t="shared" si="89"/>
        <v>0</v>
      </c>
      <c r="AB113" s="209"/>
      <c r="AC113" s="208"/>
      <c r="AD113" s="179">
        <f t="shared" si="90"/>
        <v>0</v>
      </c>
      <c r="AE113" s="209"/>
      <c r="AF113" s="208"/>
      <c r="AG113" s="179">
        <f t="shared" si="91"/>
        <v>0</v>
      </c>
      <c r="AH113" s="209"/>
      <c r="AI113" s="203"/>
      <c r="AJ113" s="182">
        <f>SUM(J108:J116,M108:M116,P108:P116,S108:S116,V108:V116,Y108:Y116,AB108:AB116,AE108:AE116,AH108:AH116)</f>
        <v>1517815</v>
      </c>
    </row>
    <row r="114" spans="1:36" ht="15" hidden="1" customHeight="1">
      <c r="A114" s="435"/>
      <c r="B114" s="426"/>
      <c r="C114" s="437"/>
      <c r="D114" s="439"/>
      <c r="E114" s="441"/>
      <c r="F114" s="426"/>
      <c r="G114" s="196" t="s">
        <v>35</v>
      </c>
      <c r="H114" s="208"/>
      <c r="I114" s="179">
        <f t="shared" si="83"/>
        <v>0</v>
      </c>
      <c r="J114" s="209"/>
      <c r="K114" s="208"/>
      <c r="L114" s="179">
        <f t="shared" si="84"/>
        <v>0</v>
      </c>
      <c r="M114" s="209"/>
      <c r="N114" s="208"/>
      <c r="O114" s="179">
        <f t="shared" si="85"/>
        <v>0</v>
      </c>
      <c r="P114" s="209"/>
      <c r="Q114" s="208"/>
      <c r="R114" s="179">
        <f t="shared" si="86"/>
        <v>0</v>
      </c>
      <c r="S114" s="209"/>
      <c r="T114" s="208"/>
      <c r="U114" s="179">
        <f t="shared" si="87"/>
        <v>0</v>
      </c>
      <c r="V114" s="209"/>
      <c r="W114" s="208"/>
      <c r="X114" s="179">
        <f t="shared" si="88"/>
        <v>0</v>
      </c>
      <c r="Y114" s="228"/>
      <c r="Z114" s="208"/>
      <c r="AA114" s="179">
        <f t="shared" si="89"/>
        <v>0</v>
      </c>
      <c r="AB114" s="209"/>
      <c r="AC114" s="208"/>
      <c r="AD114" s="179">
        <f t="shared" si="90"/>
        <v>0</v>
      </c>
      <c r="AE114" s="209"/>
      <c r="AF114" s="208"/>
      <c r="AG114" s="179">
        <f t="shared" si="91"/>
        <v>0</v>
      </c>
      <c r="AH114" s="209"/>
      <c r="AI114" s="203"/>
      <c r="AJ114" s="183" t="s">
        <v>40</v>
      </c>
    </row>
    <row r="115" spans="1:36" ht="15" hidden="1" customHeight="1">
      <c r="A115" s="435"/>
      <c r="B115" s="426"/>
      <c r="C115" s="437"/>
      <c r="D115" s="439"/>
      <c r="E115" s="441"/>
      <c r="F115" s="426"/>
      <c r="G115" s="196" t="s">
        <v>37</v>
      </c>
      <c r="H115" s="208"/>
      <c r="I115" s="179">
        <f t="shared" si="83"/>
        <v>0</v>
      </c>
      <c r="J115" s="209"/>
      <c r="K115" s="208"/>
      <c r="L115" s="179">
        <f t="shared" si="84"/>
        <v>0</v>
      </c>
      <c r="M115" s="209"/>
      <c r="N115" s="208"/>
      <c r="O115" s="179">
        <f t="shared" si="85"/>
        <v>0</v>
      </c>
      <c r="P115" s="209"/>
      <c r="Q115" s="208"/>
      <c r="R115" s="179">
        <f t="shared" si="86"/>
        <v>0</v>
      </c>
      <c r="S115" s="209"/>
      <c r="T115" s="208"/>
      <c r="U115" s="179">
        <f t="shared" si="87"/>
        <v>0</v>
      </c>
      <c r="V115" s="209"/>
      <c r="W115" s="208"/>
      <c r="X115" s="179">
        <f t="shared" si="88"/>
        <v>0</v>
      </c>
      <c r="Y115" s="228"/>
      <c r="Z115" s="208"/>
      <c r="AA115" s="179">
        <f t="shared" si="89"/>
        <v>0</v>
      </c>
      <c r="AB115" s="209"/>
      <c r="AC115" s="208"/>
      <c r="AD115" s="179">
        <f t="shared" si="90"/>
        <v>0</v>
      </c>
      <c r="AE115" s="209"/>
      <c r="AF115" s="208"/>
      <c r="AG115" s="179">
        <f t="shared" si="91"/>
        <v>0</v>
      </c>
      <c r="AH115" s="209"/>
      <c r="AI115" s="203"/>
      <c r="AJ115" s="184">
        <f>AJ113/AJ109</f>
        <v>1.0000810441117169</v>
      </c>
    </row>
    <row r="116" spans="1:36" ht="15" hidden="1" customHeight="1">
      <c r="A116" s="435"/>
      <c r="B116" s="426"/>
      <c r="C116" s="437"/>
      <c r="D116" s="439"/>
      <c r="E116" s="441"/>
      <c r="F116" s="426"/>
      <c r="G116" s="196" t="s">
        <v>38</v>
      </c>
      <c r="H116" s="208"/>
      <c r="I116" s="179">
        <f t="shared" si="83"/>
        <v>0</v>
      </c>
      <c r="J116" s="209"/>
      <c r="K116" s="208"/>
      <c r="L116" s="179">
        <f t="shared" si="84"/>
        <v>0</v>
      </c>
      <c r="M116" s="209"/>
      <c r="N116" s="208"/>
      <c r="O116" s="179">
        <f t="shared" si="85"/>
        <v>0</v>
      </c>
      <c r="P116" s="209"/>
      <c r="Q116" s="208"/>
      <c r="R116" s="179">
        <f t="shared" si="86"/>
        <v>0</v>
      </c>
      <c r="S116" s="209"/>
      <c r="T116" s="208"/>
      <c r="U116" s="179">
        <f t="shared" si="87"/>
        <v>0</v>
      </c>
      <c r="V116" s="209"/>
      <c r="W116" s="208"/>
      <c r="X116" s="179">
        <f t="shared" si="88"/>
        <v>0</v>
      </c>
      <c r="Y116" s="228"/>
      <c r="Z116" s="208"/>
      <c r="AA116" s="179">
        <f t="shared" si="89"/>
        <v>0</v>
      </c>
      <c r="AB116" s="209"/>
      <c r="AC116" s="208"/>
      <c r="AD116" s="179">
        <f t="shared" si="90"/>
        <v>0</v>
      </c>
      <c r="AE116" s="209"/>
      <c r="AF116" s="208"/>
      <c r="AG116" s="179">
        <f t="shared" si="91"/>
        <v>0</v>
      </c>
      <c r="AH116" s="209"/>
      <c r="AI116" s="203"/>
      <c r="AJ116" s="182"/>
    </row>
    <row r="117" spans="1:36" ht="15" hidden="1" customHeight="1">
      <c r="A117" s="446" t="s">
        <v>17</v>
      </c>
      <c r="B117" s="367" t="s">
        <v>13</v>
      </c>
      <c r="C117" s="367" t="s">
        <v>14</v>
      </c>
      <c r="D117" s="367" t="s">
        <v>176</v>
      </c>
      <c r="E117" s="367" t="s">
        <v>16</v>
      </c>
      <c r="F117" s="354" t="s">
        <v>17</v>
      </c>
      <c r="G117" s="448" t="s">
        <v>18</v>
      </c>
      <c r="H117" s="365" t="s">
        <v>19</v>
      </c>
      <c r="I117" s="354" t="s">
        <v>20</v>
      </c>
      <c r="J117" s="355" t="s">
        <v>21</v>
      </c>
      <c r="K117" s="365" t="s">
        <v>19</v>
      </c>
      <c r="L117" s="354" t="s">
        <v>20</v>
      </c>
      <c r="M117" s="355" t="s">
        <v>21</v>
      </c>
      <c r="N117" s="365" t="s">
        <v>19</v>
      </c>
      <c r="O117" s="354" t="s">
        <v>20</v>
      </c>
      <c r="P117" s="355" t="s">
        <v>21</v>
      </c>
      <c r="Q117" s="365" t="s">
        <v>19</v>
      </c>
      <c r="R117" s="354" t="s">
        <v>20</v>
      </c>
      <c r="S117" s="355" t="s">
        <v>21</v>
      </c>
      <c r="T117" s="365" t="s">
        <v>19</v>
      </c>
      <c r="U117" s="354" t="s">
        <v>20</v>
      </c>
      <c r="V117" s="355" t="s">
        <v>21</v>
      </c>
      <c r="W117" s="365" t="s">
        <v>19</v>
      </c>
      <c r="X117" s="354" t="s">
        <v>20</v>
      </c>
      <c r="Y117" s="450" t="s">
        <v>21</v>
      </c>
      <c r="Z117" s="365" t="s">
        <v>19</v>
      </c>
      <c r="AA117" s="354" t="s">
        <v>20</v>
      </c>
      <c r="AB117" s="355" t="s">
        <v>21</v>
      </c>
      <c r="AC117" s="365" t="s">
        <v>19</v>
      </c>
      <c r="AD117" s="354" t="s">
        <v>20</v>
      </c>
      <c r="AE117" s="355" t="s">
        <v>21</v>
      </c>
      <c r="AF117" s="365" t="s">
        <v>19</v>
      </c>
      <c r="AG117" s="354" t="s">
        <v>20</v>
      </c>
      <c r="AH117" s="355" t="s">
        <v>21</v>
      </c>
      <c r="AI117" s="356" t="s">
        <v>19</v>
      </c>
      <c r="AJ117" s="453" t="s">
        <v>22</v>
      </c>
    </row>
    <row r="118" spans="1:36" ht="15" hidden="1" customHeight="1">
      <c r="A118" s="447"/>
      <c r="B118" s="431"/>
      <c r="C118" s="431"/>
      <c r="D118" s="431"/>
      <c r="E118" s="431"/>
      <c r="F118" s="444"/>
      <c r="G118" s="449"/>
      <c r="H118" s="443"/>
      <c r="I118" s="444"/>
      <c r="J118" s="445"/>
      <c r="K118" s="443"/>
      <c r="L118" s="444"/>
      <c r="M118" s="445"/>
      <c r="N118" s="443"/>
      <c r="O118" s="444"/>
      <c r="P118" s="445"/>
      <c r="Q118" s="443"/>
      <c r="R118" s="444"/>
      <c r="S118" s="445"/>
      <c r="T118" s="443"/>
      <c r="U118" s="444"/>
      <c r="V118" s="445"/>
      <c r="W118" s="443"/>
      <c r="X118" s="444"/>
      <c r="Y118" s="451"/>
      <c r="Z118" s="443"/>
      <c r="AA118" s="444"/>
      <c r="AB118" s="445"/>
      <c r="AC118" s="443"/>
      <c r="AD118" s="444"/>
      <c r="AE118" s="445"/>
      <c r="AF118" s="443"/>
      <c r="AG118" s="444"/>
      <c r="AH118" s="445"/>
      <c r="AI118" s="452"/>
      <c r="AJ118" s="454"/>
    </row>
    <row r="119" spans="1:36" ht="15" hidden="1" customHeight="1">
      <c r="A119" s="435" t="s">
        <v>202</v>
      </c>
      <c r="B119" s="426" t="s">
        <v>209</v>
      </c>
      <c r="C119" s="536">
        <v>2508</v>
      </c>
      <c r="D119" s="439" t="s">
        <v>210</v>
      </c>
      <c r="E119" s="441" t="s">
        <v>211</v>
      </c>
      <c r="F119" s="426" t="s">
        <v>202</v>
      </c>
      <c r="G119" s="196" t="s">
        <v>27</v>
      </c>
      <c r="H119" s="208"/>
      <c r="I119" s="179">
        <f t="shared" ref="I119:I127" si="92">H119-J119</f>
        <v>0</v>
      </c>
      <c r="J119" s="209"/>
      <c r="K119" s="208"/>
      <c r="L119" s="179">
        <f t="shared" ref="L119:L127" si="93">K119-M119</f>
        <v>0</v>
      </c>
      <c r="M119" s="209"/>
      <c r="N119" s="208"/>
      <c r="O119" s="179">
        <f t="shared" ref="O119:O127" si="94">N119-P119</f>
        <v>0</v>
      </c>
      <c r="P119" s="209"/>
      <c r="Q119" s="208"/>
      <c r="R119" s="179">
        <f t="shared" ref="R119:R127" si="95">Q119-S119</f>
        <v>0</v>
      </c>
      <c r="S119" s="209"/>
      <c r="T119" s="208"/>
      <c r="U119" s="179">
        <f t="shared" ref="U119:U127" si="96">T119-V119</f>
        <v>0</v>
      </c>
      <c r="V119" s="209"/>
      <c r="W119" s="208"/>
      <c r="X119" s="179">
        <f t="shared" ref="X119:X127" si="97">W119-Y119</f>
        <v>0</v>
      </c>
      <c r="Y119" s="228"/>
      <c r="Z119" s="208"/>
      <c r="AA119" s="179">
        <f t="shared" ref="AA119:AA127" si="98">Z119-AB119</f>
        <v>0</v>
      </c>
      <c r="AB119" s="209"/>
      <c r="AC119" s="208"/>
      <c r="AD119" s="179">
        <f t="shared" ref="AD119:AD127" si="99">AC119-AE119</f>
        <v>0</v>
      </c>
      <c r="AE119" s="209"/>
      <c r="AF119" s="208"/>
      <c r="AG119" s="179">
        <f t="shared" ref="AG119:AG127" si="100">AF119-AH119</f>
        <v>0</v>
      </c>
      <c r="AH119" s="209"/>
      <c r="AI119" s="203"/>
      <c r="AJ119" s="181" t="s">
        <v>28</v>
      </c>
    </row>
    <row r="120" spans="1:36" hidden="1">
      <c r="A120" s="435"/>
      <c r="B120" s="426"/>
      <c r="C120" s="536"/>
      <c r="D120" s="439"/>
      <c r="E120" s="441"/>
      <c r="F120" s="426"/>
      <c r="G120" s="196" t="s">
        <v>29</v>
      </c>
      <c r="H120" s="208"/>
      <c r="I120" s="179">
        <f t="shared" si="92"/>
        <v>0</v>
      </c>
      <c r="J120" s="209"/>
      <c r="K120" s="208"/>
      <c r="L120" s="179">
        <f t="shared" si="93"/>
        <v>0</v>
      </c>
      <c r="M120" s="209"/>
      <c r="N120" s="208"/>
      <c r="O120" s="179">
        <f t="shared" si="94"/>
        <v>0</v>
      </c>
      <c r="P120" s="209"/>
      <c r="Q120" s="208"/>
      <c r="R120" s="179">
        <f t="shared" si="95"/>
        <v>0</v>
      </c>
      <c r="S120" s="209"/>
      <c r="T120" s="208"/>
      <c r="U120" s="179">
        <f t="shared" si="96"/>
        <v>0</v>
      </c>
      <c r="V120" s="209"/>
      <c r="W120" s="208"/>
      <c r="X120" s="179">
        <f t="shared" si="97"/>
        <v>0</v>
      </c>
      <c r="Y120" s="228"/>
      <c r="Z120" s="208"/>
      <c r="AA120" s="179">
        <f t="shared" si="98"/>
        <v>0</v>
      </c>
      <c r="AB120" s="209"/>
      <c r="AC120" s="208"/>
      <c r="AD120" s="179">
        <f t="shared" si="99"/>
        <v>0</v>
      </c>
      <c r="AE120" s="209"/>
      <c r="AF120" s="208"/>
      <c r="AG120" s="179">
        <f t="shared" si="100"/>
        <v>0</v>
      </c>
      <c r="AH120" s="209"/>
      <c r="AI120" s="203"/>
      <c r="AJ120" s="182">
        <f>SUM(H119:H127,K119:K127,N119:N127,Q119:Q127,T119:T127,W119:W127,Z119:Z127,AC119:AC127,AF119:AF127)</f>
        <v>450000</v>
      </c>
    </row>
    <row r="121" spans="1:36" hidden="1">
      <c r="A121" s="435"/>
      <c r="B121" s="426"/>
      <c r="C121" s="536"/>
      <c r="D121" s="439"/>
      <c r="E121" s="441"/>
      <c r="F121" s="426"/>
      <c r="G121" s="196" t="s">
        <v>30</v>
      </c>
      <c r="H121" s="208"/>
      <c r="I121" s="179">
        <f t="shared" si="92"/>
        <v>0</v>
      </c>
      <c r="J121" s="209"/>
      <c r="K121" s="208">
        <v>200000</v>
      </c>
      <c r="L121" s="179">
        <f t="shared" si="93"/>
        <v>0</v>
      </c>
      <c r="M121" s="209">
        <v>200000</v>
      </c>
      <c r="N121" s="208"/>
      <c r="O121" s="179">
        <f t="shared" si="94"/>
        <v>0</v>
      </c>
      <c r="P121" s="209"/>
      <c r="Q121" s="208"/>
      <c r="R121" s="179">
        <f t="shared" si="95"/>
        <v>0</v>
      </c>
      <c r="S121" s="209"/>
      <c r="T121" s="208"/>
      <c r="U121" s="179">
        <f t="shared" si="96"/>
        <v>0</v>
      </c>
      <c r="V121" s="209"/>
      <c r="W121" s="208"/>
      <c r="X121" s="179">
        <f t="shared" si="97"/>
        <v>0</v>
      </c>
      <c r="Y121" s="228"/>
      <c r="Z121" s="208"/>
      <c r="AA121" s="179">
        <f t="shared" si="98"/>
        <v>0</v>
      </c>
      <c r="AB121" s="209"/>
      <c r="AC121" s="208"/>
      <c r="AD121" s="179">
        <f t="shared" si="99"/>
        <v>0</v>
      </c>
      <c r="AE121" s="209"/>
      <c r="AF121" s="208"/>
      <c r="AG121" s="179">
        <f t="shared" si="100"/>
        <v>0</v>
      </c>
      <c r="AH121" s="209"/>
      <c r="AI121" s="203"/>
      <c r="AJ121" s="183" t="s">
        <v>32</v>
      </c>
    </row>
    <row r="122" spans="1:36" hidden="1">
      <c r="A122" s="435"/>
      <c r="B122" s="426"/>
      <c r="C122" s="536"/>
      <c r="D122" s="439"/>
      <c r="E122" s="441"/>
      <c r="F122" s="426"/>
      <c r="G122" s="196" t="s">
        <v>31</v>
      </c>
      <c r="H122" s="208"/>
      <c r="I122" s="179">
        <f t="shared" si="92"/>
        <v>0</v>
      </c>
      <c r="J122" s="209"/>
      <c r="K122" s="208"/>
      <c r="L122" s="179">
        <f t="shared" si="93"/>
        <v>0</v>
      </c>
      <c r="M122" s="209"/>
      <c r="N122" s="208"/>
      <c r="O122" s="179">
        <f t="shared" si="94"/>
        <v>0</v>
      </c>
      <c r="P122" s="209"/>
      <c r="Q122" s="208"/>
      <c r="R122" s="179">
        <f t="shared" si="95"/>
        <v>0</v>
      </c>
      <c r="S122" s="209"/>
      <c r="T122" s="208"/>
      <c r="U122" s="179">
        <f t="shared" si="96"/>
        <v>0</v>
      </c>
      <c r="V122" s="209"/>
      <c r="W122" s="208"/>
      <c r="X122" s="179">
        <f t="shared" si="97"/>
        <v>0</v>
      </c>
      <c r="Y122" s="228"/>
      <c r="Z122" s="208"/>
      <c r="AA122" s="179">
        <f t="shared" si="98"/>
        <v>0</v>
      </c>
      <c r="AB122" s="209"/>
      <c r="AC122" s="208"/>
      <c r="AD122" s="179">
        <f t="shared" si="99"/>
        <v>0</v>
      </c>
      <c r="AE122" s="209"/>
      <c r="AF122" s="208"/>
      <c r="AG122" s="179">
        <f t="shared" si="100"/>
        <v>0</v>
      </c>
      <c r="AH122" s="209"/>
      <c r="AI122" s="203"/>
      <c r="AJ122" s="182">
        <f>SUM(I119:I127,L119:L127,O119:O127,R119:R127,U119:U127,X119:X127,AA119:AA127,AD119:AD127,AG119:AG127)</f>
        <v>107350</v>
      </c>
    </row>
    <row r="123" spans="1:36" hidden="1">
      <c r="A123" s="435"/>
      <c r="B123" s="426"/>
      <c r="C123" s="536"/>
      <c r="D123" s="439"/>
      <c r="E123" s="441"/>
      <c r="F123" s="426"/>
      <c r="G123" s="196" t="s">
        <v>33</v>
      </c>
      <c r="H123" s="208"/>
      <c r="I123" s="179">
        <f t="shared" si="92"/>
        <v>0</v>
      </c>
      <c r="J123" s="209"/>
      <c r="K123" s="208"/>
      <c r="L123" s="179">
        <f t="shared" si="93"/>
        <v>0</v>
      </c>
      <c r="M123" s="209"/>
      <c r="N123" s="208"/>
      <c r="O123" s="179">
        <f t="shared" si="94"/>
        <v>0</v>
      </c>
      <c r="P123" s="209"/>
      <c r="Q123" s="208"/>
      <c r="R123" s="179">
        <f t="shared" si="95"/>
        <v>0</v>
      </c>
      <c r="S123" s="209"/>
      <c r="T123" s="208"/>
      <c r="U123" s="179">
        <f t="shared" si="96"/>
        <v>0</v>
      </c>
      <c r="V123" s="209"/>
      <c r="W123" s="208"/>
      <c r="X123" s="179">
        <f t="shared" si="97"/>
        <v>0</v>
      </c>
      <c r="Y123" s="228"/>
      <c r="Z123" s="208"/>
      <c r="AA123" s="179">
        <f t="shared" si="98"/>
        <v>0</v>
      </c>
      <c r="AB123" s="209"/>
      <c r="AC123" s="208"/>
      <c r="AD123" s="179">
        <f t="shared" si="99"/>
        <v>0</v>
      </c>
      <c r="AE123" s="209"/>
      <c r="AF123" s="208"/>
      <c r="AG123" s="179">
        <f t="shared" si="100"/>
        <v>0</v>
      </c>
      <c r="AH123" s="209"/>
      <c r="AI123" s="203"/>
      <c r="AJ123" s="183" t="s">
        <v>36</v>
      </c>
    </row>
    <row r="124" spans="1:36" hidden="1">
      <c r="A124" s="435"/>
      <c r="B124" s="426"/>
      <c r="C124" s="536"/>
      <c r="D124" s="439"/>
      <c r="E124" s="441"/>
      <c r="F124" s="426"/>
      <c r="G124" s="196" t="s">
        <v>34</v>
      </c>
      <c r="H124" s="208"/>
      <c r="I124" s="179">
        <f t="shared" si="92"/>
        <v>0</v>
      </c>
      <c r="J124" s="209"/>
      <c r="K124" s="208"/>
      <c r="L124" s="179">
        <f t="shared" si="93"/>
        <v>0</v>
      </c>
      <c r="M124" s="209"/>
      <c r="N124" s="208"/>
      <c r="O124" s="179">
        <f t="shared" si="94"/>
        <v>0</v>
      </c>
      <c r="P124" s="209"/>
      <c r="Q124" s="208"/>
      <c r="R124" s="179">
        <f t="shared" si="95"/>
        <v>0</v>
      </c>
      <c r="S124" s="209"/>
      <c r="T124" s="208">
        <v>250000</v>
      </c>
      <c r="U124" s="179">
        <f t="shared" si="96"/>
        <v>107350</v>
      </c>
      <c r="V124" s="209">
        <v>142650</v>
      </c>
      <c r="W124" s="208"/>
      <c r="X124" s="179">
        <f t="shared" si="97"/>
        <v>0</v>
      </c>
      <c r="Y124" s="228"/>
      <c r="Z124" s="208"/>
      <c r="AA124" s="179">
        <f t="shared" si="98"/>
        <v>0</v>
      </c>
      <c r="AB124" s="209"/>
      <c r="AC124" s="208"/>
      <c r="AD124" s="179">
        <f t="shared" si="99"/>
        <v>0</v>
      </c>
      <c r="AE124" s="209"/>
      <c r="AF124" s="208"/>
      <c r="AG124" s="179">
        <f t="shared" si="100"/>
        <v>0</v>
      </c>
      <c r="AH124" s="209"/>
      <c r="AI124" s="203"/>
      <c r="AJ124" s="182">
        <f>SUM(J119:J127,M119:M127,P119:P127,S119:S127,V119:V127,Y119:Y127,AB119:AB127,AE119:AE127,AH119:AH127)</f>
        <v>342650</v>
      </c>
    </row>
    <row r="125" spans="1:36" hidden="1">
      <c r="A125" s="435"/>
      <c r="B125" s="426"/>
      <c r="C125" s="536"/>
      <c r="D125" s="439"/>
      <c r="E125" s="441"/>
      <c r="F125" s="426"/>
      <c r="G125" s="196" t="s">
        <v>35</v>
      </c>
      <c r="H125" s="208"/>
      <c r="I125" s="179">
        <f t="shared" si="92"/>
        <v>0</v>
      </c>
      <c r="J125" s="209"/>
      <c r="K125" s="208"/>
      <c r="L125" s="179">
        <f t="shared" si="93"/>
        <v>0</v>
      </c>
      <c r="M125" s="209"/>
      <c r="N125" s="208"/>
      <c r="O125" s="179">
        <f t="shared" si="94"/>
        <v>0</v>
      </c>
      <c r="P125" s="209"/>
      <c r="Q125" s="208"/>
      <c r="R125" s="179">
        <f t="shared" si="95"/>
        <v>0</v>
      </c>
      <c r="S125" s="209"/>
      <c r="T125" s="208"/>
      <c r="U125" s="179">
        <f t="shared" si="96"/>
        <v>0</v>
      </c>
      <c r="V125" s="209"/>
      <c r="W125" s="208"/>
      <c r="X125" s="179">
        <f t="shared" si="97"/>
        <v>0</v>
      </c>
      <c r="Y125" s="228"/>
      <c r="Z125" s="208"/>
      <c r="AA125" s="179">
        <f t="shared" si="98"/>
        <v>0</v>
      </c>
      <c r="AB125" s="209"/>
      <c r="AC125" s="208"/>
      <c r="AD125" s="179">
        <f t="shared" si="99"/>
        <v>0</v>
      </c>
      <c r="AE125" s="209"/>
      <c r="AF125" s="208"/>
      <c r="AG125" s="179">
        <f t="shared" si="100"/>
        <v>0</v>
      </c>
      <c r="AH125" s="209"/>
      <c r="AI125" s="203"/>
      <c r="AJ125" s="183" t="s">
        <v>40</v>
      </c>
    </row>
    <row r="126" spans="1:36" hidden="1">
      <c r="A126" s="435"/>
      <c r="B126" s="426"/>
      <c r="C126" s="536"/>
      <c r="D126" s="439"/>
      <c r="E126" s="441"/>
      <c r="F126" s="426"/>
      <c r="G126" s="196" t="s">
        <v>37</v>
      </c>
      <c r="H126" s="208"/>
      <c r="I126" s="179">
        <f t="shared" si="92"/>
        <v>0</v>
      </c>
      <c r="J126" s="209"/>
      <c r="K126" s="208"/>
      <c r="L126" s="179">
        <f t="shared" si="93"/>
        <v>0</v>
      </c>
      <c r="M126" s="209"/>
      <c r="N126" s="208"/>
      <c r="O126" s="179">
        <f t="shared" si="94"/>
        <v>0</v>
      </c>
      <c r="P126" s="209"/>
      <c r="Q126" s="208"/>
      <c r="R126" s="179">
        <f t="shared" si="95"/>
        <v>0</v>
      </c>
      <c r="S126" s="209"/>
      <c r="T126" s="208"/>
      <c r="U126" s="179">
        <f t="shared" si="96"/>
        <v>0</v>
      </c>
      <c r="V126" s="209"/>
      <c r="W126" s="208"/>
      <c r="X126" s="179">
        <f t="shared" si="97"/>
        <v>0</v>
      </c>
      <c r="Y126" s="228"/>
      <c r="Z126" s="208"/>
      <c r="AA126" s="179">
        <f t="shared" si="98"/>
        <v>0</v>
      </c>
      <c r="AB126" s="209"/>
      <c r="AC126" s="208"/>
      <c r="AD126" s="179">
        <f t="shared" si="99"/>
        <v>0</v>
      </c>
      <c r="AE126" s="209"/>
      <c r="AF126" s="208"/>
      <c r="AG126" s="179">
        <f t="shared" si="100"/>
        <v>0</v>
      </c>
      <c r="AH126" s="209"/>
      <c r="AI126" s="203"/>
      <c r="AJ126" s="184">
        <f>AJ124/AJ120</f>
        <v>0.76144444444444448</v>
      </c>
    </row>
    <row r="127" spans="1:36" ht="15" hidden="1" thickBot="1">
      <c r="A127" s="436"/>
      <c r="B127" s="427"/>
      <c r="C127" s="537"/>
      <c r="D127" s="440"/>
      <c r="E127" s="442"/>
      <c r="F127" s="427"/>
      <c r="G127" s="197" t="s">
        <v>38</v>
      </c>
      <c r="H127" s="210"/>
      <c r="I127" s="185">
        <f t="shared" si="92"/>
        <v>0</v>
      </c>
      <c r="J127" s="211"/>
      <c r="K127" s="210"/>
      <c r="L127" s="185">
        <f t="shared" si="93"/>
        <v>0</v>
      </c>
      <c r="M127" s="211"/>
      <c r="N127" s="210"/>
      <c r="O127" s="185">
        <f t="shared" si="94"/>
        <v>0</v>
      </c>
      <c r="P127" s="211"/>
      <c r="Q127" s="210"/>
      <c r="R127" s="185">
        <f t="shared" si="95"/>
        <v>0</v>
      </c>
      <c r="S127" s="211"/>
      <c r="T127" s="210"/>
      <c r="U127" s="185">
        <f t="shared" si="96"/>
        <v>0</v>
      </c>
      <c r="V127" s="211"/>
      <c r="W127" s="210"/>
      <c r="X127" s="185">
        <f t="shared" si="97"/>
        <v>0</v>
      </c>
      <c r="Y127" s="229"/>
      <c r="Z127" s="210"/>
      <c r="AA127" s="185">
        <f t="shared" si="98"/>
        <v>0</v>
      </c>
      <c r="AB127" s="211"/>
      <c r="AC127" s="210"/>
      <c r="AD127" s="185">
        <f t="shared" si="99"/>
        <v>0</v>
      </c>
      <c r="AE127" s="211"/>
      <c r="AF127" s="210"/>
      <c r="AG127" s="185">
        <f t="shared" si="100"/>
        <v>0</v>
      </c>
      <c r="AH127" s="211"/>
      <c r="AI127" s="204"/>
      <c r="AJ127" s="186"/>
    </row>
    <row r="128" spans="1:36" ht="15" customHeight="1">
      <c r="A128" s="446" t="s">
        <v>17</v>
      </c>
      <c r="B128" s="367" t="s">
        <v>13</v>
      </c>
      <c r="C128" s="367" t="s">
        <v>14</v>
      </c>
      <c r="D128" s="367" t="s">
        <v>176</v>
      </c>
      <c r="E128" s="367" t="s">
        <v>16</v>
      </c>
      <c r="F128" s="354" t="s">
        <v>17</v>
      </c>
      <c r="G128" s="448" t="s">
        <v>18</v>
      </c>
      <c r="H128" s="365" t="s">
        <v>19</v>
      </c>
      <c r="I128" s="354" t="s">
        <v>20</v>
      </c>
      <c r="J128" s="355" t="s">
        <v>21</v>
      </c>
      <c r="K128" s="365" t="s">
        <v>19</v>
      </c>
      <c r="L128" s="354" t="s">
        <v>20</v>
      </c>
      <c r="M128" s="355" t="s">
        <v>21</v>
      </c>
      <c r="N128" s="365" t="s">
        <v>19</v>
      </c>
      <c r="O128" s="354" t="s">
        <v>20</v>
      </c>
      <c r="P128" s="355" t="s">
        <v>21</v>
      </c>
      <c r="Q128" s="365" t="s">
        <v>19</v>
      </c>
      <c r="R128" s="354" t="s">
        <v>20</v>
      </c>
      <c r="S128" s="355" t="s">
        <v>21</v>
      </c>
      <c r="T128" s="365" t="s">
        <v>19</v>
      </c>
      <c r="U128" s="354" t="s">
        <v>20</v>
      </c>
      <c r="V128" s="355" t="s">
        <v>21</v>
      </c>
      <c r="W128" s="365" t="s">
        <v>19</v>
      </c>
      <c r="X128" s="354" t="s">
        <v>20</v>
      </c>
      <c r="Y128" s="450" t="s">
        <v>21</v>
      </c>
      <c r="Z128" s="365" t="s">
        <v>19</v>
      </c>
      <c r="AA128" s="354" t="s">
        <v>20</v>
      </c>
      <c r="AB128" s="355" t="s">
        <v>21</v>
      </c>
      <c r="AC128" s="365" t="s">
        <v>19</v>
      </c>
      <c r="AD128" s="354" t="s">
        <v>20</v>
      </c>
      <c r="AE128" s="355" t="s">
        <v>21</v>
      </c>
      <c r="AF128" s="365" t="s">
        <v>19</v>
      </c>
      <c r="AG128" s="354" t="s">
        <v>20</v>
      </c>
      <c r="AH128" s="355" t="s">
        <v>21</v>
      </c>
      <c r="AI128" s="356" t="s">
        <v>19</v>
      </c>
      <c r="AJ128" s="453" t="s">
        <v>22</v>
      </c>
    </row>
    <row r="129" spans="1:36" ht="15" customHeight="1">
      <c r="A129" s="447"/>
      <c r="B129" s="431"/>
      <c r="C129" s="431"/>
      <c r="D129" s="431"/>
      <c r="E129" s="431"/>
      <c r="F129" s="444"/>
      <c r="G129" s="449"/>
      <c r="H129" s="443"/>
      <c r="I129" s="444"/>
      <c r="J129" s="445"/>
      <c r="K129" s="443"/>
      <c r="L129" s="444"/>
      <c r="M129" s="445"/>
      <c r="N129" s="443"/>
      <c r="O129" s="444"/>
      <c r="P129" s="445"/>
      <c r="Q129" s="443"/>
      <c r="R129" s="444"/>
      <c r="S129" s="445"/>
      <c r="T129" s="443"/>
      <c r="U129" s="444"/>
      <c r="V129" s="445"/>
      <c r="W129" s="443"/>
      <c r="X129" s="444"/>
      <c r="Y129" s="451"/>
      <c r="Z129" s="443"/>
      <c r="AA129" s="444"/>
      <c r="AB129" s="445"/>
      <c r="AC129" s="443"/>
      <c r="AD129" s="444"/>
      <c r="AE129" s="445"/>
      <c r="AF129" s="443"/>
      <c r="AG129" s="444"/>
      <c r="AH129" s="445"/>
      <c r="AI129" s="452"/>
      <c r="AJ129" s="454"/>
    </row>
    <row r="130" spans="1:36" ht="15" customHeight="1">
      <c r="A130" s="435" t="s">
        <v>202</v>
      </c>
      <c r="B130" s="426" t="s">
        <v>212</v>
      </c>
      <c r="C130" s="437">
        <v>1879</v>
      </c>
      <c r="D130" s="439" t="s">
        <v>213</v>
      </c>
      <c r="E130" s="441" t="s">
        <v>214</v>
      </c>
      <c r="F130" s="426" t="s">
        <v>202</v>
      </c>
      <c r="G130" s="196" t="s">
        <v>27</v>
      </c>
      <c r="H130" s="208"/>
      <c r="I130" s="179">
        <f t="shared" ref="I130:I138" si="101">H130-J130</f>
        <v>0</v>
      </c>
      <c r="J130" s="209"/>
      <c r="K130" s="208"/>
      <c r="L130" s="179">
        <f t="shared" ref="L130:L138" si="102">K130-M130</f>
        <v>0</v>
      </c>
      <c r="M130" s="209"/>
      <c r="N130" s="208"/>
      <c r="O130" s="179">
        <f t="shared" ref="O130:O138" si="103">N130-P130</f>
        <v>0</v>
      </c>
      <c r="P130" s="209"/>
      <c r="Q130" s="208"/>
      <c r="R130" s="179">
        <f t="shared" ref="R130:R138" si="104">Q130-S130</f>
        <v>0</v>
      </c>
      <c r="S130" s="209"/>
      <c r="T130" s="208"/>
      <c r="U130" s="179">
        <f t="shared" ref="U130:U138" si="105">T130-V130</f>
        <v>0</v>
      </c>
      <c r="V130" s="209"/>
      <c r="W130" s="208"/>
      <c r="X130" s="179">
        <f t="shared" ref="X130:X138" si="106">W130-Y130</f>
        <v>0</v>
      </c>
      <c r="Y130" s="228"/>
      <c r="Z130" s="208"/>
      <c r="AA130" s="179">
        <f t="shared" ref="AA130:AA138" si="107">Z130-AB130</f>
        <v>0</v>
      </c>
      <c r="AB130" s="209"/>
      <c r="AC130" s="208"/>
      <c r="AD130" s="179">
        <f t="shared" ref="AD130:AD138" si="108">AC130-AE130</f>
        <v>0</v>
      </c>
      <c r="AE130" s="209"/>
      <c r="AF130" s="208"/>
      <c r="AG130" s="179">
        <f t="shared" ref="AG130:AG138" si="109">AF130-AH130</f>
        <v>0</v>
      </c>
      <c r="AH130" s="209"/>
      <c r="AI130" s="203"/>
      <c r="AJ130" s="181" t="s">
        <v>28</v>
      </c>
    </row>
    <row r="131" spans="1:36">
      <c r="A131" s="435"/>
      <c r="B131" s="426"/>
      <c r="C131" s="437"/>
      <c r="D131" s="439"/>
      <c r="E131" s="441"/>
      <c r="F131" s="426"/>
      <c r="G131" s="196" t="s">
        <v>29</v>
      </c>
      <c r="H131" s="208"/>
      <c r="I131" s="179">
        <f t="shared" si="101"/>
        <v>0</v>
      </c>
      <c r="J131" s="209"/>
      <c r="K131" s="208"/>
      <c r="L131" s="179">
        <f t="shared" si="102"/>
        <v>0</v>
      </c>
      <c r="M131" s="209"/>
      <c r="N131" s="208"/>
      <c r="O131" s="179">
        <f t="shared" si="103"/>
        <v>0</v>
      </c>
      <c r="P131" s="209"/>
      <c r="Q131" s="208"/>
      <c r="R131" s="179">
        <f t="shared" si="104"/>
        <v>0</v>
      </c>
      <c r="S131" s="209"/>
      <c r="T131" s="208"/>
      <c r="U131" s="179">
        <f t="shared" si="105"/>
        <v>0</v>
      </c>
      <c r="V131" s="209"/>
      <c r="W131" s="208"/>
      <c r="X131" s="179">
        <f t="shared" si="106"/>
        <v>0</v>
      </c>
      <c r="Y131" s="228"/>
      <c r="Z131" s="208"/>
      <c r="AA131" s="179">
        <f t="shared" si="107"/>
        <v>0</v>
      </c>
      <c r="AB131" s="209"/>
      <c r="AC131" s="208"/>
      <c r="AD131" s="179">
        <f t="shared" si="108"/>
        <v>0</v>
      </c>
      <c r="AE131" s="209"/>
      <c r="AF131" s="208"/>
      <c r="AG131" s="179">
        <f t="shared" si="109"/>
        <v>0</v>
      </c>
      <c r="AH131" s="209"/>
      <c r="AI131" s="203"/>
      <c r="AJ131" s="182">
        <f>SUM(H130:H138,K130:K138,N130:N138,Q130:Q138,T130:T138,W130:W138,Z130:Z138,AC130:AC138,AF130:AF138)</f>
        <v>16525000</v>
      </c>
    </row>
    <row r="132" spans="1:36">
      <c r="A132" s="435"/>
      <c r="B132" s="426"/>
      <c r="C132" s="437"/>
      <c r="D132" s="439"/>
      <c r="E132" s="441"/>
      <c r="F132" s="426"/>
      <c r="G132" s="196" t="s">
        <v>30</v>
      </c>
      <c r="H132" s="208">
        <v>350000</v>
      </c>
      <c r="I132" s="179">
        <f t="shared" si="101"/>
        <v>0</v>
      </c>
      <c r="J132" s="209">
        <v>350000</v>
      </c>
      <c r="K132" s="208"/>
      <c r="L132" s="179">
        <f t="shared" si="102"/>
        <v>0</v>
      </c>
      <c r="M132" s="209"/>
      <c r="N132" s="208"/>
      <c r="O132" s="179">
        <f t="shared" si="103"/>
        <v>0</v>
      </c>
      <c r="P132" s="209"/>
      <c r="Q132" s="208"/>
      <c r="R132" s="179">
        <f t="shared" si="104"/>
        <v>0</v>
      </c>
      <c r="S132" s="209"/>
      <c r="T132" s="208"/>
      <c r="U132" s="179">
        <f t="shared" si="105"/>
        <v>0</v>
      </c>
      <c r="V132" s="209"/>
      <c r="W132" s="208"/>
      <c r="X132" s="179">
        <f t="shared" si="106"/>
        <v>0</v>
      </c>
      <c r="Y132" s="228"/>
      <c r="Z132" s="208"/>
      <c r="AA132" s="179">
        <f t="shared" si="107"/>
        <v>0</v>
      </c>
      <c r="AB132" s="209"/>
      <c r="AC132" s="208"/>
      <c r="AD132" s="179">
        <f t="shared" si="108"/>
        <v>0</v>
      </c>
      <c r="AE132" s="209"/>
      <c r="AF132" s="208"/>
      <c r="AG132" s="179">
        <f t="shared" si="109"/>
        <v>0</v>
      </c>
      <c r="AH132" s="209"/>
      <c r="AI132" s="203"/>
      <c r="AJ132" s="183" t="s">
        <v>32</v>
      </c>
    </row>
    <row r="133" spans="1:36">
      <c r="A133" s="435"/>
      <c r="B133" s="426"/>
      <c r="C133" s="437"/>
      <c r="D133" s="439"/>
      <c r="E133" s="441"/>
      <c r="F133" s="426"/>
      <c r="G133" s="196" t="s">
        <v>31</v>
      </c>
      <c r="H133" s="208"/>
      <c r="I133" s="179">
        <f t="shared" si="101"/>
        <v>0</v>
      </c>
      <c r="J133" s="209"/>
      <c r="K133" s="208"/>
      <c r="L133" s="179">
        <f t="shared" si="102"/>
        <v>0</v>
      </c>
      <c r="M133" s="209"/>
      <c r="N133" s="208">
        <v>5050000</v>
      </c>
      <c r="O133" s="179">
        <f t="shared" si="103"/>
        <v>0</v>
      </c>
      <c r="P133" s="209">
        <v>5050000</v>
      </c>
      <c r="Q133" s="208"/>
      <c r="R133" s="179">
        <f t="shared" si="104"/>
        <v>0</v>
      </c>
      <c r="S133" s="209"/>
      <c r="T133" s="208"/>
      <c r="U133" s="179">
        <f t="shared" si="105"/>
        <v>0</v>
      </c>
      <c r="V133" s="209"/>
      <c r="W133" s="208"/>
      <c r="X133" s="179">
        <f t="shared" si="106"/>
        <v>0</v>
      </c>
      <c r="Y133" s="228"/>
      <c r="Z133" s="208"/>
      <c r="AA133" s="179">
        <f t="shared" si="107"/>
        <v>0</v>
      </c>
      <c r="AB133" s="209"/>
      <c r="AC133" s="208"/>
      <c r="AD133" s="179">
        <f t="shared" si="108"/>
        <v>0</v>
      </c>
      <c r="AE133" s="209"/>
      <c r="AF133" s="208"/>
      <c r="AG133" s="179">
        <f t="shared" si="109"/>
        <v>0</v>
      </c>
      <c r="AH133" s="209"/>
      <c r="AI133" s="203"/>
      <c r="AJ133" s="182">
        <f>SUM(I130:I138,L130:L138,O130:O138,R130:R138,U130:U138,X130:X138,AA130:AA138,AD130:AD138,AG130:AG138)</f>
        <v>9150000</v>
      </c>
    </row>
    <row r="134" spans="1:36">
      <c r="A134" s="435"/>
      <c r="B134" s="426"/>
      <c r="C134" s="437"/>
      <c r="D134" s="439"/>
      <c r="E134" s="441"/>
      <c r="F134" s="426"/>
      <c r="G134" s="196" t="s">
        <v>33</v>
      </c>
      <c r="H134" s="208"/>
      <c r="I134" s="179">
        <f t="shared" si="101"/>
        <v>0</v>
      </c>
      <c r="J134" s="209"/>
      <c r="K134" s="208"/>
      <c r="L134" s="179">
        <f t="shared" si="102"/>
        <v>0</v>
      </c>
      <c r="M134" s="209"/>
      <c r="N134" s="208">
        <v>1975000</v>
      </c>
      <c r="O134" s="179">
        <f t="shared" si="103"/>
        <v>0</v>
      </c>
      <c r="P134" s="209">
        <v>1975000</v>
      </c>
      <c r="Q134" s="208"/>
      <c r="R134" s="179">
        <f t="shared" si="104"/>
        <v>0</v>
      </c>
      <c r="S134" s="209"/>
      <c r="T134" s="208"/>
      <c r="U134" s="179">
        <f t="shared" si="105"/>
        <v>0</v>
      </c>
      <c r="V134" s="209"/>
      <c r="W134" s="208"/>
      <c r="X134" s="179">
        <f t="shared" si="106"/>
        <v>0</v>
      </c>
      <c r="Y134" s="228"/>
      <c r="Z134" s="208"/>
      <c r="AA134" s="179">
        <f t="shared" si="107"/>
        <v>0</v>
      </c>
      <c r="AB134" s="209"/>
      <c r="AC134" s="208"/>
      <c r="AD134" s="179">
        <f t="shared" si="108"/>
        <v>0</v>
      </c>
      <c r="AE134" s="209"/>
      <c r="AF134" s="208"/>
      <c r="AG134" s="179">
        <f t="shared" si="109"/>
        <v>0</v>
      </c>
      <c r="AH134" s="209"/>
      <c r="AI134" s="203"/>
      <c r="AJ134" s="183" t="s">
        <v>36</v>
      </c>
    </row>
    <row r="135" spans="1:36">
      <c r="A135" s="435"/>
      <c r="B135" s="426"/>
      <c r="C135" s="437"/>
      <c r="D135" s="439"/>
      <c r="E135" s="441"/>
      <c r="F135" s="426"/>
      <c r="G135" s="196" t="s">
        <v>34</v>
      </c>
      <c r="H135" s="208"/>
      <c r="I135" s="179">
        <f t="shared" si="101"/>
        <v>0</v>
      </c>
      <c r="J135" s="209"/>
      <c r="K135" s="208"/>
      <c r="L135" s="179">
        <f t="shared" si="102"/>
        <v>0</v>
      </c>
      <c r="M135" s="209"/>
      <c r="N135" s="208"/>
      <c r="O135" s="179">
        <f t="shared" si="103"/>
        <v>0</v>
      </c>
      <c r="P135" s="209"/>
      <c r="Q135" s="208"/>
      <c r="R135" s="179">
        <f t="shared" si="104"/>
        <v>0</v>
      </c>
      <c r="S135" s="209"/>
      <c r="T135" s="208"/>
      <c r="U135" s="179">
        <f t="shared" si="105"/>
        <v>0</v>
      </c>
      <c r="V135" s="209"/>
      <c r="W135" s="208"/>
      <c r="X135" s="179">
        <f t="shared" si="106"/>
        <v>0</v>
      </c>
      <c r="Y135" s="228"/>
      <c r="Z135" s="208"/>
      <c r="AA135" s="179">
        <f t="shared" si="107"/>
        <v>0</v>
      </c>
      <c r="AB135" s="209"/>
      <c r="AC135" s="208"/>
      <c r="AD135" s="179">
        <f t="shared" si="108"/>
        <v>0</v>
      </c>
      <c r="AE135" s="209"/>
      <c r="AF135" s="208">
        <v>9150000</v>
      </c>
      <c r="AG135" s="179">
        <f t="shared" si="109"/>
        <v>9150000</v>
      </c>
      <c r="AH135" s="209"/>
      <c r="AI135" s="203"/>
      <c r="AJ135" s="182">
        <f>SUM(J130:J138,M130:M138,P130:P138,S130:S138,V130:V138,Y130:Y138,AB130:AB138,AE130:AE138,AH130:AH138)</f>
        <v>7375000</v>
      </c>
    </row>
    <row r="136" spans="1:36">
      <c r="A136" s="435"/>
      <c r="B136" s="426"/>
      <c r="C136" s="437"/>
      <c r="D136" s="439"/>
      <c r="E136" s="441"/>
      <c r="F136" s="426"/>
      <c r="G136" s="196" t="s">
        <v>35</v>
      </c>
      <c r="H136" s="208"/>
      <c r="I136" s="179">
        <f t="shared" si="101"/>
        <v>0</v>
      </c>
      <c r="J136" s="209"/>
      <c r="K136" s="208"/>
      <c r="L136" s="179">
        <f t="shared" si="102"/>
        <v>0</v>
      </c>
      <c r="M136" s="209"/>
      <c r="N136" s="208"/>
      <c r="O136" s="179">
        <f t="shared" si="103"/>
        <v>0</v>
      </c>
      <c r="P136" s="209"/>
      <c r="Q136" s="208"/>
      <c r="R136" s="179">
        <f t="shared" si="104"/>
        <v>0</v>
      </c>
      <c r="S136" s="209"/>
      <c r="T136" s="208"/>
      <c r="U136" s="179">
        <f t="shared" si="105"/>
        <v>0</v>
      </c>
      <c r="V136" s="209"/>
      <c r="W136" s="208"/>
      <c r="X136" s="179">
        <f t="shared" si="106"/>
        <v>0</v>
      </c>
      <c r="Y136" s="228"/>
      <c r="Z136" s="208"/>
      <c r="AA136" s="179">
        <f t="shared" si="107"/>
        <v>0</v>
      </c>
      <c r="AB136" s="209"/>
      <c r="AC136" s="208"/>
      <c r="AD136" s="179">
        <f t="shared" si="108"/>
        <v>0</v>
      </c>
      <c r="AE136" s="209"/>
      <c r="AF136" s="208"/>
      <c r="AG136" s="179">
        <f t="shared" si="109"/>
        <v>0</v>
      </c>
      <c r="AH136" s="209"/>
      <c r="AI136" s="203"/>
      <c r="AJ136" s="183" t="s">
        <v>40</v>
      </c>
    </row>
    <row r="137" spans="1:36">
      <c r="A137" s="435"/>
      <c r="B137" s="426"/>
      <c r="C137" s="437"/>
      <c r="D137" s="439"/>
      <c r="E137" s="441"/>
      <c r="F137" s="426"/>
      <c r="G137" s="196" t="s">
        <v>37</v>
      </c>
      <c r="H137" s="208"/>
      <c r="I137" s="179">
        <f t="shared" si="101"/>
        <v>0</v>
      </c>
      <c r="J137" s="209"/>
      <c r="K137" s="208"/>
      <c r="L137" s="179">
        <f t="shared" si="102"/>
        <v>0</v>
      </c>
      <c r="M137" s="209"/>
      <c r="N137" s="208"/>
      <c r="O137" s="179">
        <f t="shared" si="103"/>
        <v>0</v>
      </c>
      <c r="P137" s="209"/>
      <c r="Q137" s="208"/>
      <c r="R137" s="179">
        <f t="shared" si="104"/>
        <v>0</v>
      </c>
      <c r="S137" s="209"/>
      <c r="T137" s="208"/>
      <c r="U137" s="179">
        <f t="shared" si="105"/>
        <v>0</v>
      </c>
      <c r="V137" s="209"/>
      <c r="W137" s="208"/>
      <c r="X137" s="179">
        <f t="shared" si="106"/>
        <v>0</v>
      </c>
      <c r="Y137" s="228"/>
      <c r="Z137" s="208"/>
      <c r="AA137" s="179">
        <f t="shared" si="107"/>
        <v>0</v>
      </c>
      <c r="AB137" s="209"/>
      <c r="AC137" s="208"/>
      <c r="AD137" s="179">
        <f t="shared" si="108"/>
        <v>0</v>
      </c>
      <c r="AE137" s="209"/>
      <c r="AF137" s="208"/>
      <c r="AG137" s="179">
        <f t="shared" si="109"/>
        <v>0</v>
      </c>
      <c r="AH137" s="209"/>
      <c r="AI137" s="203"/>
      <c r="AJ137" s="184">
        <f>AJ135/AJ131</f>
        <v>0.44629349470499241</v>
      </c>
    </row>
    <row r="138" spans="1:36" ht="15" thickBot="1">
      <c r="A138" s="436"/>
      <c r="B138" s="427"/>
      <c r="C138" s="438"/>
      <c r="D138" s="440"/>
      <c r="E138" s="442"/>
      <c r="F138" s="427"/>
      <c r="G138" s="197" t="s">
        <v>38</v>
      </c>
      <c r="H138" s="210"/>
      <c r="I138" s="185">
        <f t="shared" si="101"/>
        <v>0</v>
      </c>
      <c r="J138" s="211"/>
      <c r="K138" s="210"/>
      <c r="L138" s="185">
        <f t="shared" si="102"/>
        <v>0</v>
      </c>
      <c r="M138" s="211"/>
      <c r="N138" s="210"/>
      <c r="O138" s="185">
        <f t="shared" si="103"/>
        <v>0</v>
      </c>
      <c r="P138" s="211"/>
      <c r="Q138" s="210"/>
      <c r="R138" s="185">
        <f t="shared" si="104"/>
        <v>0</v>
      </c>
      <c r="S138" s="211"/>
      <c r="T138" s="210"/>
      <c r="U138" s="185">
        <f t="shared" si="105"/>
        <v>0</v>
      </c>
      <c r="V138" s="211"/>
      <c r="W138" s="210"/>
      <c r="X138" s="185">
        <f t="shared" si="106"/>
        <v>0</v>
      </c>
      <c r="Y138" s="229"/>
      <c r="Z138" s="210"/>
      <c r="AA138" s="185">
        <f t="shared" si="107"/>
        <v>0</v>
      </c>
      <c r="AB138" s="211"/>
      <c r="AC138" s="210"/>
      <c r="AD138" s="185">
        <f t="shared" si="108"/>
        <v>0</v>
      </c>
      <c r="AE138" s="211"/>
      <c r="AF138" s="210"/>
      <c r="AG138" s="185">
        <f t="shared" si="109"/>
        <v>0</v>
      </c>
      <c r="AH138" s="211"/>
      <c r="AI138" s="204"/>
      <c r="AJ138" s="186"/>
    </row>
    <row r="139" spans="1:36" ht="15" hidden="1" customHeight="1">
      <c r="A139" s="489" t="s">
        <v>17</v>
      </c>
      <c r="B139" s="386" t="s">
        <v>13</v>
      </c>
      <c r="C139" s="386" t="s">
        <v>14</v>
      </c>
      <c r="D139" s="386" t="s">
        <v>176</v>
      </c>
      <c r="E139" s="386" t="s">
        <v>16</v>
      </c>
      <c r="F139" s="379" t="s">
        <v>17</v>
      </c>
      <c r="G139" s="490" t="s">
        <v>18</v>
      </c>
      <c r="H139" s="487" t="s">
        <v>19</v>
      </c>
      <c r="I139" s="379" t="s">
        <v>20</v>
      </c>
      <c r="J139" s="380" t="s">
        <v>21</v>
      </c>
      <c r="K139" s="487" t="s">
        <v>19</v>
      </c>
      <c r="L139" s="379" t="s">
        <v>20</v>
      </c>
      <c r="M139" s="380" t="s">
        <v>21</v>
      </c>
      <c r="N139" s="487" t="s">
        <v>19</v>
      </c>
      <c r="O139" s="379" t="s">
        <v>20</v>
      </c>
      <c r="P139" s="380" t="s">
        <v>21</v>
      </c>
      <c r="Q139" s="487" t="s">
        <v>19</v>
      </c>
      <c r="R139" s="379" t="s">
        <v>20</v>
      </c>
      <c r="S139" s="380" t="s">
        <v>21</v>
      </c>
      <c r="T139" s="487" t="s">
        <v>19</v>
      </c>
      <c r="U139" s="379" t="s">
        <v>20</v>
      </c>
      <c r="V139" s="380" t="s">
        <v>21</v>
      </c>
      <c r="W139" s="487" t="s">
        <v>19</v>
      </c>
      <c r="X139" s="379" t="s">
        <v>20</v>
      </c>
      <c r="Y139" s="486" t="s">
        <v>21</v>
      </c>
      <c r="Z139" s="487" t="s">
        <v>19</v>
      </c>
      <c r="AA139" s="379" t="s">
        <v>20</v>
      </c>
      <c r="AB139" s="380" t="s">
        <v>21</v>
      </c>
      <c r="AC139" s="487" t="s">
        <v>19</v>
      </c>
      <c r="AD139" s="379" t="s">
        <v>20</v>
      </c>
      <c r="AE139" s="380" t="s">
        <v>21</v>
      </c>
      <c r="AF139" s="487" t="s">
        <v>19</v>
      </c>
      <c r="AG139" s="379" t="s">
        <v>20</v>
      </c>
      <c r="AH139" s="380" t="s">
        <v>21</v>
      </c>
      <c r="AI139" s="381" t="s">
        <v>19</v>
      </c>
      <c r="AJ139" s="488" t="s">
        <v>22</v>
      </c>
    </row>
    <row r="140" spans="1:36" ht="15" hidden="1" customHeight="1">
      <c r="A140" s="447"/>
      <c r="B140" s="431"/>
      <c r="C140" s="431"/>
      <c r="D140" s="431"/>
      <c r="E140" s="431"/>
      <c r="F140" s="444"/>
      <c r="G140" s="449"/>
      <c r="H140" s="443"/>
      <c r="I140" s="444"/>
      <c r="J140" s="445"/>
      <c r="K140" s="443"/>
      <c r="L140" s="444"/>
      <c r="M140" s="445"/>
      <c r="N140" s="443"/>
      <c r="O140" s="444"/>
      <c r="P140" s="445"/>
      <c r="Q140" s="443"/>
      <c r="R140" s="444"/>
      <c r="S140" s="445"/>
      <c r="T140" s="443"/>
      <c r="U140" s="444"/>
      <c r="V140" s="445"/>
      <c r="W140" s="443"/>
      <c r="X140" s="444"/>
      <c r="Y140" s="451"/>
      <c r="Z140" s="443"/>
      <c r="AA140" s="444"/>
      <c r="AB140" s="445"/>
      <c r="AC140" s="443"/>
      <c r="AD140" s="444"/>
      <c r="AE140" s="445"/>
      <c r="AF140" s="443"/>
      <c r="AG140" s="444"/>
      <c r="AH140" s="445"/>
      <c r="AI140" s="452"/>
      <c r="AJ140" s="454"/>
    </row>
    <row r="141" spans="1:36" ht="15" hidden="1" customHeight="1">
      <c r="A141" s="435" t="s">
        <v>202</v>
      </c>
      <c r="B141" s="426" t="s">
        <v>215</v>
      </c>
      <c r="C141" s="437">
        <v>1493</v>
      </c>
      <c r="D141" s="439" t="s">
        <v>216</v>
      </c>
      <c r="E141" s="441" t="s">
        <v>217</v>
      </c>
      <c r="F141" s="426" t="s">
        <v>202</v>
      </c>
      <c r="G141" s="196" t="s">
        <v>27</v>
      </c>
      <c r="H141" s="208"/>
      <c r="I141" s="179">
        <f t="shared" ref="I141:I149" si="110">H141-J141</f>
        <v>0</v>
      </c>
      <c r="J141" s="209"/>
      <c r="K141" s="208"/>
      <c r="L141" s="179">
        <f t="shared" ref="L141:L149" si="111">K141-M141</f>
        <v>0</v>
      </c>
      <c r="M141" s="209"/>
      <c r="N141" s="208"/>
      <c r="O141" s="179">
        <f t="shared" ref="O141:O149" si="112">N141-P141</f>
        <v>0</v>
      </c>
      <c r="P141" s="209"/>
      <c r="Q141" s="208"/>
      <c r="R141" s="179">
        <f t="shared" ref="R141:R149" si="113">Q141-S141</f>
        <v>0</v>
      </c>
      <c r="S141" s="209"/>
      <c r="T141" s="208"/>
      <c r="U141" s="179">
        <f t="shared" ref="U141:U149" si="114">T141-V141</f>
        <v>0</v>
      </c>
      <c r="V141" s="209"/>
      <c r="W141" s="208"/>
      <c r="X141" s="179">
        <f t="shared" ref="X141:X149" si="115">W141-Y141</f>
        <v>0</v>
      </c>
      <c r="Y141" s="228"/>
      <c r="Z141" s="208"/>
      <c r="AA141" s="179">
        <f t="shared" ref="AA141:AA149" si="116">Z141-AB141</f>
        <v>0</v>
      </c>
      <c r="AB141" s="209"/>
      <c r="AC141" s="208"/>
      <c r="AD141" s="179">
        <f t="shared" ref="AD141:AD149" si="117">AC141-AE141</f>
        <v>0</v>
      </c>
      <c r="AE141" s="209"/>
      <c r="AF141" s="208"/>
      <c r="AG141" s="179">
        <f t="shared" ref="AG141:AG149" si="118">AF141-AH141</f>
        <v>0</v>
      </c>
      <c r="AH141" s="209"/>
      <c r="AI141" s="203"/>
      <c r="AJ141" s="181" t="s">
        <v>28</v>
      </c>
    </row>
    <row r="142" spans="1:36" ht="15" hidden="1" customHeight="1">
      <c r="A142" s="435"/>
      <c r="B142" s="426"/>
      <c r="C142" s="437"/>
      <c r="D142" s="439"/>
      <c r="E142" s="441"/>
      <c r="F142" s="426"/>
      <c r="G142" s="196" t="s">
        <v>29</v>
      </c>
      <c r="H142" s="208"/>
      <c r="I142" s="179">
        <f t="shared" si="110"/>
        <v>0</v>
      </c>
      <c r="J142" s="209"/>
      <c r="K142" s="208"/>
      <c r="L142" s="179">
        <f t="shared" si="111"/>
        <v>0</v>
      </c>
      <c r="M142" s="209"/>
      <c r="N142" s="208"/>
      <c r="O142" s="179">
        <f t="shared" si="112"/>
        <v>0</v>
      </c>
      <c r="P142" s="209"/>
      <c r="Q142" s="208"/>
      <c r="R142" s="179">
        <f t="shared" si="113"/>
        <v>0</v>
      </c>
      <c r="S142" s="209"/>
      <c r="T142" s="208"/>
      <c r="U142" s="179">
        <f t="shared" si="114"/>
        <v>0</v>
      </c>
      <c r="V142" s="209"/>
      <c r="W142" s="208"/>
      <c r="X142" s="179">
        <f t="shared" si="115"/>
        <v>0</v>
      </c>
      <c r="Y142" s="228"/>
      <c r="Z142" s="208"/>
      <c r="AA142" s="179">
        <f t="shared" si="116"/>
        <v>0</v>
      </c>
      <c r="AB142" s="209"/>
      <c r="AC142" s="208"/>
      <c r="AD142" s="179">
        <f t="shared" si="117"/>
        <v>0</v>
      </c>
      <c r="AE142" s="209"/>
      <c r="AF142" s="208"/>
      <c r="AG142" s="179">
        <f t="shared" si="118"/>
        <v>0</v>
      </c>
      <c r="AH142" s="209"/>
      <c r="AI142" s="203"/>
      <c r="AJ142" s="182">
        <f>SUM(H141:H149,K141:K149,N141:N149,Q141:Q149,T141:T149,W141:W149,Z141:Z149,AC141:AC149,AF141:AF149)</f>
        <v>20000</v>
      </c>
    </row>
    <row r="143" spans="1:36" ht="15" hidden="1" customHeight="1">
      <c r="A143" s="435"/>
      <c r="B143" s="426"/>
      <c r="C143" s="437"/>
      <c r="D143" s="439"/>
      <c r="E143" s="441"/>
      <c r="F143" s="426"/>
      <c r="G143" s="196" t="s">
        <v>30</v>
      </c>
      <c r="H143" s="208">
        <v>20000</v>
      </c>
      <c r="I143" s="179">
        <f t="shared" si="110"/>
        <v>-4571</v>
      </c>
      <c r="J143" s="209">
        <v>24571</v>
      </c>
      <c r="K143" s="208"/>
      <c r="L143" s="179">
        <f t="shared" si="111"/>
        <v>0</v>
      </c>
      <c r="M143" s="209"/>
      <c r="N143" s="208"/>
      <c r="O143" s="179">
        <f t="shared" si="112"/>
        <v>0</v>
      </c>
      <c r="P143" s="209"/>
      <c r="Q143" s="208"/>
      <c r="R143" s="179">
        <f t="shared" si="113"/>
        <v>0</v>
      </c>
      <c r="S143" s="209"/>
      <c r="T143" s="208"/>
      <c r="U143" s="179">
        <f t="shared" si="114"/>
        <v>0</v>
      </c>
      <c r="V143" s="209"/>
      <c r="W143" s="208"/>
      <c r="X143" s="179">
        <f t="shared" si="115"/>
        <v>0</v>
      </c>
      <c r="Y143" s="228"/>
      <c r="Z143" s="208"/>
      <c r="AA143" s="179">
        <f t="shared" si="116"/>
        <v>0</v>
      </c>
      <c r="AB143" s="209"/>
      <c r="AC143" s="208"/>
      <c r="AD143" s="179">
        <f t="shared" si="117"/>
        <v>0</v>
      </c>
      <c r="AE143" s="209"/>
      <c r="AF143" s="208"/>
      <c r="AG143" s="179">
        <f t="shared" si="118"/>
        <v>0</v>
      </c>
      <c r="AH143" s="209"/>
      <c r="AI143" s="203"/>
      <c r="AJ143" s="183" t="s">
        <v>32</v>
      </c>
    </row>
    <row r="144" spans="1:36" ht="15" hidden="1" customHeight="1">
      <c r="A144" s="435"/>
      <c r="B144" s="426"/>
      <c r="C144" s="437"/>
      <c r="D144" s="439"/>
      <c r="E144" s="441"/>
      <c r="F144" s="426"/>
      <c r="G144" s="196" t="s">
        <v>31</v>
      </c>
      <c r="H144" s="208"/>
      <c r="I144" s="179">
        <f t="shared" si="110"/>
        <v>0</v>
      </c>
      <c r="J144" s="209"/>
      <c r="K144" s="208"/>
      <c r="L144" s="179">
        <f t="shared" si="111"/>
        <v>0</v>
      </c>
      <c r="M144" s="209"/>
      <c r="N144" s="208"/>
      <c r="O144" s="179">
        <f t="shared" si="112"/>
        <v>0</v>
      </c>
      <c r="P144" s="209"/>
      <c r="Q144" s="208"/>
      <c r="R144" s="179">
        <f t="shared" si="113"/>
        <v>0</v>
      </c>
      <c r="S144" s="209"/>
      <c r="T144" s="208"/>
      <c r="U144" s="179">
        <f t="shared" si="114"/>
        <v>0</v>
      </c>
      <c r="V144" s="209"/>
      <c r="W144" s="208"/>
      <c r="X144" s="179">
        <f t="shared" si="115"/>
        <v>0</v>
      </c>
      <c r="Y144" s="228"/>
      <c r="Z144" s="208"/>
      <c r="AA144" s="179">
        <f t="shared" si="116"/>
        <v>0</v>
      </c>
      <c r="AB144" s="209"/>
      <c r="AC144" s="208"/>
      <c r="AD144" s="179">
        <f t="shared" si="117"/>
        <v>0</v>
      </c>
      <c r="AE144" s="209"/>
      <c r="AF144" s="208"/>
      <c r="AG144" s="179">
        <f t="shared" si="118"/>
        <v>0</v>
      </c>
      <c r="AH144" s="209"/>
      <c r="AI144" s="203"/>
      <c r="AJ144" s="182">
        <f>SUM(I141:I149,L141:L149,O141:O149,R141:R149,U141:U149,X141:X149,AA141:AA149,AD141:AD149,AA141:AA149,AG141:AG149)</f>
        <v>-4571</v>
      </c>
    </row>
    <row r="145" spans="1:36" ht="15" hidden="1" customHeight="1">
      <c r="A145" s="435"/>
      <c r="B145" s="426"/>
      <c r="C145" s="437"/>
      <c r="D145" s="439"/>
      <c r="E145" s="441"/>
      <c r="F145" s="426"/>
      <c r="G145" s="196" t="s">
        <v>33</v>
      </c>
      <c r="H145" s="208"/>
      <c r="I145" s="179">
        <f t="shared" si="110"/>
        <v>0</v>
      </c>
      <c r="J145" s="209"/>
      <c r="K145" s="208"/>
      <c r="L145" s="179">
        <f t="shared" si="111"/>
        <v>0</v>
      </c>
      <c r="M145" s="209"/>
      <c r="N145" s="208"/>
      <c r="O145" s="179">
        <f t="shared" si="112"/>
        <v>0</v>
      </c>
      <c r="P145" s="209"/>
      <c r="Q145" s="208"/>
      <c r="R145" s="179">
        <f t="shared" si="113"/>
        <v>0</v>
      </c>
      <c r="S145" s="209"/>
      <c r="T145" s="208"/>
      <c r="U145" s="179">
        <f t="shared" si="114"/>
        <v>0</v>
      </c>
      <c r="V145" s="209"/>
      <c r="W145" s="208"/>
      <c r="X145" s="179">
        <f t="shared" si="115"/>
        <v>0</v>
      </c>
      <c r="Y145" s="228"/>
      <c r="Z145" s="208"/>
      <c r="AA145" s="179">
        <f t="shared" si="116"/>
        <v>0</v>
      </c>
      <c r="AB145" s="209"/>
      <c r="AC145" s="208"/>
      <c r="AD145" s="179">
        <f t="shared" si="117"/>
        <v>0</v>
      </c>
      <c r="AE145" s="209"/>
      <c r="AF145" s="208"/>
      <c r="AG145" s="179">
        <f t="shared" si="118"/>
        <v>0</v>
      </c>
      <c r="AH145" s="209"/>
      <c r="AI145" s="203"/>
      <c r="AJ145" s="183" t="s">
        <v>36</v>
      </c>
    </row>
    <row r="146" spans="1:36" ht="15" hidden="1" customHeight="1">
      <c r="A146" s="435"/>
      <c r="B146" s="426"/>
      <c r="C146" s="437"/>
      <c r="D146" s="439"/>
      <c r="E146" s="441"/>
      <c r="F146" s="426"/>
      <c r="G146" s="196" t="s">
        <v>34</v>
      </c>
      <c r="H146" s="208"/>
      <c r="I146" s="179">
        <f t="shared" si="110"/>
        <v>0</v>
      </c>
      <c r="J146" s="209"/>
      <c r="K146" s="208"/>
      <c r="L146" s="179">
        <f t="shared" si="111"/>
        <v>0</v>
      </c>
      <c r="M146" s="209"/>
      <c r="N146" s="208"/>
      <c r="O146" s="179">
        <f t="shared" si="112"/>
        <v>0</v>
      </c>
      <c r="P146" s="209"/>
      <c r="Q146" s="208"/>
      <c r="R146" s="179">
        <f t="shared" si="113"/>
        <v>0</v>
      </c>
      <c r="S146" s="209"/>
      <c r="T146" s="208"/>
      <c r="U146" s="179">
        <f t="shared" si="114"/>
        <v>0</v>
      </c>
      <c r="V146" s="209"/>
      <c r="W146" s="208"/>
      <c r="X146" s="179">
        <f t="shared" si="115"/>
        <v>0</v>
      </c>
      <c r="Y146" s="228"/>
      <c r="Z146" s="208"/>
      <c r="AA146" s="179">
        <f t="shared" si="116"/>
        <v>0</v>
      </c>
      <c r="AB146" s="209"/>
      <c r="AC146" s="208"/>
      <c r="AD146" s="179">
        <f t="shared" si="117"/>
        <v>0</v>
      </c>
      <c r="AE146" s="209"/>
      <c r="AF146" s="208"/>
      <c r="AG146" s="179">
        <f t="shared" si="118"/>
        <v>0</v>
      </c>
      <c r="AH146" s="209"/>
      <c r="AI146" s="203"/>
      <c r="AJ146" s="182">
        <f>SUM(J141:J149,M141:M149,P141:P149,S141:S149,V141:V149,Y141:Y149,AB141:AB149,AE141:AE149,AH141:AH149)</f>
        <v>24571</v>
      </c>
    </row>
    <row r="147" spans="1:36" ht="15" hidden="1" customHeight="1">
      <c r="A147" s="435"/>
      <c r="B147" s="426"/>
      <c r="C147" s="437"/>
      <c r="D147" s="439"/>
      <c r="E147" s="441"/>
      <c r="F147" s="426"/>
      <c r="G147" s="196" t="s">
        <v>35</v>
      </c>
      <c r="H147" s="208"/>
      <c r="I147" s="179">
        <f t="shared" si="110"/>
        <v>0</v>
      </c>
      <c r="J147" s="209"/>
      <c r="K147" s="208"/>
      <c r="L147" s="179">
        <f t="shared" si="111"/>
        <v>0</v>
      </c>
      <c r="M147" s="209"/>
      <c r="N147" s="208"/>
      <c r="O147" s="179">
        <f t="shared" si="112"/>
        <v>0</v>
      </c>
      <c r="P147" s="209"/>
      <c r="Q147" s="208"/>
      <c r="R147" s="179">
        <f t="shared" si="113"/>
        <v>0</v>
      </c>
      <c r="S147" s="209"/>
      <c r="T147" s="208"/>
      <c r="U147" s="179">
        <f t="shared" si="114"/>
        <v>0</v>
      </c>
      <c r="V147" s="209"/>
      <c r="W147" s="208"/>
      <c r="X147" s="179">
        <f t="shared" si="115"/>
        <v>0</v>
      </c>
      <c r="Y147" s="228"/>
      <c r="Z147" s="208"/>
      <c r="AA147" s="179">
        <f t="shared" si="116"/>
        <v>0</v>
      </c>
      <c r="AB147" s="209"/>
      <c r="AC147" s="208"/>
      <c r="AD147" s="179">
        <f t="shared" si="117"/>
        <v>0</v>
      </c>
      <c r="AE147" s="209"/>
      <c r="AF147" s="208"/>
      <c r="AG147" s="179">
        <f t="shared" si="118"/>
        <v>0</v>
      </c>
      <c r="AH147" s="209"/>
      <c r="AI147" s="203"/>
      <c r="AJ147" s="183" t="s">
        <v>40</v>
      </c>
    </row>
    <row r="148" spans="1:36" ht="15" hidden="1" customHeight="1">
      <c r="A148" s="435"/>
      <c r="B148" s="426"/>
      <c r="C148" s="437"/>
      <c r="D148" s="439"/>
      <c r="E148" s="441"/>
      <c r="F148" s="426"/>
      <c r="G148" s="196" t="s">
        <v>37</v>
      </c>
      <c r="H148" s="208"/>
      <c r="I148" s="179">
        <f t="shared" si="110"/>
        <v>0</v>
      </c>
      <c r="J148" s="209"/>
      <c r="K148" s="208"/>
      <c r="L148" s="179">
        <f t="shared" si="111"/>
        <v>0</v>
      </c>
      <c r="M148" s="209"/>
      <c r="N148" s="208"/>
      <c r="O148" s="179">
        <f t="shared" si="112"/>
        <v>0</v>
      </c>
      <c r="P148" s="209"/>
      <c r="Q148" s="208"/>
      <c r="R148" s="179">
        <f t="shared" si="113"/>
        <v>0</v>
      </c>
      <c r="S148" s="209"/>
      <c r="T148" s="208"/>
      <c r="U148" s="179">
        <f t="shared" si="114"/>
        <v>0</v>
      </c>
      <c r="V148" s="209"/>
      <c r="W148" s="208"/>
      <c r="X148" s="179">
        <f t="shared" si="115"/>
        <v>0</v>
      </c>
      <c r="Y148" s="228"/>
      <c r="Z148" s="208"/>
      <c r="AA148" s="179">
        <f t="shared" si="116"/>
        <v>0</v>
      </c>
      <c r="AB148" s="209"/>
      <c r="AC148" s="208"/>
      <c r="AD148" s="179">
        <f t="shared" si="117"/>
        <v>0</v>
      </c>
      <c r="AE148" s="209"/>
      <c r="AF148" s="208"/>
      <c r="AG148" s="179">
        <f t="shared" si="118"/>
        <v>0</v>
      </c>
      <c r="AH148" s="209"/>
      <c r="AI148" s="203"/>
      <c r="AJ148" s="184">
        <f>AJ146/AJ142</f>
        <v>1.22855</v>
      </c>
    </row>
    <row r="149" spans="1:36" ht="15" hidden="1" customHeight="1">
      <c r="A149" s="435"/>
      <c r="B149" s="426"/>
      <c r="C149" s="437"/>
      <c r="D149" s="439"/>
      <c r="E149" s="441"/>
      <c r="F149" s="426"/>
      <c r="G149" s="196" t="s">
        <v>38</v>
      </c>
      <c r="H149" s="208"/>
      <c r="I149" s="179">
        <f t="shared" si="110"/>
        <v>0</v>
      </c>
      <c r="J149" s="209"/>
      <c r="K149" s="208"/>
      <c r="L149" s="179">
        <f t="shared" si="111"/>
        <v>0</v>
      </c>
      <c r="M149" s="209"/>
      <c r="N149" s="208"/>
      <c r="O149" s="179">
        <f t="shared" si="112"/>
        <v>0</v>
      </c>
      <c r="P149" s="209"/>
      <c r="Q149" s="208"/>
      <c r="R149" s="179">
        <f t="shared" si="113"/>
        <v>0</v>
      </c>
      <c r="S149" s="209"/>
      <c r="T149" s="208"/>
      <c r="U149" s="179">
        <f t="shared" si="114"/>
        <v>0</v>
      </c>
      <c r="V149" s="209"/>
      <c r="W149" s="208"/>
      <c r="X149" s="179">
        <f t="shared" si="115"/>
        <v>0</v>
      </c>
      <c r="Y149" s="228"/>
      <c r="Z149" s="208"/>
      <c r="AA149" s="179">
        <f t="shared" si="116"/>
        <v>0</v>
      </c>
      <c r="AB149" s="209"/>
      <c r="AC149" s="208"/>
      <c r="AD149" s="179">
        <f t="shared" si="117"/>
        <v>0</v>
      </c>
      <c r="AE149" s="209"/>
      <c r="AF149" s="208"/>
      <c r="AG149" s="179">
        <f t="shared" si="118"/>
        <v>0</v>
      </c>
      <c r="AH149" s="209"/>
      <c r="AI149" s="203"/>
      <c r="AJ149" s="182"/>
    </row>
    <row r="150" spans="1:36" ht="15" hidden="1" customHeight="1">
      <c r="A150" s="447" t="s">
        <v>17</v>
      </c>
      <c r="B150" s="431" t="s">
        <v>13</v>
      </c>
      <c r="C150" s="431" t="s">
        <v>14</v>
      </c>
      <c r="D150" s="431" t="s">
        <v>176</v>
      </c>
      <c r="E150" s="431" t="s">
        <v>16</v>
      </c>
      <c r="F150" s="444" t="s">
        <v>17</v>
      </c>
      <c r="G150" s="449" t="s">
        <v>18</v>
      </c>
      <c r="H150" s="443" t="s">
        <v>19</v>
      </c>
      <c r="I150" s="444" t="s">
        <v>20</v>
      </c>
      <c r="J150" s="445" t="s">
        <v>21</v>
      </c>
      <c r="K150" s="443" t="s">
        <v>19</v>
      </c>
      <c r="L150" s="444" t="s">
        <v>20</v>
      </c>
      <c r="M150" s="445" t="s">
        <v>21</v>
      </c>
      <c r="N150" s="443" t="s">
        <v>19</v>
      </c>
      <c r="O150" s="444" t="s">
        <v>20</v>
      </c>
      <c r="P150" s="445" t="s">
        <v>21</v>
      </c>
      <c r="Q150" s="443" t="s">
        <v>19</v>
      </c>
      <c r="R150" s="444" t="s">
        <v>20</v>
      </c>
      <c r="S150" s="445" t="s">
        <v>21</v>
      </c>
      <c r="T150" s="443" t="s">
        <v>19</v>
      </c>
      <c r="U150" s="444" t="s">
        <v>20</v>
      </c>
      <c r="V150" s="445" t="s">
        <v>21</v>
      </c>
      <c r="W150" s="443" t="s">
        <v>19</v>
      </c>
      <c r="X150" s="444" t="s">
        <v>20</v>
      </c>
      <c r="Y150" s="451" t="s">
        <v>21</v>
      </c>
      <c r="Z150" s="443" t="s">
        <v>19</v>
      </c>
      <c r="AA150" s="444" t="s">
        <v>20</v>
      </c>
      <c r="AB150" s="445" t="s">
        <v>21</v>
      </c>
      <c r="AC150" s="443" t="s">
        <v>19</v>
      </c>
      <c r="AD150" s="444" t="s">
        <v>20</v>
      </c>
      <c r="AE150" s="445" t="s">
        <v>21</v>
      </c>
      <c r="AF150" s="443" t="s">
        <v>19</v>
      </c>
      <c r="AG150" s="444" t="s">
        <v>20</v>
      </c>
      <c r="AH150" s="445" t="s">
        <v>21</v>
      </c>
      <c r="AI150" s="452" t="s">
        <v>19</v>
      </c>
      <c r="AJ150" s="454" t="s">
        <v>22</v>
      </c>
    </row>
    <row r="151" spans="1:36" ht="15" hidden="1" customHeight="1">
      <c r="A151" s="447"/>
      <c r="B151" s="431"/>
      <c r="C151" s="431"/>
      <c r="D151" s="431"/>
      <c r="E151" s="431"/>
      <c r="F151" s="444"/>
      <c r="G151" s="449"/>
      <c r="H151" s="443"/>
      <c r="I151" s="444"/>
      <c r="J151" s="445"/>
      <c r="K151" s="443"/>
      <c r="L151" s="444"/>
      <c r="M151" s="445"/>
      <c r="N151" s="443"/>
      <c r="O151" s="444"/>
      <c r="P151" s="445"/>
      <c r="Q151" s="443"/>
      <c r="R151" s="444"/>
      <c r="S151" s="445"/>
      <c r="T151" s="443"/>
      <c r="U151" s="444"/>
      <c r="V151" s="445"/>
      <c r="W151" s="443"/>
      <c r="X151" s="444"/>
      <c r="Y151" s="451"/>
      <c r="Z151" s="443"/>
      <c r="AA151" s="444"/>
      <c r="AB151" s="445"/>
      <c r="AC151" s="443"/>
      <c r="AD151" s="444"/>
      <c r="AE151" s="445"/>
      <c r="AF151" s="443"/>
      <c r="AG151" s="444"/>
      <c r="AH151" s="445"/>
      <c r="AI151" s="452"/>
      <c r="AJ151" s="454"/>
    </row>
    <row r="152" spans="1:36" ht="15" hidden="1" customHeight="1">
      <c r="A152" s="435" t="s">
        <v>218</v>
      </c>
      <c r="B152" s="426" t="s">
        <v>219</v>
      </c>
      <c r="C152" s="437">
        <v>1623</v>
      </c>
      <c r="D152" s="439" t="s">
        <v>220</v>
      </c>
      <c r="E152" s="441" t="s">
        <v>221</v>
      </c>
      <c r="F152" s="426" t="s">
        <v>218</v>
      </c>
      <c r="G152" s="196" t="s">
        <v>27</v>
      </c>
      <c r="H152" s="208"/>
      <c r="I152" s="179">
        <f t="shared" ref="I152:I160" si="119">H152-J152</f>
        <v>0</v>
      </c>
      <c r="J152" s="209"/>
      <c r="K152" s="208"/>
      <c r="L152" s="179">
        <f t="shared" ref="L152:L160" si="120">K152-M152</f>
        <v>0</v>
      </c>
      <c r="M152" s="209"/>
      <c r="N152" s="208"/>
      <c r="O152" s="179">
        <f t="shared" ref="O152:O160" si="121">N152-P152</f>
        <v>0</v>
      </c>
      <c r="P152" s="209"/>
      <c r="Q152" s="208"/>
      <c r="R152" s="179">
        <f t="shared" ref="R152:R160" si="122">Q152-S152</f>
        <v>0</v>
      </c>
      <c r="S152" s="209"/>
      <c r="T152" s="208"/>
      <c r="U152" s="179">
        <f t="shared" ref="U152:U160" si="123">T152-V152</f>
        <v>0</v>
      </c>
      <c r="V152" s="209"/>
      <c r="W152" s="208"/>
      <c r="X152" s="179">
        <f t="shared" ref="X152:X160" si="124">W152-Y152</f>
        <v>0</v>
      </c>
      <c r="Y152" s="228"/>
      <c r="Z152" s="208"/>
      <c r="AA152" s="179">
        <f t="shared" ref="AA152:AA160" si="125">Z152-AB152</f>
        <v>0</v>
      </c>
      <c r="AB152" s="209"/>
      <c r="AC152" s="208"/>
      <c r="AD152" s="179">
        <f t="shared" ref="AD152:AD160" si="126">AC152-AE152</f>
        <v>0</v>
      </c>
      <c r="AE152" s="209"/>
      <c r="AF152" s="208"/>
      <c r="AG152" s="179">
        <f t="shared" ref="AG152:AG160" si="127">AF152-AH152</f>
        <v>0</v>
      </c>
      <c r="AH152" s="209"/>
      <c r="AI152" s="203"/>
      <c r="AJ152" s="181" t="s">
        <v>28</v>
      </c>
    </row>
    <row r="153" spans="1:36" ht="15" hidden="1" customHeight="1">
      <c r="A153" s="435"/>
      <c r="B153" s="426"/>
      <c r="C153" s="437"/>
      <c r="D153" s="439"/>
      <c r="E153" s="441"/>
      <c r="F153" s="426"/>
      <c r="G153" s="196" t="s">
        <v>29</v>
      </c>
      <c r="H153" s="208"/>
      <c r="I153" s="179">
        <f t="shared" si="119"/>
        <v>0</v>
      </c>
      <c r="J153" s="209"/>
      <c r="K153" s="208"/>
      <c r="L153" s="179">
        <f t="shared" si="120"/>
        <v>0</v>
      </c>
      <c r="M153" s="209"/>
      <c r="N153" s="208"/>
      <c r="O153" s="179">
        <f t="shared" si="121"/>
        <v>0</v>
      </c>
      <c r="P153" s="209"/>
      <c r="Q153" s="208"/>
      <c r="R153" s="179">
        <f t="shared" si="122"/>
        <v>0</v>
      </c>
      <c r="S153" s="209"/>
      <c r="T153" s="208"/>
      <c r="U153" s="179">
        <f t="shared" si="123"/>
        <v>0</v>
      </c>
      <c r="V153" s="209"/>
      <c r="W153" s="208"/>
      <c r="X153" s="179">
        <f t="shared" si="124"/>
        <v>0</v>
      </c>
      <c r="Y153" s="228"/>
      <c r="Z153" s="208"/>
      <c r="AA153" s="179">
        <f t="shared" si="125"/>
        <v>0</v>
      </c>
      <c r="AB153" s="209"/>
      <c r="AC153" s="208"/>
      <c r="AD153" s="179">
        <f t="shared" si="126"/>
        <v>0</v>
      </c>
      <c r="AE153" s="209"/>
      <c r="AF153" s="208"/>
      <c r="AG153" s="179">
        <f t="shared" si="127"/>
        <v>0</v>
      </c>
      <c r="AH153" s="209"/>
      <c r="AI153" s="203"/>
      <c r="AJ153" s="182">
        <f>SUM(H152:H160,K152:K160,N152:N160,Q152:Q160,T152:T160,W152:W160,Z152:Z160,AC152:AC160,AF152:AF160)</f>
        <v>200000</v>
      </c>
    </row>
    <row r="154" spans="1:36" ht="15" hidden="1" customHeight="1">
      <c r="A154" s="435"/>
      <c r="B154" s="426"/>
      <c r="C154" s="437"/>
      <c r="D154" s="439"/>
      <c r="E154" s="441"/>
      <c r="F154" s="426"/>
      <c r="G154" s="196" t="s">
        <v>30</v>
      </c>
      <c r="H154" s="208"/>
      <c r="I154" s="179">
        <f t="shared" si="119"/>
        <v>0</v>
      </c>
      <c r="J154" s="209"/>
      <c r="K154" s="208"/>
      <c r="L154" s="179">
        <f t="shared" si="120"/>
        <v>0</v>
      </c>
      <c r="M154" s="209"/>
      <c r="N154" s="208"/>
      <c r="O154" s="179">
        <f t="shared" si="121"/>
        <v>0</v>
      </c>
      <c r="P154" s="209"/>
      <c r="Q154" s="208"/>
      <c r="R154" s="179">
        <f t="shared" si="122"/>
        <v>0</v>
      </c>
      <c r="S154" s="209"/>
      <c r="T154" s="208"/>
      <c r="U154" s="179">
        <f t="shared" si="123"/>
        <v>0</v>
      </c>
      <c r="V154" s="209"/>
      <c r="W154" s="208"/>
      <c r="X154" s="179">
        <f t="shared" si="124"/>
        <v>0</v>
      </c>
      <c r="Y154" s="228"/>
      <c r="Z154" s="208"/>
      <c r="AA154" s="179">
        <f t="shared" si="125"/>
        <v>0</v>
      </c>
      <c r="AB154" s="209"/>
      <c r="AC154" s="208"/>
      <c r="AD154" s="179">
        <f t="shared" si="126"/>
        <v>0</v>
      </c>
      <c r="AE154" s="209"/>
      <c r="AF154" s="208"/>
      <c r="AG154" s="179">
        <f t="shared" si="127"/>
        <v>0</v>
      </c>
      <c r="AH154" s="209"/>
      <c r="AI154" s="203"/>
      <c r="AJ154" s="183" t="s">
        <v>32</v>
      </c>
    </row>
    <row r="155" spans="1:36" ht="15" hidden="1" customHeight="1">
      <c r="A155" s="435"/>
      <c r="B155" s="426"/>
      <c r="C155" s="437"/>
      <c r="D155" s="439"/>
      <c r="E155" s="441"/>
      <c r="F155" s="426"/>
      <c r="G155" s="196" t="s">
        <v>31</v>
      </c>
      <c r="H155" s="208"/>
      <c r="I155" s="179">
        <f t="shared" si="119"/>
        <v>0</v>
      </c>
      <c r="J155" s="209"/>
      <c r="K155" s="208"/>
      <c r="L155" s="179">
        <f t="shared" si="120"/>
        <v>0</v>
      </c>
      <c r="M155" s="209"/>
      <c r="N155" s="208"/>
      <c r="O155" s="179">
        <f t="shared" si="121"/>
        <v>0</v>
      </c>
      <c r="P155" s="209"/>
      <c r="Q155" s="208"/>
      <c r="R155" s="179">
        <f t="shared" si="122"/>
        <v>0</v>
      </c>
      <c r="S155" s="209"/>
      <c r="T155" s="208"/>
      <c r="U155" s="179">
        <f t="shared" si="123"/>
        <v>0</v>
      </c>
      <c r="V155" s="209"/>
      <c r="W155" s="208"/>
      <c r="X155" s="179">
        <f t="shared" si="124"/>
        <v>0</v>
      </c>
      <c r="Y155" s="228"/>
      <c r="Z155" s="208"/>
      <c r="AA155" s="179">
        <f t="shared" si="125"/>
        <v>0</v>
      </c>
      <c r="AB155" s="209"/>
      <c r="AC155" s="208"/>
      <c r="AD155" s="179">
        <f t="shared" si="126"/>
        <v>0</v>
      </c>
      <c r="AE155" s="209"/>
      <c r="AF155" s="208"/>
      <c r="AG155" s="179">
        <f t="shared" si="127"/>
        <v>0</v>
      </c>
      <c r="AH155" s="209"/>
      <c r="AI155" s="203"/>
      <c r="AJ155" s="182">
        <f>SUM(I152:I160,L152:L160,O152:O160,R152:R160,U152:U160,X152:X160,AA152:AA160,AD152:AD160,AA152:AA160,AG152:AG160)</f>
        <v>29280</v>
      </c>
    </row>
    <row r="156" spans="1:36" ht="15" hidden="1" customHeight="1">
      <c r="A156" s="435"/>
      <c r="B156" s="426"/>
      <c r="C156" s="437"/>
      <c r="D156" s="439"/>
      <c r="E156" s="441"/>
      <c r="F156" s="426"/>
      <c r="G156" s="196" t="s">
        <v>33</v>
      </c>
      <c r="H156" s="208"/>
      <c r="I156" s="179">
        <f t="shared" si="119"/>
        <v>0</v>
      </c>
      <c r="J156" s="209"/>
      <c r="K156" s="208"/>
      <c r="L156" s="179">
        <f t="shared" si="120"/>
        <v>0</v>
      </c>
      <c r="M156" s="209"/>
      <c r="N156" s="208"/>
      <c r="O156" s="179">
        <f t="shared" si="121"/>
        <v>0</v>
      </c>
      <c r="P156" s="209"/>
      <c r="Q156" s="208"/>
      <c r="R156" s="179">
        <f t="shared" si="122"/>
        <v>0</v>
      </c>
      <c r="S156" s="209"/>
      <c r="T156" s="208"/>
      <c r="U156" s="179">
        <f t="shared" si="123"/>
        <v>0</v>
      </c>
      <c r="V156" s="209"/>
      <c r="W156" s="208"/>
      <c r="X156" s="179">
        <f t="shared" si="124"/>
        <v>0</v>
      </c>
      <c r="Y156" s="228"/>
      <c r="Z156" s="208"/>
      <c r="AA156" s="179">
        <f t="shared" si="125"/>
        <v>0</v>
      </c>
      <c r="AB156" s="209"/>
      <c r="AC156" s="208"/>
      <c r="AD156" s="179">
        <f t="shared" si="126"/>
        <v>0</v>
      </c>
      <c r="AE156" s="209"/>
      <c r="AF156" s="208"/>
      <c r="AG156" s="179">
        <f t="shared" si="127"/>
        <v>0</v>
      </c>
      <c r="AH156" s="209"/>
      <c r="AI156" s="203"/>
      <c r="AJ156" s="183" t="s">
        <v>36</v>
      </c>
    </row>
    <row r="157" spans="1:36" ht="15" hidden="1" customHeight="1">
      <c r="A157" s="435"/>
      <c r="B157" s="426"/>
      <c r="C157" s="437"/>
      <c r="D157" s="439"/>
      <c r="E157" s="441"/>
      <c r="F157" s="426"/>
      <c r="G157" s="196" t="s">
        <v>34</v>
      </c>
      <c r="H157" s="208"/>
      <c r="I157" s="179">
        <f t="shared" si="119"/>
        <v>0</v>
      </c>
      <c r="J157" s="209"/>
      <c r="K157" s="208">
        <v>100000</v>
      </c>
      <c r="L157" s="179">
        <f t="shared" si="120"/>
        <v>0</v>
      </c>
      <c r="M157" s="209">
        <v>100000</v>
      </c>
      <c r="N157" s="208">
        <v>100000</v>
      </c>
      <c r="O157" s="179">
        <f t="shared" si="121"/>
        <v>29280</v>
      </c>
      <c r="P157" s="209">
        <v>70720</v>
      </c>
      <c r="Q157" s="208"/>
      <c r="R157" s="179">
        <f t="shared" si="122"/>
        <v>0</v>
      </c>
      <c r="S157" s="209"/>
      <c r="T157" s="208"/>
      <c r="U157" s="179">
        <f t="shared" si="123"/>
        <v>0</v>
      </c>
      <c r="V157" s="209"/>
      <c r="W157" s="208"/>
      <c r="X157" s="179">
        <f t="shared" si="124"/>
        <v>0</v>
      </c>
      <c r="Y157" s="228"/>
      <c r="Z157" s="208"/>
      <c r="AA157" s="179">
        <f t="shared" si="125"/>
        <v>0</v>
      </c>
      <c r="AB157" s="209"/>
      <c r="AC157" s="208"/>
      <c r="AD157" s="179">
        <f t="shared" si="126"/>
        <v>0</v>
      </c>
      <c r="AE157" s="209"/>
      <c r="AF157" s="208"/>
      <c r="AG157" s="179">
        <f t="shared" si="127"/>
        <v>0</v>
      </c>
      <c r="AH157" s="209"/>
      <c r="AI157" s="203"/>
      <c r="AJ157" s="182">
        <f>SUM(J152:J160,M152:M160,P152:P160,S152:S160,V152:V160,Y152:Y160,AB152:AB160,AE152:AE160,AH152:AH160)</f>
        <v>170720</v>
      </c>
    </row>
    <row r="158" spans="1:36" ht="15" hidden="1" customHeight="1">
      <c r="A158" s="435"/>
      <c r="B158" s="426"/>
      <c r="C158" s="437"/>
      <c r="D158" s="439"/>
      <c r="E158" s="441"/>
      <c r="F158" s="426"/>
      <c r="G158" s="196" t="s">
        <v>35</v>
      </c>
      <c r="H158" s="208"/>
      <c r="I158" s="179">
        <f t="shared" si="119"/>
        <v>0</v>
      </c>
      <c r="J158" s="209"/>
      <c r="K158" s="208"/>
      <c r="L158" s="179">
        <f t="shared" si="120"/>
        <v>0</v>
      </c>
      <c r="M158" s="209"/>
      <c r="N158" s="208"/>
      <c r="O158" s="179">
        <f t="shared" si="121"/>
        <v>0</v>
      </c>
      <c r="P158" s="209"/>
      <c r="Q158" s="208"/>
      <c r="R158" s="179">
        <f t="shared" si="122"/>
        <v>0</v>
      </c>
      <c r="S158" s="209"/>
      <c r="T158" s="208"/>
      <c r="U158" s="179">
        <f t="shared" si="123"/>
        <v>0</v>
      </c>
      <c r="V158" s="209"/>
      <c r="W158" s="208"/>
      <c r="X158" s="179">
        <f t="shared" si="124"/>
        <v>0</v>
      </c>
      <c r="Y158" s="228"/>
      <c r="Z158" s="208"/>
      <c r="AA158" s="179">
        <f t="shared" si="125"/>
        <v>0</v>
      </c>
      <c r="AB158" s="209"/>
      <c r="AC158" s="208"/>
      <c r="AD158" s="179">
        <f t="shared" si="126"/>
        <v>0</v>
      </c>
      <c r="AE158" s="209"/>
      <c r="AF158" s="208"/>
      <c r="AG158" s="179">
        <f t="shared" si="127"/>
        <v>0</v>
      </c>
      <c r="AH158" s="209"/>
      <c r="AI158" s="203"/>
      <c r="AJ158" s="183" t="s">
        <v>40</v>
      </c>
    </row>
    <row r="159" spans="1:36" ht="15" hidden="1" customHeight="1">
      <c r="A159" s="435"/>
      <c r="B159" s="426"/>
      <c r="C159" s="437"/>
      <c r="D159" s="439"/>
      <c r="E159" s="441"/>
      <c r="F159" s="426"/>
      <c r="G159" s="196" t="s">
        <v>37</v>
      </c>
      <c r="H159" s="208"/>
      <c r="I159" s="179">
        <f t="shared" si="119"/>
        <v>0</v>
      </c>
      <c r="J159" s="209"/>
      <c r="K159" s="208"/>
      <c r="L159" s="179">
        <f t="shared" si="120"/>
        <v>0</v>
      </c>
      <c r="M159" s="209"/>
      <c r="N159" s="208"/>
      <c r="O159" s="179">
        <f t="shared" si="121"/>
        <v>0</v>
      </c>
      <c r="P159" s="209"/>
      <c r="Q159" s="208"/>
      <c r="R159" s="179">
        <f t="shared" si="122"/>
        <v>0</v>
      </c>
      <c r="S159" s="209"/>
      <c r="T159" s="208"/>
      <c r="U159" s="179">
        <f t="shared" si="123"/>
        <v>0</v>
      </c>
      <c r="V159" s="209"/>
      <c r="W159" s="208"/>
      <c r="X159" s="179">
        <f t="shared" si="124"/>
        <v>0</v>
      </c>
      <c r="Y159" s="228"/>
      <c r="Z159" s="208"/>
      <c r="AA159" s="179">
        <f t="shared" si="125"/>
        <v>0</v>
      </c>
      <c r="AB159" s="209"/>
      <c r="AC159" s="208"/>
      <c r="AD159" s="179">
        <f t="shared" si="126"/>
        <v>0</v>
      </c>
      <c r="AE159" s="209"/>
      <c r="AF159" s="208"/>
      <c r="AG159" s="179">
        <f t="shared" si="127"/>
        <v>0</v>
      </c>
      <c r="AH159" s="209"/>
      <c r="AI159" s="203"/>
      <c r="AJ159" s="184">
        <f>AJ157/AJ153</f>
        <v>0.85360000000000003</v>
      </c>
    </row>
    <row r="160" spans="1:36" ht="15" hidden="1" customHeight="1" thickBot="1">
      <c r="A160" s="522"/>
      <c r="B160" s="432"/>
      <c r="C160" s="523"/>
      <c r="D160" s="526"/>
      <c r="E160" s="525"/>
      <c r="F160" s="432"/>
      <c r="G160" s="198" t="s">
        <v>38</v>
      </c>
      <c r="H160" s="212"/>
      <c r="I160" s="180">
        <f t="shared" si="119"/>
        <v>0</v>
      </c>
      <c r="J160" s="213"/>
      <c r="K160" s="212"/>
      <c r="L160" s="180">
        <f t="shared" si="120"/>
        <v>0</v>
      </c>
      <c r="M160" s="213"/>
      <c r="N160" s="212"/>
      <c r="O160" s="180">
        <f t="shared" si="121"/>
        <v>0</v>
      </c>
      <c r="P160" s="213"/>
      <c r="Q160" s="212"/>
      <c r="R160" s="180">
        <f t="shared" si="122"/>
        <v>0</v>
      </c>
      <c r="S160" s="213"/>
      <c r="T160" s="212"/>
      <c r="U160" s="180">
        <f t="shared" si="123"/>
        <v>0</v>
      </c>
      <c r="V160" s="213"/>
      <c r="W160" s="212"/>
      <c r="X160" s="180">
        <f t="shared" si="124"/>
        <v>0</v>
      </c>
      <c r="Y160" s="230"/>
      <c r="Z160" s="212"/>
      <c r="AA160" s="180">
        <f t="shared" si="125"/>
        <v>0</v>
      </c>
      <c r="AB160" s="213"/>
      <c r="AC160" s="212"/>
      <c r="AD160" s="180">
        <f t="shared" si="126"/>
        <v>0</v>
      </c>
      <c r="AE160" s="213"/>
      <c r="AF160" s="212"/>
      <c r="AG160" s="180">
        <f t="shared" si="127"/>
        <v>0</v>
      </c>
      <c r="AH160" s="213"/>
      <c r="AI160" s="205"/>
      <c r="AJ160" s="188"/>
    </row>
    <row r="161" spans="1:36" ht="15" customHeight="1">
      <c r="A161" s="446" t="s">
        <v>17</v>
      </c>
      <c r="B161" s="367" t="s">
        <v>13</v>
      </c>
      <c r="C161" s="367" t="s">
        <v>14</v>
      </c>
      <c r="D161" s="367" t="s">
        <v>176</v>
      </c>
      <c r="E161" s="367" t="s">
        <v>16</v>
      </c>
      <c r="F161" s="354" t="s">
        <v>17</v>
      </c>
      <c r="G161" s="448" t="s">
        <v>18</v>
      </c>
      <c r="H161" s="365" t="s">
        <v>19</v>
      </c>
      <c r="I161" s="354" t="s">
        <v>20</v>
      </c>
      <c r="J161" s="355" t="s">
        <v>21</v>
      </c>
      <c r="K161" s="365" t="s">
        <v>19</v>
      </c>
      <c r="L161" s="354" t="s">
        <v>20</v>
      </c>
      <c r="M161" s="355" t="s">
        <v>21</v>
      </c>
      <c r="N161" s="365" t="s">
        <v>19</v>
      </c>
      <c r="O161" s="354" t="s">
        <v>20</v>
      </c>
      <c r="P161" s="355" t="s">
        <v>21</v>
      </c>
      <c r="Q161" s="365" t="s">
        <v>19</v>
      </c>
      <c r="R161" s="354" t="s">
        <v>20</v>
      </c>
      <c r="S161" s="355" t="s">
        <v>21</v>
      </c>
      <c r="T161" s="365" t="s">
        <v>19</v>
      </c>
      <c r="U161" s="354" t="s">
        <v>20</v>
      </c>
      <c r="V161" s="355" t="s">
        <v>21</v>
      </c>
      <c r="W161" s="365" t="s">
        <v>19</v>
      </c>
      <c r="X161" s="354" t="s">
        <v>20</v>
      </c>
      <c r="Y161" s="450" t="s">
        <v>21</v>
      </c>
      <c r="Z161" s="365" t="s">
        <v>19</v>
      </c>
      <c r="AA161" s="354" t="s">
        <v>20</v>
      </c>
      <c r="AB161" s="355" t="s">
        <v>21</v>
      </c>
      <c r="AC161" s="365" t="s">
        <v>19</v>
      </c>
      <c r="AD161" s="354" t="s">
        <v>20</v>
      </c>
      <c r="AE161" s="355" t="s">
        <v>21</v>
      </c>
      <c r="AF161" s="365" t="s">
        <v>19</v>
      </c>
      <c r="AG161" s="354" t="s">
        <v>20</v>
      </c>
      <c r="AH161" s="355" t="s">
        <v>21</v>
      </c>
      <c r="AI161" s="356" t="s">
        <v>19</v>
      </c>
      <c r="AJ161" s="453" t="s">
        <v>22</v>
      </c>
    </row>
    <row r="162" spans="1:36" ht="15" customHeight="1">
      <c r="A162" s="447"/>
      <c r="B162" s="431"/>
      <c r="C162" s="431"/>
      <c r="D162" s="431"/>
      <c r="E162" s="431"/>
      <c r="F162" s="444"/>
      <c r="G162" s="449"/>
      <c r="H162" s="443"/>
      <c r="I162" s="444"/>
      <c r="J162" s="445"/>
      <c r="K162" s="443"/>
      <c r="L162" s="444"/>
      <c r="M162" s="445"/>
      <c r="N162" s="443"/>
      <c r="O162" s="444"/>
      <c r="P162" s="445"/>
      <c r="Q162" s="443"/>
      <c r="R162" s="444"/>
      <c r="S162" s="445"/>
      <c r="T162" s="443"/>
      <c r="U162" s="444"/>
      <c r="V162" s="445"/>
      <c r="W162" s="443"/>
      <c r="X162" s="444"/>
      <c r="Y162" s="451"/>
      <c r="Z162" s="443"/>
      <c r="AA162" s="444"/>
      <c r="AB162" s="445"/>
      <c r="AC162" s="443"/>
      <c r="AD162" s="444"/>
      <c r="AE162" s="445"/>
      <c r="AF162" s="443"/>
      <c r="AG162" s="444"/>
      <c r="AH162" s="445"/>
      <c r="AI162" s="452"/>
      <c r="AJ162" s="454"/>
    </row>
    <row r="163" spans="1:36" ht="15" customHeight="1">
      <c r="A163" s="435" t="s">
        <v>202</v>
      </c>
      <c r="B163" s="426" t="s">
        <v>222</v>
      </c>
      <c r="C163" s="437">
        <v>2214</v>
      </c>
      <c r="D163" s="439" t="s">
        <v>223</v>
      </c>
      <c r="E163" s="441" t="s">
        <v>224</v>
      </c>
      <c r="F163" s="426" t="s">
        <v>202</v>
      </c>
      <c r="G163" s="196" t="s">
        <v>27</v>
      </c>
      <c r="H163" s="208"/>
      <c r="I163" s="179">
        <f t="shared" ref="I163:I171" si="128">H163-J163</f>
        <v>0</v>
      </c>
      <c r="J163" s="209"/>
      <c r="K163" s="208"/>
      <c r="L163" s="179">
        <f t="shared" ref="L163:L171" si="129">K163-M163</f>
        <v>0</v>
      </c>
      <c r="M163" s="209"/>
      <c r="N163" s="208"/>
      <c r="O163" s="179">
        <f t="shared" ref="O163:O171" si="130">N163-P163</f>
        <v>0</v>
      </c>
      <c r="P163" s="209"/>
      <c r="Q163" s="208"/>
      <c r="R163" s="179">
        <f t="shared" ref="R163:R171" si="131">Q163-S163</f>
        <v>0</v>
      </c>
      <c r="S163" s="209"/>
      <c r="T163" s="208"/>
      <c r="U163" s="179">
        <f t="shared" ref="U163:U171" si="132">T163-V163</f>
        <v>0</v>
      </c>
      <c r="V163" s="209"/>
      <c r="W163" s="208"/>
      <c r="X163" s="179">
        <f t="shared" ref="X163:X171" si="133">W163-Y163</f>
        <v>0</v>
      </c>
      <c r="Y163" s="228"/>
      <c r="Z163" s="208"/>
      <c r="AA163" s="179">
        <f t="shared" ref="AA163:AA171" si="134">Z163-AB163</f>
        <v>0</v>
      </c>
      <c r="AB163" s="209"/>
      <c r="AC163" s="208"/>
      <c r="AD163" s="179">
        <f t="shared" ref="AD163:AD171" si="135">AC163-AE163</f>
        <v>0</v>
      </c>
      <c r="AE163" s="209"/>
      <c r="AF163" s="208"/>
      <c r="AG163" s="179">
        <f t="shared" ref="AG163:AG171" si="136">AF163-AH163</f>
        <v>0</v>
      </c>
      <c r="AH163" s="209"/>
      <c r="AI163" s="203"/>
      <c r="AJ163" s="181" t="s">
        <v>28</v>
      </c>
    </row>
    <row r="164" spans="1:36">
      <c r="A164" s="435"/>
      <c r="B164" s="426"/>
      <c r="C164" s="437"/>
      <c r="D164" s="439"/>
      <c r="E164" s="441"/>
      <c r="F164" s="426"/>
      <c r="G164" s="196" t="s">
        <v>29</v>
      </c>
      <c r="H164" s="208">
        <v>900000</v>
      </c>
      <c r="I164" s="179">
        <f t="shared" si="128"/>
        <v>0</v>
      </c>
      <c r="J164" s="209">
        <v>900000</v>
      </c>
      <c r="K164" s="208"/>
      <c r="L164" s="179">
        <f t="shared" si="129"/>
        <v>0</v>
      </c>
      <c r="M164" s="209"/>
      <c r="N164" s="208"/>
      <c r="O164" s="179">
        <f t="shared" si="130"/>
        <v>0</v>
      </c>
      <c r="P164" s="209"/>
      <c r="Q164" s="208"/>
      <c r="R164" s="179">
        <f t="shared" si="131"/>
        <v>0</v>
      </c>
      <c r="S164" s="209"/>
      <c r="T164" s="208"/>
      <c r="U164" s="179">
        <f t="shared" si="132"/>
        <v>0</v>
      </c>
      <c r="V164" s="209"/>
      <c r="W164" s="208"/>
      <c r="X164" s="179">
        <f t="shared" si="133"/>
        <v>0</v>
      </c>
      <c r="Y164" s="228"/>
      <c r="Z164" s="208"/>
      <c r="AA164" s="179">
        <f t="shared" si="134"/>
        <v>0</v>
      </c>
      <c r="AB164" s="209"/>
      <c r="AC164" s="208"/>
      <c r="AD164" s="179">
        <f t="shared" si="135"/>
        <v>0</v>
      </c>
      <c r="AE164" s="209"/>
      <c r="AF164" s="208"/>
      <c r="AG164" s="179">
        <f t="shared" si="136"/>
        <v>0</v>
      </c>
      <c r="AH164" s="209"/>
      <c r="AI164" s="203"/>
      <c r="AJ164" s="182">
        <f>SUM(H163:H171,K163:K171,N163:N171,Q163:Q171,T163:T171,W163:W171,Z163:Z171,AC163:AC171,AF163:AF171)</f>
        <v>21640000</v>
      </c>
    </row>
    <row r="165" spans="1:36">
      <c r="A165" s="435"/>
      <c r="B165" s="426"/>
      <c r="C165" s="437"/>
      <c r="D165" s="439"/>
      <c r="E165" s="441"/>
      <c r="F165" s="426"/>
      <c r="G165" s="196" t="s">
        <v>30</v>
      </c>
      <c r="H165" s="208">
        <v>960000</v>
      </c>
      <c r="I165" s="179">
        <f t="shared" si="128"/>
        <v>0</v>
      </c>
      <c r="J165" s="209">
        <v>960000</v>
      </c>
      <c r="K165" s="208"/>
      <c r="L165" s="179">
        <f t="shared" si="129"/>
        <v>0</v>
      </c>
      <c r="M165" s="209"/>
      <c r="N165" s="208"/>
      <c r="O165" s="179">
        <f t="shared" si="130"/>
        <v>0</v>
      </c>
      <c r="P165" s="209"/>
      <c r="Q165" s="208"/>
      <c r="R165" s="179">
        <f t="shared" si="131"/>
        <v>0</v>
      </c>
      <c r="S165" s="209"/>
      <c r="T165" s="208"/>
      <c r="U165" s="179">
        <f t="shared" si="132"/>
        <v>0</v>
      </c>
      <c r="V165" s="209"/>
      <c r="W165" s="208"/>
      <c r="X165" s="179">
        <f t="shared" si="133"/>
        <v>0</v>
      </c>
      <c r="Y165" s="228"/>
      <c r="Z165" s="208"/>
      <c r="AA165" s="179">
        <f t="shared" si="134"/>
        <v>0</v>
      </c>
      <c r="AB165" s="209"/>
      <c r="AC165" s="208"/>
      <c r="AD165" s="179">
        <f t="shared" si="135"/>
        <v>0</v>
      </c>
      <c r="AE165" s="209"/>
      <c r="AF165" s="208"/>
      <c r="AG165" s="179">
        <f t="shared" si="136"/>
        <v>0</v>
      </c>
      <c r="AH165" s="209"/>
      <c r="AI165" s="203"/>
      <c r="AJ165" s="183" t="s">
        <v>32</v>
      </c>
    </row>
    <row r="166" spans="1:36">
      <c r="A166" s="435"/>
      <c r="B166" s="426"/>
      <c r="C166" s="437"/>
      <c r="D166" s="439"/>
      <c r="E166" s="441"/>
      <c r="F166" s="426"/>
      <c r="G166" s="196" t="s">
        <v>31</v>
      </c>
      <c r="H166" s="208"/>
      <c r="I166" s="179">
        <f t="shared" si="128"/>
        <v>0</v>
      </c>
      <c r="J166" s="209"/>
      <c r="K166" s="208"/>
      <c r="L166" s="179">
        <f t="shared" si="129"/>
        <v>0</v>
      </c>
      <c r="M166" s="209"/>
      <c r="N166" s="208">
        <v>1780000</v>
      </c>
      <c r="O166" s="179">
        <f t="shared" si="130"/>
        <v>0</v>
      </c>
      <c r="P166" s="209">
        <v>1780000</v>
      </c>
      <c r="Q166" s="208"/>
      <c r="R166" s="179">
        <f t="shared" si="131"/>
        <v>0</v>
      </c>
      <c r="S166" s="209"/>
      <c r="T166" s="208"/>
      <c r="U166" s="179">
        <f t="shared" si="132"/>
        <v>0</v>
      </c>
      <c r="V166" s="209"/>
      <c r="W166" s="208">
        <v>1220000</v>
      </c>
      <c r="X166" s="179">
        <f t="shared" si="133"/>
        <v>1220000</v>
      </c>
      <c r="Y166" s="209"/>
      <c r="Z166" s="208"/>
      <c r="AA166" s="179">
        <f t="shared" si="134"/>
        <v>0</v>
      </c>
      <c r="AB166" s="209"/>
      <c r="AC166" s="208"/>
      <c r="AD166" s="179">
        <f t="shared" si="135"/>
        <v>0</v>
      </c>
      <c r="AE166" s="209"/>
      <c r="AF166" s="208"/>
      <c r="AG166" s="179">
        <f t="shared" si="136"/>
        <v>0</v>
      </c>
      <c r="AH166" s="209"/>
      <c r="AI166" s="203"/>
      <c r="AJ166" s="182">
        <f>SUM(I163:I171,L163:L171,O163:O171,R163:R171,U163:U171,X163:X171,AA163:AA171,AD163:AD171,AG163:AG171)</f>
        <v>12000000</v>
      </c>
    </row>
    <row r="167" spans="1:36">
      <c r="A167" s="435"/>
      <c r="B167" s="426"/>
      <c r="C167" s="437"/>
      <c r="D167" s="439"/>
      <c r="E167" s="441"/>
      <c r="F167" s="426"/>
      <c r="G167" s="196" t="s">
        <v>33</v>
      </c>
      <c r="H167" s="208"/>
      <c r="I167" s="179">
        <f t="shared" si="128"/>
        <v>0</v>
      </c>
      <c r="J167" s="209"/>
      <c r="K167" s="208"/>
      <c r="L167" s="179">
        <f t="shared" si="129"/>
        <v>0</v>
      </c>
      <c r="M167" s="209"/>
      <c r="N167" s="208">
        <v>6000000</v>
      </c>
      <c r="O167" s="179">
        <f t="shared" si="130"/>
        <v>0</v>
      </c>
      <c r="P167" s="209">
        <v>6000000</v>
      </c>
      <c r="Q167" s="208"/>
      <c r="R167" s="179">
        <f t="shared" si="131"/>
        <v>0</v>
      </c>
      <c r="S167" s="209"/>
      <c r="T167" s="208"/>
      <c r="U167" s="179">
        <f t="shared" si="132"/>
        <v>0</v>
      </c>
      <c r="V167" s="209"/>
      <c r="W167" s="208"/>
      <c r="X167" s="179">
        <f t="shared" si="133"/>
        <v>0</v>
      </c>
      <c r="Y167" s="228"/>
      <c r="Z167" s="208"/>
      <c r="AA167" s="179">
        <f t="shared" si="134"/>
        <v>0</v>
      </c>
      <c r="AB167" s="209"/>
      <c r="AC167" s="208"/>
      <c r="AD167" s="179">
        <f t="shared" si="135"/>
        <v>0</v>
      </c>
      <c r="AE167" s="209"/>
      <c r="AF167" s="208"/>
      <c r="AG167" s="179">
        <f t="shared" si="136"/>
        <v>0</v>
      </c>
      <c r="AH167" s="209"/>
      <c r="AI167" s="203"/>
      <c r="AJ167" s="183" t="s">
        <v>36</v>
      </c>
    </row>
    <row r="168" spans="1:36">
      <c r="A168" s="435"/>
      <c r="B168" s="426"/>
      <c r="C168" s="437"/>
      <c r="D168" s="439"/>
      <c r="E168" s="441"/>
      <c r="F168" s="426"/>
      <c r="G168" s="196" t="s">
        <v>34</v>
      </c>
      <c r="H168" s="208"/>
      <c r="I168" s="179">
        <f t="shared" si="128"/>
        <v>0</v>
      </c>
      <c r="J168" s="209"/>
      <c r="K168" s="208"/>
      <c r="L168" s="179">
        <f t="shared" si="129"/>
        <v>0</v>
      </c>
      <c r="M168" s="209"/>
      <c r="N168" s="208"/>
      <c r="O168" s="179">
        <f t="shared" si="130"/>
        <v>0</v>
      </c>
      <c r="P168" s="209"/>
      <c r="Q168" s="208"/>
      <c r="R168" s="179">
        <f t="shared" si="131"/>
        <v>0</v>
      </c>
      <c r="S168" s="209"/>
      <c r="T168" s="208"/>
      <c r="U168" s="179">
        <f t="shared" si="132"/>
        <v>0</v>
      </c>
      <c r="V168" s="209"/>
      <c r="W168" s="208"/>
      <c r="X168" s="179">
        <f t="shared" si="133"/>
        <v>0</v>
      </c>
      <c r="Y168" s="228"/>
      <c r="Z168" s="208"/>
      <c r="AA168" s="179">
        <f t="shared" si="134"/>
        <v>0</v>
      </c>
      <c r="AB168" s="209"/>
      <c r="AC168" s="208"/>
      <c r="AD168" s="179">
        <f t="shared" si="135"/>
        <v>0</v>
      </c>
      <c r="AE168" s="209"/>
      <c r="AF168" s="208">
        <v>10780000</v>
      </c>
      <c r="AG168" s="179">
        <f t="shared" si="136"/>
        <v>10780000</v>
      </c>
      <c r="AH168" s="209"/>
      <c r="AI168" s="203"/>
      <c r="AJ168" s="182">
        <f>SUM(J163:J171,M163:M171,P163:P171,S163:S171,V163:V171,Y163:Y171,AB163:AB171,AE163:AE171,AH163:AH171)</f>
        <v>9640000</v>
      </c>
    </row>
    <row r="169" spans="1:36">
      <c r="A169" s="435"/>
      <c r="B169" s="426"/>
      <c r="C169" s="437"/>
      <c r="D169" s="439"/>
      <c r="E169" s="441"/>
      <c r="F169" s="426"/>
      <c r="G169" s="196" t="s">
        <v>35</v>
      </c>
      <c r="H169" s="208"/>
      <c r="I169" s="179">
        <f t="shared" si="128"/>
        <v>0</v>
      </c>
      <c r="J169" s="209"/>
      <c r="K169" s="208"/>
      <c r="L169" s="179">
        <f t="shared" si="129"/>
        <v>0</v>
      </c>
      <c r="M169" s="209"/>
      <c r="N169" s="208"/>
      <c r="O169" s="179">
        <f t="shared" si="130"/>
        <v>0</v>
      </c>
      <c r="P169" s="209"/>
      <c r="Q169" s="208"/>
      <c r="R169" s="179">
        <f t="shared" si="131"/>
        <v>0</v>
      </c>
      <c r="S169" s="209"/>
      <c r="T169" s="208"/>
      <c r="U169" s="179">
        <f t="shared" si="132"/>
        <v>0</v>
      </c>
      <c r="V169" s="209"/>
      <c r="W169" s="208"/>
      <c r="X169" s="179">
        <f t="shared" si="133"/>
        <v>0</v>
      </c>
      <c r="Y169" s="228"/>
      <c r="Z169" s="208"/>
      <c r="AA169" s="179">
        <f t="shared" si="134"/>
        <v>0</v>
      </c>
      <c r="AB169" s="209"/>
      <c r="AC169" s="208"/>
      <c r="AD169" s="179">
        <f t="shared" si="135"/>
        <v>0</v>
      </c>
      <c r="AE169" s="209"/>
      <c r="AF169" s="208"/>
      <c r="AG169" s="179">
        <f t="shared" si="136"/>
        <v>0</v>
      </c>
      <c r="AH169" s="209"/>
      <c r="AI169" s="203"/>
      <c r="AJ169" s="183" t="s">
        <v>40</v>
      </c>
    </row>
    <row r="170" spans="1:36">
      <c r="A170" s="435"/>
      <c r="B170" s="426"/>
      <c r="C170" s="437"/>
      <c r="D170" s="439"/>
      <c r="E170" s="441"/>
      <c r="F170" s="426"/>
      <c r="G170" s="196" t="s">
        <v>37</v>
      </c>
      <c r="H170" s="208"/>
      <c r="I170" s="179">
        <f t="shared" si="128"/>
        <v>0</v>
      </c>
      <c r="J170" s="209"/>
      <c r="K170" s="208"/>
      <c r="L170" s="179">
        <f t="shared" si="129"/>
        <v>0</v>
      </c>
      <c r="M170" s="209"/>
      <c r="N170" s="208"/>
      <c r="O170" s="179">
        <f t="shared" si="130"/>
        <v>0</v>
      </c>
      <c r="P170" s="209"/>
      <c r="Q170" s="208"/>
      <c r="R170" s="179">
        <f t="shared" si="131"/>
        <v>0</v>
      </c>
      <c r="S170" s="209"/>
      <c r="T170" s="208"/>
      <c r="U170" s="179">
        <f t="shared" si="132"/>
        <v>0</v>
      </c>
      <c r="V170" s="209"/>
      <c r="W170" s="208"/>
      <c r="X170" s="179">
        <f t="shared" si="133"/>
        <v>0</v>
      </c>
      <c r="Y170" s="228"/>
      <c r="Z170" s="208"/>
      <c r="AA170" s="179">
        <f t="shared" si="134"/>
        <v>0</v>
      </c>
      <c r="AB170" s="209"/>
      <c r="AC170" s="208"/>
      <c r="AD170" s="179">
        <f t="shared" si="135"/>
        <v>0</v>
      </c>
      <c r="AE170" s="209"/>
      <c r="AF170" s="208"/>
      <c r="AG170" s="179">
        <f t="shared" si="136"/>
        <v>0</v>
      </c>
      <c r="AH170" s="209"/>
      <c r="AI170" s="203"/>
      <c r="AJ170" s="184">
        <f>AJ168/AJ164</f>
        <v>0.44547134935304988</v>
      </c>
    </row>
    <row r="171" spans="1:36" ht="15" thickBot="1">
      <c r="A171" s="436"/>
      <c r="B171" s="427"/>
      <c r="C171" s="438"/>
      <c r="D171" s="440"/>
      <c r="E171" s="442"/>
      <c r="F171" s="427"/>
      <c r="G171" s="197" t="s">
        <v>38</v>
      </c>
      <c r="H171" s="210"/>
      <c r="I171" s="185">
        <f t="shared" si="128"/>
        <v>0</v>
      </c>
      <c r="J171" s="211"/>
      <c r="K171" s="210"/>
      <c r="L171" s="185">
        <f t="shared" si="129"/>
        <v>0</v>
      </c>
      <c r="M171" s="211"/>
      <c r="N171" s="210"/>
      <c r="O171" s="185">
        <f t="shared" si="130"/>
        <v>0</v>
      </c>
      <c r="P171" s="211"/>
      <c r="Q171" s="210"/>
      <c r="R171" s="185">
        <f t="shared" si="131"/>
        <v>0</v>
      </c>
      <c r="S171" s="211"/>
      <c r="T171" s="210"/>
      <c r="U171" s="185">
        <f t="shared" si="132"/>
        <v>0</v>
      </c>
      <c r="V171" s="211"/>
      <c r="W171" s="210"/>
      <c r="X171" s="185">
        <f t="shared" si="133"/>
        <v>0</v>
      </c>
      <c r="Y171" s="229"/>
      <c r="Z171" s="210"/>
      <c r="AA171" s="185">
        <f t="shared" si="134"/>
        <v>0</v>
      </c>
      <c r="AB171" s="211"/>
      <c r="AC171" s="210"/>
      <c r="AD171" s="185">
        <f t="shared" si="135"/>
        <v>0</v>
      </c>
      <c r="AE171" s="211"/>
      <c r="AF171" s="210"/>
      <c r="AG171" s="185">
        <f t="shared" si="136"/>
        <v>0</v>
      </c>
      <c r="AH171" s="211"/>
      <c r="AI171" s="204"/>
      <c r="AJ171" s="186"/>
    </row>
    <row r="172" spans="1:36" ht="15" customHeight="1">
      <c r="A172" s="446" t="s">
        <v>17</v>
      </c>
      <c r="B172" s="367" t="s">
        <v>13</v>
      </c>
      <c r="C172" s="367" t="s">
        <v>14</v>
      </c>
      <c r="D172" s="367" t="s">
        <v>176</v>
      </c>
      <c r="E172" s="367" t="s">
        <v>16</v>
      </c>
      <c r="F172" s="354" t="s">
        <v>17</v>
      </c>
      <c r="G172" s="448" t="s">
        <v>18</v>
      </c>
      <c r="H172" s="365" t="s">
        <v>19</v>
      </c>
      <c r="I172" s="354" t="s">
        <v>20</v>
      </c>
      <c r="J172" s="355" t="s">
        <v>21</v>
      </c>
      <c r="K172" s="365" t="s">
        <v>19</v>
      </c>
      <c r="L172" s="354" t="s">
        <v>20</v>
      </c>
      <c r="M172" s="355" t="s">
        <v>21</v>
      </c>
      <c r="N172" s="365" t="s">
        <v>19</v>
      </c>
      <c r="O172" s="354" t="s">
        <v>20</v>
      </c>
      <c r="P172" s="355" t="s">
        <v>21</v>
      </c>
      <c r="Q172" s="365" t="s">
        <v>19</v>
      </c>
      <c r="R172" s="354" t="s">
        <v>20</v>
      </c>
      <c r="S172" s="355" t="s">
        <v>21</v>
      </c>
      <c r="T172" s="365" t="s">
        <v>19</v>
      </c>
      <c r="U172" s="354" t="s">
        <v>20</v>
      </c>
      <c r="V172" s="355" t="s">
        <v>21</v>
      </c>
      <c r="W172" s="365" t="s">
        <v>19</v>
      </c>
      <c r="X172" s="354" t="s">
        <v>20</v>
      </c>
      <c r="Y172" s="450" t="s">
        <v>21</v>
      </c>
      <c r="Z172" s="365" t="s">
        <v>19</v>
      </c>
      <c r="AA172" s="354" t="s">
        <v>20</v>
      </c>
      <c r="AB172" s="355" t="s">
        <v>21</v>
      </c>
      <c r="AC172" s="365" t="s">
        <v>19</v>
      </c>
      <c r="AD172" s="354" t="s">
        <v>20</v>
      </c>
      <c r="AE172" s="355" t="s">
        <v>21</v>
      </c>
      <c r="AF172" s="365" t="s">
        <v>19</v>
      </c>
      <c r="AG172" s="354" t="s">
        <v>20</v>
      </c>
      <c r="AH172" s="355" t="s">
        <v>21</v>
      </c>
      <c r="AI172" s="356" t="s">
        <v>19</v>
      </c>
      <c r="AJ172" s="453" t="s">
        <v>22</v>
      </c>
    </row>
    <row r="173" spans="1:36" ht="15" customHeight="1">
      <c r="A173" s="447"/>
      <c r="B173" s="431"/>
      <c r="C173" s="431"/>
      <c r="D173" s="431"/>
      <c r="E173" s="431"/>
      <c r="F173" s="444"/>
      <c r="G173" s="449"/>
      <c r="H173" s="443"/>
      <c r="I173" s="444"/>
      <c r="J173" s="445"/>
      <c r="K173" s="443"/>
      <c r="L173" s="444"/>
      <c r="M173" s="445"/>
      <c r="N173" s="443"/>
      <c r="O173" s="444"/>
      <c r="P173" s="445"/>
      <c r="Q173" s="443"/>
      <c r="R173" s="444"/>
      <c r="S173" s="445"/>
      <c r="T173" s="443"/>
      <c r="U173" s="444"/>
      <c r="V173" s="445"/>
      <c r="W173" s="443"/>
      <c r="X173" s="444"/>
      <c r="Y173" s="451"/>
      <c r="Z173" s="443"/>
      <c r="AA173" s="444"/>
      <c r="AB173" s="445"/>
      <c r="AC173" s="443"/>
      <c r="AD173" s="444"/>
      <c r="AE173" s="445"/>
      <c r="AF173" s="443"/>
      <c r="AG173" s="444"/>
      <c r="AH173" s="445"/>
      <c r="AI173" s="452"/>
      <c r="AJ173" s="454"/>
    </row>
    <row r="174" spans="1:36" ht="15" customHeight="1">
      <c r="A174" s="435" t="s">
        <v>202</v>
      </c>
      <c r="B174" s="426" t="s">
        <v>225</v>
      </c>
      <c r="C174" s="437">
        <v>213</v>
      </c>
      <c r="D174" s="439" t="s">
        <v>226</v>
      </c>
      <c r="E174" s="441" t="s">
        <v>227</v>
      </c>
      <c r="F174" s="426" t="s">
        <v>202</v>
      </c>
      <c r="G174" s="196" t="s">
        <v>27</v>
      </c>
      <c r="H174" s="208"/>
      <c r="I174" s="179">
        <f t="shared" ref="I174:I182" si="137">H174-J174</f>
        <v>0</v>
      </c>
      <c r="J174" s="209"/>
      <c r="K174" s="208"/>
      <c r="L174" s="179">
        <f t="shared" ref="L174:L182" si="138">K174-M174</f>
        <v>0</v>
      </c>
      <c r="M174" s="209"/>
      <c r="N174" s="208"/>
      <c r="O174" s="179">
        <f t="shared" ref="O174:O182" si="139">N174-P174</f>
        <v>0</v>
      </c>
      <c r="P174" s="209"/>
      <c r="Q174" s="208"/>
      <c r="R174" s="179">
        <f t="shared" ref="R174:R182" si="140">Q174-S174</f>
        <v>0</v>
      </c>
      <c r="S174" s="209"/>
      <c r="T174" s="208"/>
      <c r="U174" s="179">
        <f t="shared" ref="U174:U182" si="141">T174-V174</f>
        <v>0</v>
      </c>
      <c r="V174" s="209"/>
      <c r="W174" s="208"/>
      <c r="X174" s="179">
        <f t="shared" ref="X174:X182" si="142">W174-Y174</f>
        <v>0</v>
      </c>
      <c r="Y174" s="228"/>
      <c r="Z174" s="208"/>
      <c r="AA174" s="179">
        <f t="shared" ref="AA174:AA182" si="143">Z174-AB174</f>
        <v>0</v>
      </c>
      <c r="AB174" s="209"/>
      <c r="AC174" s="208"/>
      <c r="AD174" s="179">
        <f t="shared" ref="AD174:AD182" si="144">AC174-AE174</f>
        <v>0</v>
      </c>
      <c r="AE174" s="209"/>
      <c r="AF174" s="208"/>
      <c r="AG174" s="179">
        <f t="shared" ref="AG174:AG182" si="145">AF174-AH174</f>
        <v>0</v>
      </c>
      <c r="AH174" s="209"/>
      <c r="AI174" s="203"/>
      <c r="AJ174" s="181" t="s">
        <v>28</v>
      </c>
    </row>
    <row r="175" spans="1:36">
      <c r="A175" s="435"/>
      <c r="B175" s="426"/>
      <c r="C175" s="437"/>
      <c r="D175" s="439"/>
      <c r="E175" s="441"/>
      <c r="F175" s="426"/>
      <c r="G175" s="196" t="s">
        <v>29</v>
      </c>
      <c r="H175" s="208">
        <v>400000</v>
      </c>
      <c r="I175" s="179">
        <f t="shared" si="137"/>
        <v>0</v>
      </c>
      <c r="J175" s="209">
        <v>400000</v>
      </c>
      <c r="K175" s="208"/>
      <c r="L175" s="179">
        <f t="shared" si="138"/>
        <v>0</v>
      </c>
      <c r="M175" s="209"/>
      <c r="N175" s="208"/>
      <c r="O175" s="179">
        <f t="shared" si="139"/>
        <v>0</v>
      </c>
      <c r="P175" s="209"/>
      <c r="Q175" s="208"/>
      <c r="R175" s="179">
        <f t="shared" si="140"/>
        <v>0</v>
      </c>
      <c r="S175" s="209"/>
      <c r="T175" s="208"/>
      <c r="U175" s="179">
        <f t="shared" si="141"/>
        <v>0</v>
      </c>
      <c r="V175" s="209"/>
      <c r="W175" s="208"/>
      <c r="X175" s="179">
        <f t="shared" si="142"/>
        <v>0</v>
      </c>
      <c r="Y175" s="228"/>
      <c r="Z175" s="208"/>
      <c r="AA175" s="179">
        <f t="shared" si="143"/>
        <v>0</v>
      </c>
      <c r="AB175" s="209"/>
      <c r="AC175" s="208"/>
      <c r="AD175" s="179">
        <f t="shared" si="144"/>
        <v>0</v>
      </c>
      <c r="AE175" s="209"/>
      <c r="AF175" s="208"/>
      <c r="AG175" s="179">
        <f t="shared" si="145"/>
        <v>0</v>
      </c>
      <c r="AH175" s="209"/>
      <c r="AI175" s="203"/>
      <c r="AJ175" s="182">
        <f>SUM(H174:H182,K174:K182,N174:N182,Q174:Q182,T174:T182,W174:W182,Z174:Z182,AC174:AC182,AF174:AF182)</f>
        <v>4591000</v>
      </c>
    </row>
    <row r="176" spans="1:36">
      <c r="A176" s="435"/>
      <c r="B176" s="426"/>
      <c r="C176" s="437"/>
      <c r="D176" s="439"/>
      <c r="E176" s="441"/>
      <c r="F176" s="426"/>
      <c r="G176" s="196" t="s">
        <v>30</v>
      </c>
      <c r="H176" s="208"/>
      <c r="I176" s="179">
        <f t="shared" si="137"/>
        <v>0</v>
      </c>
      <c r="J176" s="209"/>
      <c r="K176" s="208"/>
      <c r="L176" s="179">
        <f t="shared" si="138"/>
        <v>0</v>
      </c>
      <c r="M176" s="209"/>
      <c r="N176" s="208"/>
      <c r="O176" s="179">
        <f t="shared" si="139"/>
        <v>0</v>
      </c>
      <c r="P176" s="209"/>
      <c r="Q176" s="208">
        <v>650000</v>
      </c>
      <c r="R176" s="179">
        <f t="shared" si="140"/>
        <v>0</v>
      </c>
      <c r="S176" s="209">
        <v>650000</v>
      </c>
      <c r="T176" s="208"/>
      <c r="U176" s="179">
        <f t="shared" si="141"/>
        <v>0</v>
      </c>
      <c r="V176" s="209"/>
      <c r="W176" s="208"/>
      <c r="X176" s="179">
        <f t="shared" si="142"/>
        <v>0</v>
      </c>
      <c r="Y176" s="228"/>
      <c r="Z176" s="208"/>
      <c r="AA176" s="179">
        <f t="shared" si="143"/>
        <v>0</v>
      </c>
      <c r="AB176" s="209"/>
      <c r="AC176" s="208"/>
      <c r="AD176" s="179">
        <f t="shared" si="144"/>
        <v>0</v>
      </c>
      <c r="AE176" s="209"/>
      <c r="AF176" s="208"/>
      <c r="AG176" s="179">
        <f t="shared" si="145"/>
        <v>0</v>
      </c>
      <c r="AH176" s="209"/>
      <c r="AI176" s="203"/>
      <c r="AJ176" s="183" t="s">
        <v>32</v>
      </c>
    </row>
    <row r="177" spans="1:36">
      <c r="A177" s="435"/>
      <c r="B177" s="426"/>
      <c r="C177" s="437"/>
      <c r="D177" s="439"/>
      <c r="E177" s="441"/>
      <c r="F177" s="426"/>
      <c r="G177" s="196" t="s">
        <v>31</v>
      </c>
      <c r="H177" s="208"/>
      <c r="I177" s="179">
        <f t="shared" si="137"/>
        <v>0</v>
      </c>
      <c r="J177" s="209"/>
      <c r="K177" s="208"/>
      <c r="L177" s="179">
        <f t="shared" si="138"/>
        <v>0</v>
      </c>
      <c r="M177" s="209"/>
      <c r="N177" s="208"/>
      <c r="O177" s="179">
        <f t="shared" si="139"/>
        <v>0</v>
      </c>
      <c r="P177" s="209"/>
      <c r="Q177" s="208">
        <v>896000</v>
      </c>
      <c r="R177" s="179">
        <f t="shared" si="140"/>
        <v>0</v>
      </c>
      <c r="S177" s="209">
        <v>896000</v>
      </c>
      <c r="T177" s="208"/>
      <c r="U177" s="179">
        <f t="shared" si="141"/>
        <v>0</v>
      </c>
      <c r="V177" s="209"/>
      <c r="W177" s="208"/>
      <c r="X177" s="179">
        <f t="shared" si="142"/>
        <v>0</v>
      </c>
      <c r="Y177" s="228"/>
      <c r="Z177" s="208"/>
      <c r="AA177" s="179">
        <f t="shared" si="143"/>
        <v>0</v>
      </c>
      <c r="AB177" s="209"/>
      <c r="AC177" s="208"/>
      <c r="AD177" s="179">
        <f t="shared" si="144"/>
        <v>0</v>
      </c>
      <c r="AE177" s="209"/>
      <c r="AF177" s="208"/>
      <c r="AG177" s="179">
        <f t="shared" si="145"/>
        <v>0</v>
      </c>
      <c r="AH177" s="209"/>
      <c r="AI177" s="203"/>
      <c r="AJ177" s="182">
        <f>SUM(I174:I182,L174:L182,O174:O182,R174:R182,U174:U182,X174:X182,AA174:AA182,AD174:AD182,AG174:AG182)</f>
        <v>2081000</v>
      </c>
    </row>
    <row r="178" spans="1:36">
      <c r="A178" s="435"/>
      <c r="B178" s="426"/>
      <c r="C178" s="437"/>
      <c r="D178" s="439"/>
      <c r="E178" s="441"/>
      <c r="F178" s="426"/>
      <c r="G178" s="196" t="s">
        <v>33</v>
      </c>
      <c r="H178" s="208"/>
      <c r="I178" s="179">
        <f t="shared" si="137"/>
        <v>0</v>
      </c>
      <c r="J178" s="209"/>
      <c r="K178" s="208"/>
      <c r="L178" s="179">
        <f t="shared" si="138"/>
        <v>0</v>
      </c>
      <c r="M178" s="209"/>
      <c r="N178" s="208"/>
      <c r="O178" s="179">
        <f t="shared" si="139"/>
        <v>0</v>
      </c>
      <c r="P178" s="209"/>
      <c r="Q178" s="208"/>
      <c r="R178" s="179">
        <f t="shared" si="140"/>
        <v>0</v>
      </c>
      <c r="S178" s="209"/>
      <c r="T178" s="208">
        <v>705000</v>
      </c>
      <c r="U178" s="179">
        <f t="shared" si="141"/>
        <v>141000</v>
      </c>
      <c r="V178" s="209">
        <v>564000</v>
      </c>
      <c r="W178" s="208"/>
      <c r="X178" s="179">
        <f t="shared" si="142"/>
        <v>0</v>
      </c>
      <c r="Y178" s="228"/>
      <c r="Z178" s="208"/>
      <c r="AA178" s="179">
        <f t="shared" si="143"/>
        <v>0</v>
      </c>
      <c r="AB178" s="209"/>
      <c r="AC178" s="208"/>
      <c r="AD178" s="179">
        <f t="shared" si="144"/>
        <v>0</v>
      </c>
      <c r="AE178" s="209"/>
      <c r="AF178" s="208"/>
      <c r="AG178" s="179">
        <f t="shared" si="145"/>
        <v>0</v>
      </c>
      <c r="AH178" s="209"/>
      <c r="AI178" s="203"/>
      <c r="AJ178" s="183" t="s">
        <v>36</v>
      </c>
    </row>
    <row r="179" spans="1:36">
      <c r="A179" s="435"/>
      <c r="B179" s="426"/>
      <c r="C179" s="437"/>
      <c r="D179" s="439"/>
      <c r="E179" s="441"/>
      <c r="F179" s="426"/>
      <c r="G179" s="196" t="s">
        <v>34</v>
      </c>
      <c r="H179" s="208"/>
      <c r="I179" s="179">
        <f t="shared" si="137"/>
        <v>0</v>
      </c>
      <c r="J179" s="209"/>
      <c r="K179" s="208"/>
      <c r="L179" s="179">
        <f t="shared" si="138"/>
        <v>0</v>
      </c>
      <c r="M179" s="209"/>
      <c r="N179" s="208"/>
      <c r="O179" s="179">
        <f t="shared" si="139"/>
        <v>0</v>
      </c>
      <c r="P179" s="209"/>
      <c r="Q179" s="208"/>
      <c r="R179" s="179">
        <f t="shared" si="140"/>
        <v>0</v>
      </c>
      <c r="S179" s="209"/>
      <c r="T179" s="208"/>
      <c r="U179" s="179">
        <f t="shared" si="141"/>
        <v>0</v>
      </c>
      <c r="V179" s="209"/>
      <c r="W179" s="208"/>
      <c r="X179" s="179">
        <f t="shared" si="142"/>
        <v>0</v>
      </c>
      <c r="Y179" s="228"/>
      <c r="Z179" s="208"/>
      <c r="AA179" s="179">
        <f t="shared" si="143"/>
        <v>0</v>
      </c>
      <c r="AB179" s="209"/>
      <c r="AC179" s="208">
        <v>1940000</v>
      </c>
      <c r="AD179" s="179">
        <f t="shared" si="144"/>
        <v>1940000</v>
      </c>
      <c r="AE179" s="209"/>
      <c r="AF179" s="208"/>
      <c r="AG179" s="179">
        <f t="shared" si="145"/>
        <v>0</v>
      </c>
      <c r="AH179" s="209"/>
      <c r="AI179" s="203"/>
      <c r="AJ179" s="182">
        <f>SUM(J174:J182,M174:M182,P174:P182,S174:S182,V174:V182,Y174:Y182,AB174:AB182,AE174:AE182,AH174:AH182)</f>
        <v>2510000</v>
      </c>
    </row>
    <row r="180" spans="1:36">
      <c r="A180" s="435"/>
      <c r="B180" s="426"/>
      <c r="C180" s="437"/>
      <c r="D180" s="439"/>
      <c r="E180" s="441"/>
      <c r="F180" s="426"/>
      <c r="G180" s="196" t="s">
        <v>35</v>
      </c>
      <c r="H180" s="208"/>
      <c r="I180" s="179">
        <f t="shared" si="137"/>
        <v>0</v>
      </c>
      <c r="J180" s="209"/>
      <c r="K180" s="208"/>
      <c r="L180" s="179">
        <f t="shared" si="138"/>
        <v>0</v>
      </c>
      <c r="M180" s="209"/>
      <c r="N180" s="208"/>
      <c r="O180" s="179">
        <f t="shared" si="139"/>
        <v>0</v>
      </c>
      <c r="P180" s="209"/>
      <c r="Q180" s="208"/>
      <c r="R180" s="179">
        <f t="shared" si="140"/>
        <v>0</v>
      </c>
      <c r="S180" s="209"/>
      <c r="T180" s="208"/>
      <c r="U180" s="179">
        <f t="shared" si="141"/>
        <v>0</v>
      </c>
      <c r="V180" s="209"/>
      <c r="W180" s="208"/>
      <c r="X180" s="179">
        <f t="shared" si="142"/>
        <v>0</v>
      </c>
      <c r="Y180" s="228"/>
      <c r="Z180" s="208"/>
      <c r="AA180" s="179">
        <f t="shared" si="143"/>
        <v>0</v>
      </c>
      <c r="AB180" s="209"/>
      <c r="AC180" s="208"/>
      <c r="AD180" s="179">
        <f t="shared" si="144"/>
        <v>0</v>
      </c>
      <c r="AE180" s="209"/>
      <c r="AF180" s="208"/>
      <c r="AG180" s="179">
        <f t="shared" si="145"/>
        <v>0</v>
      </c>
      <c r="AH180" s="209"/>
      <c r="AI180" s="203"/>
      <c r="AJ180" s="183" t="s">
        <v>40</v>
      </c>
    </row>
    <row r="181" spans="1:36">
      <c r="A181" s="435"/>
      <c r="B181" s="426"/>
      <c r="C181" s="437"/>
      <c r="D181" s="439"/>
      <c r="E181" s="441"/>
      <c r="F181" s="426"/>
      <c r="G181" s="196" t="s">
        <v>37</v>
      </c>
      <c r="H181" s="208"/>
      <c r="I181" s="179">
        <f t="shared" si="137"/>
        <v>0</v>
      </c>
      <c r="J181" s="209"/>
      <c r="K181" s="208"/>
      <c r="L181" s="179">
        <f t="shared" si="138"/>
        <v>0</v>
      </c>
      <c r="M181" s="209"/>
      <c r="N181" s="208"/>
      <c r="O181" s="179">
        <f t="shared" si="139"/>
        <v>0</v>
      </c>
      <c r="P181" s="209"/>
      <c r="Q181" s="208"/>
      <c r="R181" s="179">
        <f t="shared" si="140"/>
        <v>0</v>
      </c>
      <c r="S181" s="209"/>
      <c r="T181" s="208"/>
      <c r="U181" s="179">
        <f t="shared" si="141"/>
        <v>0</v>
      </c>
      <c r="V181" s="209"/>
      <c r="W181" s="208"/>
      <c r="X181" s="179">
        <f t="shared" si="142"/>
        <v>0</v>
      </c>
      <c r="Y181" s="228"/>
      <c r="Z181" s="208"/>
      <c r="AA181" s="179">
        <f t="shared" si="143"/>
        <v>0</v>
      </c>
      <c r="AB181" s="209"/>
      <c r="AC181" s="208"/>
      <c r="AD181" s="179">
        <f t="shared" si="144"/>
        <v>0</v>
      </c>
      <c r="AE181" s="209"/>
      <c r="AF181" s="208"/>
      <c r="AG181" s="179">
        <f t="shared" si="145"/>
        <v>0</v>
      </c>
      <c r="AH181" s="209"/>
      <c r="AI181" s="203"/>
      <c r="AJ181" s="184">
        <f>AJ179/AJ175</f>
        <v>0.54672184709213678</v>
      </c>
    </row>
    <row r="182" spans="1:36" ht="15" thickBot="1">
      <c r="A182" s="436"/>
      <c r="B182" s="427"/>
      <c r="C182" s="438"/>
      <c r="D182" s="440"/>
      <c r="E182" s="442"/>
      <c r="F182" s="427"/>
      <c r="G182" s="197" t="s">
        <v>38</v>
      </c>
      <c r="H182" s="210"/>
      <c r="I182" s="185">
        <f t="shared" si="137"/>
        <v>0</v>
      </c>
      <c r="J182" s="211"/>
      <c r="K182" s="210"/>
      <c r="L182" s="185">
        <f t="shared" si="138"/>
        <v>0</v>
      </c>
      <c r="M182" s="211"/>
      <c r="N182" s="210"/>
      <c r="O182" s="185">
        <f t="shared" si="139"/>
        <v>0</v>
      </c>
      <c r="P182" s="211"/>
      <c r="Q182" s="210"/>
      <c r="R182" s="185">
        <f t="shared" si="140"/>
        <v>0</v>
      </c>
      <c r="S182" s="211"/>
      <c r="T182" s="210"/>
      <c r="U182" s="185">
        <f t="shared" si="141"/>
        <v>0</v>
      </c>
      <c r="V182" s="211"/>
      <c r="W182" s="210"/>
      <c r="X182" s="185">
        <f t="shared" si="142"/>
        <v>0</v>
      </c>
      <c r="Y182" s="229"/>
      <c r="Z182" s="210"/>
      <c r="AA182" s="185">
        <f t="shared" si="143"/>
        <v>0</v>
      </c>
      <c r="AB182" s="211"/>
      <c r="AC182" s="210"/>
      <c r="AD182" s="185">
        <f t="shared" si="144"/>
        <v>0</v>
      </c>
      <c r="AE182" s="211"/>
      <c r="AF182" s="210"/>
      <c r="AG182" s="185">
        <f t="shared" si="145"/>
        <v>0</v>
      </c>
      <c r="AH182" s="211"/>
      <c r="AI182" s="204"/>
      <c r="AJ182" s="186"/>
    </row>
    <row r="183" spans="1:36" ht="15" hidden="1" customHeight="1">
      <c r="A183" s="489" t="s">
        <v>17</v>
      </c>
      <c r="B183" s="386" t="s">
        <v>13</v>
      </c>
      <c r="C183" s="386" t="s">
        <v>14</v>
      </c>
      <c r="D183" s="386" t="s">
        <v>176</v>
      </c>
      <c r="E183" s="386" t="s">
        <v>16</v>
      </c>
      <c r="F183" s="379" t="s">
        <v>17</v>
      </c>
      <c r="G183" s="490" t="s">
        <v>18</v>
      </c>
      <c r="H183" s="487" t="s">
        <v>19</v>
      </c>
      <c r="I183" s="379" t="s">
        <v>20</v>
      </c>
      <c r="J183" s="380" t="s">
        <v>21</v>
      </c>
      <c r="K183" s="487" t="s">
        <v>19</v>
      </c>
      <c r="L183" s="379" t="s">
        <v>20</v>
      </c>
      <c r="M183" s="380" t="s">
        <v>21</v>
      </c>
      <c r="N183" s="487" t="s">
        <v>19</v>
      </c>
      <c r="O183" s="379" t="s">
        <v>20</v>
      </c>
      <c r="P183" s="380" t="s">
        <v>21</v>
      </c>
      <c r="Q183" s="487" t="s">
        <v>19</v>
      </c>
      <c r="R183" s="379" t="s">
        <v>20</v>
      </c>
      <c r="S183" s="380" t="s">
        <v>21</v>
      </c>
      <c r="T183" s="487" t="s">
        <v>19</v>
      </c>
      <c r="U183" s="379" t="s">
        <v>20</v>
      </c>
      <c r="V183" s="380" t="s">
        <v>21</v>
      </c>
      <c r="W183" s="487" t="s">
        <v>19</v>
      </c>
      <c r="X183" s="379" t="s">
        <v>20</v>
      </c>
      <c r="Y183" s="486" t="s">
        <v>21</v>
      </c>
      <c r="Z183" s="487" t="s">
        <v>19</v>
      </c>
      <c r="AA183" s="379" t="s">
        <v>20</v>
      </c>
      <c r="AB183" s="380" t="s">
        <v>21</v>
      </c>
      <c r="AC183" s="487" t="s">
        <v>19</v>
      </c>
      <c r="AD183" s="379" t="s">
        <v>20</v>
      </c>
      <c r="AE183" s="380" t="s">
        <v>21</v>
      </c>
      <c r="AF183" s="487" t="s">
        <v>19</v>
      </c>
      <c r="AG183" s="379" t="s">
        <v>20</v>
      </c>
      <c r="AH183" s="380" t="s">
        <v>21</v>
      </c>
      <c r="AI183" s="381" t="s">
        <v>19</v>
      </c>
      <c r="AJ183" s="488" t="s">
        <v>22</v>
      </c>
    </row>
    <row r="184" spans="1:36" ht="15" hidden="1" customHeight="1">
      <c r="A184" s="447"/>
      <c r="B184" s="431"/>
      <c r="C184" s="431"/>
      <c r="D184" s="431"/>
      <c r="E184" s="431"/>
      <c r="F184" s="444"/>
      <c r="G184" s="449"/>
      <c r="H184" s="443"/>
      <c r="I184" s="444"/>
      <c r="J184" s="445"/>
      <c r="K184" s="443"/>
      <c r="L184" s="444"/>
      <c r="M184" s="445"/>
      <c r="N184" s="443"/>
      <c r="O184" s="444"/>
      <c r="P184" s="445"/>
      <c r="Q184" s="443"/>
      <c r="R184" s="444"/>
      <c r="S184" s="445"/>
      <c r="T184" s="443"/>
      <c r="U184" s="444"/>
      <c r="V184" s="445"/>
      <c r="W184" s="443"/>
      <c r="X184" s="444"/>
      <c r="Y184" s="451"/>
      <c r="Z184" s="443"/>
      <c r="AA184" s="444"/>
      <c r="AB184" s="445"/>
      <c r="AC184" s="443"/>
      <c r="AD184" s="444"/>
      <c r="AE184" s="445"/>
      <c r="AF184" s="443"/>
      <c r="AG184" s="444"/>
      <c r="AH184" s="445"/>
      <c r="AI184" s="452"/>
      <c r="AJ184" s="454"/>
    </row>
    <row r="185" spans="1:36" ht="15" hidden="1" customHeight="1">
      <c r="A185" s="435" t="s">
        <v>202</v>
      </c>
      <c r="B185" s="426" t="s">
        <v>228</v>
      </c>
      <c r="C185" s="437">
        <v>1451</v>
      </c>
      <c r="D185" s="439" t="s">
        <v>229</v>
      </c>
      <c r="E185" s="441" t="s">
        <v>230</v>
      </c>
      <c r="F185" s="426" t="s">
        <v>202</v>
      </c>
      <c r="G185" s="196" t="s">
        <v>27</v>
      </c>
      <c r="H185" s="208"/>
      <c r="I185" s="179">
        <f t="shared" ref="I185:I196" si="146">H185-J185</f>
        <v>0</v>
      </c>
      <c r="J185" s="209"/>
      <c r="K185" s="208"/>
      <c r="L185" s="179">
        <f t="shared" ref="L185:L196" si="147">K185-M185</f>
        <v>0</v>
      </c>
      <c r="M185" s="209"/>
      <c r="N185" s="208"/>
      <c r="O185" s="179">
        <f t="shared" ref="O185:O196" si="148">N185-P185</f>
        <v>0</v>
      </c>
      <c r="P185" s="209"/>
      <c r="Q185" s="208"/>
      <c r="R185" s="179">
        <f t="shared" ref="R185:R196" si="149">Q185-S185</f>
        <v>0</v>
      </c>
      <c r="S185" s="209"/>
      <c r="T185" s="208"/>
      <c r="U185" s="179">
        <f t="shared" ref="U185:U196" si="150">T185-V185</f>
        <v>0</v>
      </c>
      <c r="V185" s="209"/>
      <c r="W185" s="208"/>
      <c r="X185" s="179">
        <f t="shared" ref="X185:X196" si="151">W185-Y185</f>
        <v>0</v>
      </c>
      <c r="Y185" s="228"/>
      <c r="Z185" s="208"/>
      <c r="AA185" s="179">
        <f t="shared" ref="AA185:AA196" si="152">Z185-AB185</f>
        <v>0</v>
      </c>
      <c r="AB185" s="209"/>
      <c r="AC185" s="208"/>
      <c r="AD185" s="179">
        <f t="shared" ref="AD185:AD196" si="153">AC185-AE185</f>
        <v>0</v>
      </c>
      <c r="AE185" s="209"/>
      <c r="AF185" s="208"/>
      <c r="AG185" s="179">
        <f t="shared" ref="AG185:AG196" si="154">AF185-AH185</f>
        <v>0</v>
      </c>
      <c r="AH185" s="209"/>
      <c r="AI185" s="203"/>
      <c r="AJ185" s="181" t="s">
        <v>28</v>
      </c>
    </row>
    <row r="186" spans="1:36" ht="14.45" hidden="1" customHeight="1">
      <c r="A186" s="435"/>
      <c r="B186" s="426"/>
      <c r="C186" s="437"/>
      <c r="D186" s="439"/>
      <c r="E186" s="441"/>
      <c r="F186" s="426"/>
      <c r="G186" s="196" t="s">
        <v>29</v>
      </c>
      <c r="H186" s="208"/>
      <c r="I186" s="179">
        <f t="shared" si="146"/>
        <v>0</v>
      </c>
      <c r="J186" s="209"/>
      <c r="K186" s="208"/>
      <c r="L186" s="179">
        <f t="shared" si="147"/>
        <v>0</v>
      </c>
      <c r="M186" s="209"/>
      <c r="N186" s="208"/>
      <c r="O186" s="179">
        <f t="shared" si="148"/>
        <v>0</v>
      </c>
      <c r="P186" s="209"/>
      <c r="Q186" s="208"/>
      <c r="R186" s="179">
        <f t="shared" si="149"/>
        <v>0</v>
      </c>
      <c r="S186" s="209"/>
      <c r="T186" s="208"/>
      <c r="U186" s="179">
        <f t="shared" si="150"/>
        <v>0</v>
      </c>
      <c r="V186" s="209"/>
      <c r="W186" s="208"/>
      <c r="X186" s="179">
        <f t="shared" si="151"/>
        <v>0</v>
      </c>
      <c r="Y186" s="228"/>
      <c r="Z186" s="208"/>
      <c r="AA186" s="179">
        <f t="shared" si="152"/>
        <v>0</v>
      </c>
      <c r="AB186" s="209"/>
      <c r="AC186" s="208"/>
      <c r="AD186" s="179">
        <f t="shared" si="153"/>
        <v>0</v>
      </c>
      <c r="AE186" s="209"/>
      <c r="AF186" s="208"/>
      <c r="AG186" s="179">
        <f t="shared" si="154"/>
        <v>0</v>
      </c>
      <c r="AH186" s="209"/>
      <c r="AI186" s="203"/>
      <c r="AJ186" s="527" t="e">
        <f>SUM(H185:H196,K185:K196,N185:N196,Q185:Q196,T185:T196,AI185:AI196)+SUM(#REF!,#REF!,#REF!,#REF!,#REF!,#REF!,#REF!,#REF!,#REF!,#REF!,#REF!,#REF!,#REF!,#REF!,#REF!,#REF!,#REF!,#REF!,#REF!,#REF!)</f>
        <v>#REF!</v>
      </c>
    </row>
    <row r="187" spans="1:36" ht="14.45" hidden="1" customHeight="1">
      <c r="A187" s="435"/>
      <c r="B187" s="426"/>
      <c r="C187" s="437"/>
      <c r="D187" s="439"/>
      <c r="E187" s="441"/>
      <c r="F187" s="426"/>
      <c r="G187" s="196" t="s">
        <v>30</v>
      </c>
      <c r="H187" s="208"/>
      <c r="I187" s="179">
        <f t="shared" si="146"/>
        <v>0</v>
      </c>
      <c r="J187" s="209"/>
      <c r="K187" s="208"/>
      <c r="L187" s="179">
        <f t="shared" si="147"/>
        <v>0</v>
      </c>
      <c r="M187" s="209"/>
      <c r="N187" s="208"/>
      <c r="O187" s="179">
        <f t="shared" si="148"/>
        <v>0</v>
      </c>
      <c r="P187" s="209"/>
      <c r="Q187" s="208"/>
      <c r="R187" s="179">
        <f t="shared" si="149"/>
        <v>0</v>
      </c>
      <c r="S187" s="209"/>
      <c r="T187" s="208"/>
      <c r="U187" s="179">
        <f t="shared" si="150"/>
        <v>0</v>
      </c>
      <c r="V187" s="209"/>
      <c r="W187" s="208"/>
      <c r="X187" s="179">
        <f t="shared" si="151"/>
        <v>0</v>
      </c>
      <c r="Y187" s="228"/>
      <c r="Z187" s="208"/>
      <c r="AA187" s="179">
        <f t="shared" si="152"/>
        <v>0</v>
      </c>
      <c r="AB187" s="209"/>
      <c r="AC187" s="208"/>
      <c r="AD187" s="179">
        <f t="shared" si="153"/>
        <v>0</v>
      </c>
      <c r="AE187" s="209"/>
      <c r="AF187" s="208"/>
      <c r="AG187" s="179">
        <f t="shared" si="154"/>
        <v>0</v>
      </c>
      <c r="AH187" s="209"/>
      <c r="AI187" s="203"/>
      <c r="AJ187" s="527"/>
    </row>
    <row r="188" spans="1:36" ht="14.45" hidden="1" customHeight="1">
      <c r="A188" s="435"/>
      <c r="B188" s="426"/>
      <c r="C188" s="437"/>
      <c r="D188" s="439"/>
      <c r="E188" s="441"/>
      <c r="F188" s="426"/>
      <c r="G188" s="196" t="s">
        <v>31</v>
      </c>
      <c r="H188" s="208"/>
      <c r="I188" s="179">
        <f t="shared" si="146"/>
        <v>0</v>
      </c>
      <c r="J188" s="209"/>
      <c r="K188" s="208"/>
      <c r="L188" s="179">
        <f t="shared" si="147"/>
        <v>0</v>
      </c>
      <c r="M188" s="209"/>
      <c r="N188" s="208"/>
      <c r="O188" s="179">
        <f t="shared" si="148"/>
        <v>0</v>
      </c>
      <c r="P188" s="209"/>
      <c r="Q188" s="208"/>
      <c r="R188" s="179">
        <f t="shared" si="149"/>
        <v>0</v>
      </c>
      <c r="S188" s="209"/>
      <c r="T188" s="208"/>
      <c r="U188" s="179">
        <f t="shared" si="150"/>
        <v>0</v>
      </c>
      <c r="V188" s="209"/>
      <c r="W188" s="208"/>
      <c r="X188" s="179">
        <f t="shared" si="151"/>
        <v>0</v>
      </c>
      <c r="Y188" s="228"/>
      <c r="Z188" s="208"/>
      <c r="AA188" s="179">
        <f t="shared" si="152"/>
        <v>0</v>
      </c>
      <c r="AB188" s="209"/>
      <c r="AC188" s="208"/>
      <c r="AD188" s="179">
        <f t="shared" si="153"/>
        <v>0</v>
      </c>
      <c r="AE188" s="209"/>
      <c r="AF188" s="208"/>
      <c r="AG188" s="179">
        <f t="shared" si="154"/>
        <v>0</v>
      </c>
      <c r="AH188" s="209"/>
      <c r="AI188" s="203"/>
      <c r="AJ188" s="183" t="s">
        <v>32</v>
      </c>
    </row>
    <row r="189" spans="1:36" ht="14.45" hidden="1" customHeight="1">
      <c r="A189" s="435"/>
      <c r="B189" s="426"/>
      <c r="C189" s="437"/>
      <c r="D189" s="439"/>
      <c r="E189" s="441"/>
      <c r="F189" s="426"/>
      <c r="G189" s="196" t="s">
        <v>33</v>
      </c>
      <c r="H189" s="208"/>
      <c r="I189" s="179">
        <f t="shared" si="146"/>
        <v>0</v>
      </c>
      <c r="J189" s="209"/>
      <c r="K189" s="208"/>
      <c r="L189" s="179">
        <f t="shared" si="147"/>
        <v>0</v>
      </c>
      <c r="M189" s="209"/>
      <c r="N189" s="208"/>
      <c r="O189" s="179">
        <f t="shared" si="148"/>
        <v>0</v>
      </c>
      <c r="P189" s="209"/>
      <c r="Q189" s="208"/>
      <c r="R189" s="179">
        <f t="shared" si="149"/>
        <v>0</v>
      </c>
      <c r="S189" s="209"/>
      <c r="T189" s="208"/>
      <c r="U189" s="179">
        <f t="shared" si="150"/>
        <v>0</v>
      </c>
      <c r="V189" s="209"/>
      <c r="W189" s="208"/>
      <c r="X189" s="179">
        <f t="shared" si="151"/>
        <v>0</v>
      </c>
      <c r="Y189" s="228"/>
      <c r="Z189" s="208"/>
      <c r="AA189" s="179">
        <f t="shared" si="152"/>
        <v>0</v>
      </c>
      <c r="AB189" s="209"/>
      <c r="AC189" s="208"/>
      <c r="AD189" s="179">
        <f t="shared" si="153"/>
        <v>0</v>
      </c>
      <c r="AE189" s="209"/>
      <c r="AF189" s="208"/>
      <c r="AG189" s="179">
        <f t="shared" si="154"/>
        <v>0</v>
      </c>
      <c r="AH189" s="209"/>
      <c r="AI189" s="203"/>
      <c r="AJ189" s="527">
        <f>SUM(I185:I196,L185:L196,O185:O196,R185:R196,U185:U196)</f>
        <v>0</v>
      </c>
    </row>
    <row r="190" spans="1:36" ht="14.45" hidden="1" customHeight="1">
      <c r="A190" s="435"/>
      <c r="B190" s="426"/>
      <c r="C190" s="437"/>
      <c r="D190" s="439"/>
      <c r="E190" s="441"/>
      <c r="F190" s="426"/>
      <c r="G190" s="196" t="s">
        <v>34</v>
      </c>
      <c r="H190" s="208"/>
      <c r="I190" s="179">
        <f t="shared" si="146"/>
        <v>0</v>
      </c>
      <c r="J190" s="209"/>
      <c r="K190" s="208"/>
      <c r="L190" s="179">
        <f t="shared" si="147"/>
        <v>0</v>
      </c>
      <c r="M190" s="209"/>
      <c r="N190" s="208"/>
      <c r="O190" s="179">
        <f t="shared" si="148"/>
        <v>0</v>
      </c>
      <c r="P190" s="209"/>
      <c r="Q190" s="208"/>
      <c r="R190" s="179">
        <f t="shared" si="149"/>
        <v>0</v>
      </c>
      <c r="S190" s="209"/>
      <c r="T190" s="208">
        <v>30400</v>
      </c>
      <c r="U190" s="179">
        <f t="shared" si="150"/>
        <v>0</v>
      </c>
      <c r="V190" s="209">
        <v>30400</v>
      </c>
      <c r="W190" s="208"/>
      <c r="X190" s="179">
        <f t="shared" si="151"/>
        <v>0</v>
      </c>
      <c r="Y190" s="228"/>
      <c r="Z190" s="208"/>
      <c r="AA190" s="179">
        <f t="shared" si="152"/>
        <v>0</v>
      </c>
      <c r="AB190" s="209"/>
      <c r="AC190" s="208"/>
      <c r="AD190" s="179">
        <f t="shared" si="153"/>
        <v>0</v>
      </c>
      <c r="AE190" s="209"/>
      <c r="AF190" s="208"/>
      <c r="AG190" s="179">
        <f t="shared" si="154"/>
        <v>0</v>
      </c>
      <c r="AH190" s="209"/>
      <c r="AI190" s="203"/>
      <c r="AJ190" s="527"/>
    </row>
    <row r="191" spans="1:36" ht="14.45" hidden="1" customHeight="1">
      <c r="A191" s="435"/>
      <c r="B191" s="426"/>
      <c r="C191" s="437"/>
      <c r="D191" s="439"/>
      <c r="E191" s="441"/>
      <c r="F191" s="426"/>
      <c r="G191" s="196" t="s">
        <v>35</v>
      </c>
      <c r="H191" s="208"/>
      <c r="I191" s="179">
        <f t="shared" si="146"/>
        <v>0</v>
      </c>
      <c r="J191" s="209"/>
      <c r="K191" s="208"/>
      <c r="L191" s="179">
        <f t="shared" si="147"/>
        <v>0</v>
      </c>
      <c r="M191" s="209"/>
      <c r="N191" s="208"/>
      <c r="O191" s="179">
        <f t="shared" si="148"/>
        <v>0</v>
      </c>
      <c r="P191" s="209"/>
      <c r="Q191" s="208"/>
      <c r="R191" s="179">
        <f t="shared" si="149"/>
        <v>0</v>
      </c>
      <c r="S191" s="209"/>
      <c r="T191" s="208"/>
      <c r="U191" s="179">
        <f t="shared" si="150"/>
        <v>0</v>
      </c>
      <c r="V191" s="209"/>
      <c r="W191" s="208"/>
      <c r="X191" s="179">
        <f t="shared" si="151"/>
        <v>0</v>
      </c>
      <c r="Y191" s="228"/>
      <c r="Z191" s="208"/>
      <c r="AA191" s="179">
        <f t="shared" si="152"/>
        <v>0</v>
      </c>
      <c r="AB191" s="209"/>
      <c r="AC191" s="208"/>
      <c r="AD191" s="179">
        <f t="shared" si="153"/>
        <v>0</v>
      </c>
      <c r="AE191" s="209"/>
      <c r="AF191" s="208"/>
      <c r="AG191" s="179">
        <f t="shared" si="154"/>
        <v>0</v>
      </c>
      <c r="AH191" s="209"/>
      <c r="AI191" s="203"/>
      <c r="AJ191" s="183" t="s">
        <v>36</v>
      </c>
    </row>
    <row r="192" spans="1:36" ht="14.45" hidden="1" customHeight="1">
      <c r="A192" s="435"/>
      <c r="B192" s="426"/>
      <c r="C192" s="437"/>
      <c r="D192" s="439"/>
      <c r="E192" s="441"/>
      <c r="F192" s="426"/>
      <c r="G192" s="196" t="s">
        <v>37</v>
      </c>
      <c r="H192" s="208"/>
      <c r="I192" s="179">
        <f t="shared" si="146"/>
        <v>0</v>
      </c>
      <c r="J192" s="209"/>
      <c r="K192" s="208"/>
      <c r="L192" s="179">
        <f t="shared" si="147"/>
        <v>0</v>
      </c>
      <c r="M192" s="209"/>
      <c r="N192" s="208"/>
      <c r="O192" s="179">
        <f t="shared" si="148"/>
        <v>0</v>
      </c>
      <c r="P192" s="209"/>
      <c r="Q192" s="208"/>
      <c r="R192" s="179">
        <f t="shared" si="149"/>
        <v>0</v>
      </c>
      <c r="S192" s="209"/>
      <c r="T192" s="208"/>
      <c r="U192" s="179">
        <f t="shared" si="150"/>
        <v>0</v>
      </c>
      <c r="V192" s="209"/>
      <c r="W192" s="208"/>
      <c r="X192" s="179">
        <f t="shared" si="151"/>
        <v>0</v>
      </c>
      <c r="Y192" s="228"/>
      <c r="Z192" s="208"/>
      <c r="AA192" s="179">
        <f t="shared" si="152"/>
        <v>0</v>
      </c>
      <c r="AB192" s="209"/>
      <c r="AC192" s="208"/>
      <c r="AD192" s="179">
        <f t="shared" si="153"/>
        <v>0</v>
      </c>
      <c r="AE192" s="209"/>
      <c r="AF192" s="208"/>
      <c r="AG192" s="179">
        <f t="shared" si="154"/>
        <v>0</v>
      </c>
      <c r="AH192" s="209"/>
      <c r="AI192" s="203"/>
      <c r="AJ192" s="527" t="e">
        <f>SUM(J185:J196,M185:M196,P185:P196,S185:S196,V185:V196)+SUM(#REF!,#REF!,#REF!,#REF!,#REF!,#REF!,#REF!,#REF!,#REF!,#REF!,#REF!,#REF!,#REF!,#REF!,#REF!,#REF!,#REF!,#REF!)</f>
        <v>#REF!</v>
      </c>
    </row>
    <row r="193" spans="1:36" ht="14.45" hidden="1" customHeight="1">
      <c r="A193" s="435"/>
      <c r="B193" s="426"/>
      <c r="C193" s="437"/>
      <c r="D193" s="439"/>
      <c r="E193" s="441"/>
      <c r="F193" s="426"/>
      <c r="G193" s="196" t="s">
        <v>38</v>
      </c>
      <c r="H193" s="208"/>
      <c r="I193" s="179">
        <f t="shared" si="146"/>
        <v>0</v>
      </c>
      <c r="J193" s="209"/>
      <c r="K193" s="208"/>
      <c r="L193" s="179">
        <f t="shared" si="147"/>
        <v>0</v>
      </c>
      <c r="M193" s="209"/>
      <c r="N193" s="208"/>
      <c r="O193" s="179">
        <f t="shared" si="148"/>
        <v>0</v>
      </c>
      <c r="P193" s="209"/>
      <c r="Q193" s="208"/>
      <c r="R193" s="179">
        <f t="shared" si="149"/>
        <v>0</v>
      </c>
      <c r="S193" s="209"/>
      <c r="T193" s="208"/>
      <c r="U193" s="179">
        <f t="shared" si="150"/>
        <v>0</v>
      </c>
      <c r="V193" s="209"/>
      <c r="W193" s="208"/>
      <c r="X193" s="179">
        <f t="shared" si="151"/>
        <v>0</v>
      </c>
      <c r="Y193" s="228"/>
      <c r="Z193" s="208"/>
      <c r="AA193" s="179">
        <f t="shared" si="152"/>
        <v>0</v>
      </c>
      <c r="AB193" s="209"/>
      <c r="AC193" s="208"/>
      <c r="AD193" s="179">
        <f t="shared" si="153"/>
        <v>0</v>
      </c>
      <c r="AE193" s="209"/>
      <c r="AF193" s="208"/>
      <c r="AG193" s="179">
        <f t="shared" si="154"/>
        <v>0</v>
      </c>
      <c r="AH193" s="209"/>
      <c r="AI193" s="203"/>
      <c r="AJ193" s="527"/>
    </row>
    <row r="194" spans="1:36" ht="14.45" hidden="1" customHeight="1">
      <c r="A194" s="435"/>
      <c r="B194" s="426"/>
      <c r="C194" s="437"/>
      <c r="D194" s="439"/>
      <c r="E194" s="441"/>
      <c r="F194" s="426"/>
      <c r="G194" s="196" t="s">
        <v>39</v>
      </c>
      <c r="H194" s="208"/>
      <c r="I194" s="179">
        <f t="shared" si="146"/>
        <v>0</v>
      </c>
      <c r="J194" s="209"/>
      <c r="K194" s="208"/>
      <c r="L194" s="179">
        <f t="shared" si="147"/>
        <v>0</v>
      </c>
      <c r="M194" s="209"/>
      <c r="N194" s="208"/>
      <c r="O194" s="179">
        <f t="shared" si="148"/>
        <v>0</v>
      </c>
      <c r="P194" s="209"/>
      <c r="Q194" s="208"/>
      <c r="R194" s="179">
        <f t="shared" si="149"/>
        <v>0</v>
      </c>
      <c r="S194" s="209"/>
      <c r="T194" s="208"/>
      <c r="U194" s="179">
        <f t="shared" si="150"/>
        <v>0</v>
      </c>
      <c r="V194" s="209"/>
      <c r="W194" s="208"/>
      <c r="X194" s="179">
        <f t="shared" si="151"/>
        <v>0</v>
      </c>
      <c r="Y194" s="228"/>
      <c r="Z194" s="208"/>
      <c r="AA194" s="179">
        <f t="shared" si="152"/>
        <v>0</v>
      </c>
      <c r="AB194" s="209"/>
      <c r="AC194" s="208"/>
      <c r="AD194" s="179">
        <f t="shared" si="153"/>
        <v>0</v>
      </c>
      <c r="AE194" s="209"/>
      <c r="AF194" s="208"/>
      <c r="AG194" s="179">
        <f t="shared" si="154"/>
        <v>0</v>
      </c>
      <c r="AH194" s="209"/>
      <c r="AI194" s="203"/>
      <c r="AJ194" s="183" t="s">
        <v>40</v>
      </c>
    </row>
    <row r="195" spans="1:36" ht="14.45" hidden="1" customHeight="1">
      <c r="A195" s="435"/>
      <c r="B195" s="426"/>
      <c r="C195" s="437"/>
      <c r="D195" s="439"/>
      <c r="E195" s="441"/>
      <c r="F195" s="426"/>
      <c r="G195" s="196" t="s">
        <v>41</v>
      </c>
      <c r="H195" s="208"/>
      <c r="I195" s="179">
        <f t="shared" si="146"/>
        <v>0</v>
      </c>
      <c r="J195" s="209"/>
      <c r="K195" s="208"/>
      <c r="L195" s="179">
        <f t="shared" si="147"/>
        <v>0</v>
      </c>
      <c r="M195" s="209"/>
      <c r="N195" s="208"/>
      <c r="O195" s="179">
        <f t="shared" si="148"/>
        <v>0</v>
      </c>
      <c r="P195" s="209"/>
      <c r="Q195" s="208"/>
      <c r="R195" s="179">
        <f t="shared" si="149"/>
        <v>0</v>
      </c>
      <c r="S195" s="209"/>
      <c r="T195" s="208"/>
      <c r="U195" s="179">
        <f t="shared" si="150"/>
        <v>0</v>
      </c>
      <c r="V195" s="209"/>
      <c r="W195" s="208"/>
      <c r="X195" s="179">
        <f t="shared" si="151"/>
        <v>0</v>
      </c>
      <c r="Y195" s="228"/>
      <c r="Z195" s="208"/>
      <c r="AA195" s="179">
        <f t="shared" si="152"/>
        <v>0</v>
      </c>
      <c r="AB195" s="209"/>
      <c r="AC195" s="208"/>
      <c r="AD195" s="179">
        <f t="shared" si="153"/>
        <v>0</v>
      </c>
      <c r="AE195" s="209"/>
      <c r="AF195" s="208"/>
      <c r="AG195" s="179">
        <f t="shared" si="154"/>
        <v>0</v>
      </c>
      <c r="AH195" s="209"/>
      <c r="AI195" s="203"/>
      <c r="AJ195" s="528" t="e">
        <f>AJ192/AJ186</f>
        <v>#REF!</v>
      </c>
    </row>
    <row r="196" spans="1:36" ht="15" hidden="1" customHeight="1" thickBot="1">
      <c r="A196" s="522"/>
      <c r="B196" s="432"/>
      <c r="C196" s="523"/>
      <c r="D196" s="526"/>
      <c r="E196" s="525"/>
      <c r="F196" s="432"/>
      <c r="G196" s="198" t="s">
        <v>42</v>
      </c>
      <c r="H196" s="212"/>
      <c r="I196" s="180">
        <f t="shared" si="146"/>
        <v>0</v>
      </c>
      <c r="J196" s="213"/>
      <c r="K196" s="212"/>
      <c r="L196" s="180">
        <f t="shared" si="147"/>
        <v>0</v>
      </c>
      <c r="M196" s="213"/>
      <c r="N196" s="212"/>
      <c r="O196" s="180">
        <f t="shared" si="148"/>
        <v>0</v>
      </c>
      <c r="P196" s="213"/>
      <c r="Q196" s="212"/>
      <c r="R196" s="180">
        <f t="shared" si="149"/>
        <v>0</v>
      </c>
      <c r="S196" s="213"/>
      <c r="T196" s="212"/>
      <c r="U196" s="180">
        <f t="shared" si="150"/>
        <v>0</v>
      </c>
      <c r="V196" s="213"/>
      <c r="W196" s="212"/>
      <c r="X196" s="180">
        <f t="shared" si="151"/>
        <v>0</v>
      </c>
      <c r="Y196" s="230"/>
      <c r="Z196" s="212"/>
      <c r="AA196" s="180">
        <f t="shared" si="152"/>
        <v>0</v>
      </c>
      <c r="AB196" s="213"/>
      <c r="AC196" s="212"/>
      <c r="AD196" s="180">
        <f t="shared" si="153"/>
        <v>0</v>
      </c>
      <c r="AE196" s="213"/>
      <c r="AF196" s="212"/>
      <c r="AG196" s="180">
        <f t="shared" si="154"/>
        <v>0</v>
      </c>
      <c r="AH196" s="213"/>
      <c r="AI196" s="205"/>
      <c r="AJ196" s="531"/>
    </row>
    <row r="197" spans="1:36" ht="15" customHeight="1">
      <c r="A197" s="446" t="s">
        <v>17</v>
      </c>
      <c r="B197" s="367" t="s">
        <v>13</v>
      </c>
      <c r="C197" s="367" t="s">
        <v>14</v>
      </c>
      <c r="D197" s="367" t="s">
        <v>176</v>
      </c>
      <c r="E197" s="367" t="s">
        <v>16</v>
      </c>
      <c r="F197" s="354" t="s">
        <v>17</v>
      </c>
      <c r="G197" s="448" t="s">
        <v>18</v>
      </c>
      <c r="H197" s="365" t="s">
        <v>19</v>
      </c>
      <c r="I197" s="354" t="s">
        <v>20</v>
      </c>
      <c r="J197" s="355" t="s">
        <v>21</v>
      </c>
      <c r="K197" s="365" t="s">
        <v>19</v>
      </c>
      <c r="L197" s="354" t="s">
        <v>20</v>
      </c>
      <c r="M197" s="355" t="s">
        <v>21</v>
      </c>
      <c r="N197" s="365" t="s">
        <v>19</v>
      </c>
      <c r="O197" s="354" t="s">
        <v>20</v>
      </c>
      <c r="P197" s="355" t="s">
        <v>21</v>
      </c>
      <c r="Q197" s="365" t="s">
        <v>19</v>
      </c>
      <c r="R197" s="354" t="s">
        <v>20</v>
      </c>
      <c r="S197" s="355" t="s">
        <v>21</v>
      </c>
      <c r="T197" s="365" t="s">
        <v>19</v>
      </c>
      <c r="U197" s="354" t="s">
        <v>20</v>
      </c>
      <c r="V197" s="355" t="s">
        <v>21</v>
      </c>
      <c r="W197" s="365" t="s">
        <v>19</v>
      </c>
      <c r="X197" s="354" t="s">
        <v>20</v>
      </c>
      <c r="Y197" s="450" t="s">
        <v>21</v>
      </c>
      <c r="Z197" s="365" t="s">
        <v>19</v>
      </c>
      <c r="AA197" s="354" t="s">
        <v>20</v>
      </c>
      <c r="AB197" s="355" t="s">
        <v>21</v>
      </c>
      <c r="AC197" s="365" t="s">
        <v>19</v>
      </c>
      <c r="AD197" s="354" t="s">
        <v>20</v>
      </c>
      <c r="AE197" s="355" t="s">
        <v>21</v>
      </c>
      <c r="AF197" s="365" t="s">
        <v>19</v>
      </c>
      <c r="AG197" s="354" t="s">
        <v>20</v>
      </c>
      <c r="AH197" s="355" t="s">
        <v>21</v>
      </c>
      <c r="AI197" s="356" t="s">
        <v>19</v>
      </c>
      <c r="AJ197" s="453" t="s">
        <v>22</v>
      </c>
    </row>
    <row r="198" spans="1:36" ht="15" customHeight="1">
      <c r="A198" s="447"/>
      <c r="B198" s="431"/>
      <c r="C198" s="431"/>
      <c r="D198" s="431"/>
      <c r="E198" s="431"/>
      <c r="F198" s="444"/>
      <c r="G198" s="449"/>
      <c r="H198" s="443"/>
      <c r="I198" s="444"/>
      <c r="J198" s="445"/>
      <c r="K198" s="443"/>
      <c r="L198" s="444"/>
      <c r="M198" s="445"/>
      <c r="N198" s="443"/>
      <c r="O198" s="444"/>
      <c r="P198" s="445"/>
      <c r="Q198" s="443"/>
      <c r="R198" s="444"/>
      <c r="S198" s="445"/>
      <c r="T198" s="443"/>
      <c r="U198" s="444"/>
      <c r="V198" s="445"/>
      <c r="W198" s="443"/>
      <c r="X198" s="444"/>
      <c r="Y198" s="451"/>
      <c r="Z198" s="443"/>
      <c r="AA198" s="444"/>
      <c r="AB198" s="445"/>
      <c r="AC198" s="443"/>
      <c r="AD198" s="444"/>
      <c r="AE198" s="445"/>
      <c r="AF198" s="443"/>
      <c r="AG198" s="444"/>
      <c r="AH198" s="445"/>
      <c r="AI198" s="452"/>
      <c r="AJ198" s="454"/>
    </row>
    <row r="199" spans="1:36" ht="15" customHeight="1">
      <c r="A199" s="435" t="s">
        <v>202</v>
      </c>
      <c r="B199" s="426" t="s">
        <v>231</v>
      </c>
      <c r="C199" s="437">
        <v>1271</v>
      </c>
      <c r="D199" s="439" t="s">
        <v>232</v>
      </c>
      <c r="E199" s="441" t="s">
        <v>233</v>
      </c>
      <c r="F199" s="426" t="s">
        <v>202</v>
      </c>
      <c r="G199" s="196" t="s">
        <v>27</v>
      </c>
      <c r="H199" s="208"/>
      <c r="I199" s="179">
        <f t="shared" ref="I199:I207" si="155">H199-J199</f>
        <v>0</v>
      </c>
      <c r="J199" s="209"/>
      <c r="K199" s="208"/>
      <c r="L199" s="179">
        <f t="shared" ref="L199:L207" si="156">K199-M199</f>
        <v>0</v>
      </c>
      <c r="M199" s="209"/>
      <c r="N199" s="208"/>
      <c r="O199" s="179">
        <f t="shared" ref="O199:O207" si="157">N199-P199</f>
        <v>0</v>
      </c>
      <c r="P199" s="209"/>
      <c r="Q199" s="208"/>
      <c r="R199" s="179">
        <f>Q199-S199</f>
        <v>0</v>
      </c>
      <c r="S199" s="209"/>
      <c r="T199" s="208"/>
      <c r="U199" s="179">
        <f t="shared" ref="U199:U207" si="158">T199-V199</f>
        <v>0</v>
      </c>
      <c r="V199" s="209"/>
      <c r="W199" s="208"/>
      <c r="X199" s="179">
        <f t="shared" ref="X199:X207" si="159">W199-Y199</f>
        <v>0</v>
      </c>
      <c r="Y199" s="228"/>
      <c r="Z199" s="208"/>
      <c r="AA199" s="179">
        <f t="shared" ref="AA199:AA207" si="160">Z199-AB199</f>
        <v>0</v>
      </c>
      <c r="AB199" s="209"/>
      <c r="AC199" s="208"/>
      <c r="AD199" s="179">
        <f t="shared" ref="AD199:AD207" si="161">AC199-AE199</f>
        <v>0</v>
      </c>
      <c r="AE199" s="209"/>
      <c r="AF199" s="208"/>
      <c r="AG199" s="179">
        <f t="shared" ref="AG199:AG207" si="162">AF199-AH199</f>
        <v>0</v>
      </c>
      <c r="AH199" s="209"/>
      <c r="AI199" s="203"/>
      <c r="AJ199" s="181" t="s">
        <v>28</v>
      </c>
    </row>
    <row r="200" spans="1:36">
      <c r="A200" s="435"/>
      <c r="B200" s="426"/>
      <c r="C200" s="437"/>
      <c r="D200" s="439"/>
      <c r="E200" s="441"/>
      <c r="F200" s="426"/>
      <c r="G200" s="196" t="s">
        <v>29</v>
      </c>
      <c r="H200" s="208"/>
      <c r="I200" s="179">
        <f t="shared" si="155"/>
        <v>0</v>
      </c>
      <c r="J200" s="209"/>
      <c r="K200" s="208"/>
      <c r="L200" s="179">
        <f t="shared" si="156"/>
        <v>0</v>
      </c>
      <c r="M200" s="209"/>
      <c r="N200" s="208"/>
      <c r="O200" s="179">
        <f t="shared" si="157"/>
        <v>0</v>
      </c>
      <c r="P200" s="209"/>
      <c r="Q200" s="208"/>
      <c r="R200" s="179">
        <f>Q200-S200</f>
        <v>0</v>
      </c>
      <c r="S200" s="209"/>
      <c r="T200" s="208"/>
      <c r="U200" s="179">
        <f t="shared" si="158"/>
        <v>0</v>
      </c>
      <c r="V200" s="209"/>
      <c r="W200" s="208"/>
      <c r="X200" s="179">
        <f t="shared" si="159"/>
        <v>0</v>
      </c>
      <c r="Y200" s="228"/>
      <c r="Z200" s="208"/>
      <c r="AA200" s="179">
        <f t="shared" si="160"/>
        <v>0</v>
      </c>
      <c r="AB200" s="209"/>
      <c r="AC200" s="208"/>
      <c r="AD200" s="179">
        <f t="shared" si="161"/>
        <v>0</v>
      </c>
      <c r="AE200" s="209"/>
      <c r="AF200" s="208"/>
      <c r="AG200" s="179">
        <f t="shared" si="162"/>
        <v>0</v>
      </c>
      <c r="AH200" s="209"/>
      <c r="AI200" s="203"/>
      <c r="AJ200" s="182">
        <f>SUM(H199:H207,K199:K207,N199:N207,Q199:Q207,T199:T207,W199:W207,Z199:Z207,AC199:AC207,AF199:AF207)</f>
        <v>5371000</v>
      </c>
    </row>
    <row r="201" spans="1:36">
      <c r="A201" s="435"/>
      <c r="B201" s="426"/>
      <c r="C201" s="437"/>
      <c r="D201" s="439"/>
      <c r="E201" s="441"/>
      <c r="F201" s="426"/>
      <c r="G201" s="196" t="s">
        <v>30</v>
      </c>
      <c r="H201" s="208"/>
      <c r="I201" s="179">
        <f t="shared" si="155"/>
        <v>0</v>
      </c>
      <c r="J201" s="209"/>
      <c r="K201" s="208"/>
      <c r="L201" s="179">
        <f t="shared" si="156"/>
        <v>0</v>
      </c>
      <c r="M201" s="209"/>
      <c r="N201" s="208">
        <v>51000</v>
      </c>
      <c r="O201" s="179">
        <f t="shared" si="157"/>
        <v>0</v>
      </c>
      <c r="P201" s="209">
        <v>51000</v>
      </c>
      <c r="Q201" s="208">
        <v>0</v>
      </c>
      <c r="R201" s="179">
        <f t="shared" ref="R201:R207" si="163">Q201-S201</f>
        <v>0</v>
      </c>
      <c r="S201" s="209"/>
      <c r="T201" s="208"/>
      <c r="U201" s="179">
        <f t="shared" si="158"/>
        <v>0</v>
      </c>
      <c r="V201" s="209"/>
      <c r="W201" s="208"/>
      <c r="X201" s="179">
        <f t="shared" si="159"/>
        <v>0</v>
      </c>
      <c r="Y201" s="228"/>
      <c r="Z201" s="208"/>
      <c r="AA201" s="179">
        <f t="shared" si="160"/>
        <v>0</v>
      </c>
      <c r="AB201" s="209"/>
      <c r="AC201" s="208"/>
      <c r="AD201" s="179">
        <f t="shared" si="161"/>
        <v>0</v>
      </c>
      <c r="AE201" s="209"/>
      <c r="AF201" s="208"/>
      <c r="AG201" s="179">
        <f t="shared" si="162"/>
        <v>0</v>
      </c>
      <c r="AH201" s="209"/>
      <c r="AI201" s="203"/>
      <c r="AJ201" s="183" t="s">
        <v>32</v>
      </c>
    </row>
    <row r="202" spans="1:36">
      <c r="A202" s="435"/>
      <c r="B202" s="426"/>
      <c r="C202" s="437"/>
      <c r="D202" s="439"/>
      <c r="E202" s="441"/>
      <c r="F202" s="426"/>
      <c r="G202" s="196" t="s">
        <v>31</v>
      </c>
      <c r="H202" s="208"/>
      <c r="I202" s="179">
        <f t="shared" si="155"/>
        <v>0</v>
      </c>
      <c r="J202" s="209"/>
      <c r="K202" s="208"/>
      <c r="L202" s="179">
        <f t="shared" si="156"/>
        <v>0</v>
      </c>
      <c r="M202" s="209"/>
      <c r="N202" s="208"/>
      <c r="O202" s="179">
        <f t="shared" si="157"/>
        <v>0</v>
      </c>
      <c r="P202" s="209"/>
      <c r="Q202" s="208"/>
      <c r="R202" s="179">
        <f t="shared" si="163"/>
        <v>0</v>
      </c>
      <c r="S202" s="209"/>
      <c r="T202" s="208"/>
      <c r="U202" s="179">
        <f t="shared" si="158"/>
        <v>0</v>
      </c>
      <c r="V202" s="209"/>
      <c r="W202" s="208"/>
      <c r="X202" s="179">
        <f t="shared" si="159"/>
        <v>0</v>
      </c>
      <c r="Y202" s="228"/>
      <c r="Z202" s="208"/>
      <c r="AA202" s="179">
        <f t="shared" si="160"/>
        <v>0</v>
      </c>
      <c r="AB202" s="209"/>
      <c r="AC202" s="208"/>
      <c r="AD202" s="179">
        <f t="shared" si="161"/>
        <v>0</v>
      </c>
      <c r="AE202" s="209"/>
      <c r="AF202" s="208"/>
      <c r="AG202" s="179">
        <f t="shared" si="162"/>
        <v>0</v>
      </c>
      <c r="AH202" s="209"/>
      <c r="AI202" s="203"/>
      <c r="AJ202" s="182">
        <f>SUM(I199:I207,L199:L207,O199:O207,R199:R207,U199:U207,X199:X207,AA199:AA207,AD199:AD207,AG199:AG207)</f>
        <v>5020000</v>
      </c>
    </row>
    <row r="203" spans="1:36">
      <c r="A203" s="435"/>
      <c r="B203" s="426"/>
      <c r="C203" s="437"/>
      <c r="D203" s="439"/>
      <c r="E203" s="441"/>
      <c r="F203" s="426"/>
      <c r="G203" s="196" t="s">
        <v>33</v>
      </c>
      <c r="H203" s="208"/>
      <c r="I203" s="179">
        <f t="shared" si="155"/>
        <v>0</v>
      </c>
      <c r="J203" s="209"/>
      <c r="K203" s="208"/>
      <c r="L203" s="179">
        <f t="shared" si="156"/>
        <v>0</v>
      </c>
      <c r="M203" s="209"/>
      <c r="N203" s="208">
        <v>300000</v>
      </c>
      <c r="O203" s="179">
        <f t="shared" si="157"/>
        <v>0</v>
      </c>
      <c r="P203" s="209">
        <v>300000</v>
      </c>
      <c r="Q203" s="208">
        <v>0</v>
      </c>
      <c r="R203" s="179">
        <f t="shared" si="163"/>
        <v>0</v>
      </c>
      <c r="S203" s="209"/>
      <c r="T203" s="208"/>
      <c r="U203" s="179">
        <f t="shared" si="158"/>
        <v>0</v>
      </c>
      <c r="V203" s="209"/>
      <c r="W203" s="208"/>
      <c r="X203" s="179">
        <f t="shared" si="159"/>
        <v>0</v>
      </c>
      <c r="Y203" s="228"/>
      <c r="Z203" s="208"/>
      <c r="AA203" s="179">
        <f t="shared" si="160"/>
        <v>0</v>
      </c>
      <c r="AB203" s="209"/>
      <c r="AC203" s="208"/>
      <c r="AD203" s="179">
        <f t="shared" si="161"/>
        <v>0</v>
      </c>
      <c r="AE203" s="209"/>
      <c r="AF203" s="208"/>
      <c r="AG203" s="179">
        <f t="shared" si="162"/>
        <v>0</v>
      </c>
      <c r="AH203" s="209"/>
      <c r="AI203" s="203"/>
      <c r="AJ203" s="183" t="s">
        <v>36</v>
      </c>
    </row>
    <row r="204" spans="1:36">
      <c r="A204" s="435"/>
      <c r="B204" s="426"/>
      <c r="C204" s="437"/>
      <c r="D204" s="439"/>
      <c r="E204" s="441"/>
      <c r="F204" s="426"/>
      <c r="G204" s="196" t="s">
        <v>34</v>
      </c>
      <c r="H204" s="208"/>
      <c r="I204" s="179">
        <f t="shared" si="155"/>
        <v>0</v>
      </c>
      <c r="J204" s="209"/>
      <c r="K204" s="208"/>
      <c r="L204" s="179">
        <f t="shared" si="156"/>
        <v>0</v>
      </c>
      <c r="M204" s="209"/>
      <c r="N204" s="208"/>
      <c r="O204" s="179">
        <f t="shared" si="157"/>
        <v>0</v>
      </c>
      <c r="P204" s="209"/>
      <c r="Q204" s="208"/>
      <c r="R204" s="179">
        <f t="shared" si="163"/>
        <v>0</v>
      </c>
      <c r="S204" s="209"/>
      <c r="T204" s="208"/>
      <c r="U204" s="179">
        <f t="shared" si="158"/>
        <v>0</v>
      </c>
      <c r="V204" s="209"/>
      <c r="W204" s="208">
        <v>5020000</v>
      </c>
      <c r="X204" s="179">
        <f t="shared" si="159"/>
        <v>5020000</v>
      </c>
      <c r="Y204" s="209"/>
      <c r="Z204" s="208"/>
      <c r="AA204" s="179">
        <f t="shared" si="160"/>
        <v>0</v>
      </c>
      <c r="AB204" s="209"/>
      <c r="AC204" s="208"/>
      <c r="AD204" s="179">
        <f t="shared" si="161"/>
        <v>0</v>
      </c>
      <c r="AE204" s="209"/>
      <c r="AF204" s="208"/>
      <c r="AG204" s="179">
        <f t="shared" si="162"/>
        <v>0</v>
      </c>
      <c r="AH204" s="209"/>
      <c r="AI204" s="203"/>
      <c r="AJ204" s="182">
        <f>SUM(J199:J207,M199:M207,P199:P207,S199:S207,V199:V207,Y199:Y207,AB199:AB207,AE199:AE207,AH199:AH207)</f>
        <v>351000</v>
      </c>
    </row>
    <row r="205" spans="1:36">
      <c r="A205" s="435"/>
      <c r="B205" s="426"/>
      <c r="C205" s="437"/>
      <c r="D205" s="439"/>
      <c r="E205" s="441"/>
      <c r="F205" s="426"/>
      <c r="G205" s="196" t="s">
        <v>35</v>
      </c>
      <c r="H205" s="208"/>
      <c r="I205" s="179">
        <f t="shared" si="155"/>
        <v>0</v>
      </c>
      <c r="J205" s="209"/>
      <c r="K205" s="208"/>
      <c r="L205" s="179">
        <f t="shared" si="156"/>
        <v>0</v>
      </c>
      <c r="M205" s="209"/>
      <c r="N205" s="208"/>
      <c r="O205" s="179">
        <f t="shared" si="157"/>
        <v>0</v>
      </c>
      <c r="P205" s="209"/>
      <c r="Q205" s="208"/>
      <c r="R205" s="179">
        <f t="shared" si="163"/>
        <v>0</v>
      </c>
      <c r="S205" s="209"/>
      <c r="T205" s="208"/>
      <c r="U205" s="179">
        <f t="shared" si="158"/>
        <v>0</v>
      </c>
      <c r="V205" s="209"/>
      <c r="W205" s="208"/>
      <c r="X205" s="179">
        <f t="shared" si="159"/>
        <v>0</v>
      </c>
      <c r="Y205" s="228"/>
      <c r="Z205" s="208"/>
      <c r="AA205" s="179">
        <f t="shared" si="160"/>
        <v>0</v>
      </c>
      <c r="AB205" s="209"/>
      <c r="AC205" s="208"/>
      <c r="AD205" s="179">
        <f t="shared" si="161"/>
        <v>0</v>
      </c>
      <c r="AE205" s="209"/>
      <c r="AF205" s="208"/>
      <c r="AG205" s="179">
        <f t="shared" si="162"/>
        <v>0</v>
      </c>
      <c r="AH205" s="209"/>
      <c r="AI205" s="203"/>
      <c r="AJ205" s="183" t="s">
        <v>40</v>
      </c>
    </row>
    <row r="206" spans="1:36">
      <c r="A206" s="435"/>
      <c r="B206" s="426"/>
      <c r="C206" s="437"/>
      <c r="D206" s="439"/>
      <c r="E206" s="441"/>
      <c r="F206" s="426"/>
      <c r="G206" s="196" t="s">
        <v>37</v>
      </c>
      <c r="H206" s="208"/>
      <c r="I206" s="179">
        <f t="shared" si="155"/>
        <v>0</v>
      </c>
      <c r="J206" s="209"/>
      <c r="K206" s="208"/>
      <c r="L206" s="179">
        <f t="shared" si="156"/>
        <v>0</v>
      </c>
      <c r="M206" s="209"/>
      <c r="N206" s="208"/>
      <c r="O206" s="179">
        <f t="shared" si="157"/>
        <v>0</v>
      </c>
      <c r="P206" s="209"/>
      <c r="Q206" s="208"/>
      <c r="R206" s="179">
        <f t="shared" si="163"/>
        <v>0</v>
      </c>
      <c r="S206" s="209"/>
      <c r="T206" s="208"/>
      <c r="U206" s="179">
        <f t="shared" si="158"/>
        <v>0</v>
      </c>
      <c r="V206" s="209"/>
      <c r="W206" s="208"/>
      <c r="X206" s="179">
        <f t="shared" si="159"/>
        <v>0</v>
      </c>
      <c r="Y206" s="228"/>
      <c r="Z206" s="208"/>
      <c r="AA206" s="179">
        <f t="shared" si="160"/>
        <v>0</v>
      </c>
      <c r="AB206" s="209"/>
      <c r="AC206" s="208"/>
      <c r="AD206" s="179">
        <f t="shared" si="161"/>
        <v>0</v>
      </c>
      <c r="AE206" s="209"/>
      <c r="AF206" s="208"/>
      <c r="AG206" s="179">
        <f t="shared" si="162"/>
        <v>0</v>
      </c>
      <c r="AH206" s="209"/>
      <c r="AI206" s="203"/>
      <c r="AJ206" s="184">
        <f>AJ204/AJ200</f>
        <v>6.535095885309998E-2</v>
      </c>
    </row>
    <row r="207" spans="1:36" ht="15" thickBot="1">
      <c r="A207" s="436"/>
      <c r="B207" s="427"/>
      <c r="C207" s="438"/>
      <c r="D207" s="440"/>
      <c r="E207" s="442"/>
      <c r="F207" s="427"/>
      <c r="G207" s="197" t="s">
        <v>38</v>
      </c>
      <c r="H207" s="210"/>
      <c r="I207" s="185">
        <f t="shared" si="155"/>
        <v>0</v>
      </c>
      <c r="J207" s="211"/>
      <c r="K207" s="210"/>
      <c r="L207" s="185">
        <f t="shared" si="156"/>
        <v>0</v>
      </c>
      <c r="M207" s="211"/>
      <c r="N207" s="210"/>
      <c r="O207" s="185">
        <f t="shared" si="157"/>
        <v>0</v>
      </c>
      <c r="P207" s="211"/>
      <c r="Q207" s="210"/>
      <c r="R207" s="185">
        <f t="shared" si="163"/>
        <v>0</v>
      </c>
      <c r="S207" s="211"/>
      <c r="T207" s="210"/>
      <c r="U207" s="185">
        <f t="shared" si="158"/>
        <v>0</v>
      </c>
      <c r="V207" s="211"/>
      <c r="W207" s="210"/>
      <c r="X207" s="185">
        <f t="shared" si="159"/>
        <v>0</v>
      </c>
      <c r="Y207" s="229"/>
      <c r="Z207" s="210"/>
      <c r="AA207" s="185">
        <f t="shared" si="160"/>
        <v>0</v>
      </c>
      <c r="AB207" s="211"/>
      <c r="AC207" s="210"/>
      <c r="AD207" s="185">
        <f t="shared" si="161"/>
        <v>0</v>
      </c>
      <c r="AE207" s="211"/>
      <c r="AF207" s="210"/>
      <c r="AG207" s="185">
        <f t="shared" si="162"/>
        <v>0</v>
      </c>
      <c r="AH207" s="211"/>
      <c r="AI207" s="204"/>
      <c r="AJ207" s="186"/>
    </row>
    <row r="208" spans="1:36" ht="15" customHeight="1">
      <c r="A208" s="446" t="s">
        <v>17</v>
      </c>
      <c r="B208" s="367" t="s">
        <v>13</v>
      </c>
      <c r="C208" s="367" t="s">
        <v>14</v>
      </c>
      <c r="D208" s="367" t="s">
        <v>176</v>
      </c>
      <c r="E208" s="367" t="s">
        <v>16</v>
      </c>
      <c r="F208" s="354" t="s">
        <v>17</v>
      </c>
      <c r="G208" s="448" t="s">
        <v>18</v>
      </c>
      <c r="H208" s="365" t="s">
        <v>19</v>
      </c>
      <c r="I208" s="354" t="s">
        <v>20</v>
      </c>
      <c r="J208" s="355" t="s">
        <v>21</v>
      </c>
      <c r="K208" s="365" t="s">
        <v>19</v>
      </c>
      <c r="L208" s="354" t="s">
        <v>20</v>
      </c>
      <c r="M208" s="355" t="s">
        <v>21</v>
      </c>
      <c r="N208" s="365" t="s">
        <v>19</v>
      </c>
      <c r="O208" s="354" t="s">
        <v>20</v>
      </c>
      <c r="P208" s="355" t="s">
        <v>21</v>
      </c>
      <c r="Q208" s="365" t="s">
        <v>19</v>
      </c>
      <c r="R208" s="354" t="s">
        <v>20</v>
      </c>
      <c r="S208" s="355" t="s">
        <v>21</v>
      </c>
      <c r="T208" s="365" t="s">
        <v>19</v>
      </c>
      <c r="U208" s="354" t="s">
        <v>20</v>
      </c>
      <c r="V208" s="355" t="s">
        <v>21</v>
      </c>
      <c r="W208" s="365" t="s">
        <v>19</v>
      </c>
      <c r="X208" s="354" t="s">
        <v>20</v>
      </c>
      <c r="Y208" s="450" t="s">
        <v>21</v>
      </c>
      <c r="Z208" s="365" t="s">
        <v>19</v>
      </c>
      <c r="AA208" s="354" t="s">
        <v>20</v>
      </c>
      <c r="AB208" s="355" t="s">
        <v>21</v>
      </c>
      <c r="AC208" s="365" t="s">
        <v>19</v>
      </c>
      <c r="AD208" s="354" t="s">
        <v>20</v>
      </c>
      <c r="AE208" s="355" t="s">
        <v>21</v>
      </c>
      <c r="AF208" s="365" t="s">
        <v>19</v>
      </c>
      <c r="AG208" s="354" t="s">
        <v>20</v>
      </c>
      <c r="AH208" s="355" t="s">
        <v>21</v>
      </c>
      <c r="AI208" s="356" t="s">
        <v>19</v>
      </c>
      <c r="AJ208" s="453" t="s">
        <v>22</v>
      </c>
    </row>
    <row r="209" spans="1:36" ht="15" customHeight="1">
      <c r="A209" s="447"/>
      <c r="B209" s="431"/>
      <c r="C209" s="431"/>
      <c r="D209" s="431"/>
      <c r="E209" s="431"/>
      <c r="F209" s="444"/>
      <c r="G209" s="449"/>
      <c r="H209" s="443"/>
      <c r="I209" s="444"/>
      <c r="J209" s="445"/>
      <c r="K209" s="443"/>
      <c r="L209" s="444"/>
      <c r="M209" s="445"/>
      <c r="N209" s="443"/>
      <c r="O209" s="444"/>
      <c r="P209" s="445"/>
      <c r="Q209" s="443"/>
      <c r="R209" s="444"/>
      <c r="S209" s="445"/>
      <c r="T209" s="443"/>
      <c r="U209" s="444"/>
      <c r="V209" s="445"/>
      <c r="W209" s="443"/>
      <c r="X209" s="444"/>
      <c r="Y209" s="451"/>
      <c r="Z209" s="443"/>
      <c r="AA209" s="444"/>
      <c r="AB209" s="445"/>
      <c r="AC209" s="443"/>
      <c r="AD209" s="444"/>
      <c r="AE209" s="445"/>
      <c r="AF209" s="443"/>
      <c r="AG209" s="444"/>
      <c r="AH209" s="445"/>
      <c r="AI209" s="452"/>
      <c r="AJ209" s="454"/>
    </row>
    <row r="210" spans="1:36" ht="15" customHeight="1">
      <c r="A210" s="435" t="s">
        <v>234</v>
      </c>
      <c r="B210" s="426" t="s">
        <v>235</v>
      </c>
      <c r="C210" s="437">
        <v>1662</v>
      </c>
      <c r="D210" s="439" t="s">
        <v>236</v>
      </c>
      <c r="E210" s="441" t="s">
        <v>237</v>
      </c>
      <c r="F210" s="426" t="s">
        <v>234</v>
      </c>
      <c r="G210" s="196" t="s">
        <v>27</v>
      </c>
      <c r="H210" s="208"/>
      <c r="I210" s="179">
        <f t="shared" ref="I210:I218" si="164">H210-J210</f>
        <v>0</v>
      </c>
      <c r="J210" s="209"/>
      <c r="K210" s="208"/>
      <c r="L210" s="179">
        <f t="shared" ref="L210:L218" si="165">K210-M210</f>
        <v>0</v>
      </c>
      <c r="M210" s="209"/>
      <c r="N210" s="208"/>
      <c r="O210" s="179">
        <f>N210-P210</f>
        <v>0</v>
      </c>
      <c r="P210" s="209"/>
      <c r="Q210" s="208"/>
      <c r="R210" s="179">
        <f t="shared" ref="R210:R218" si="166">Q210-S210</f>
        <v>0</v>
      </c>
      <c r="S210" s="209"/>
      <c r="T210" s="208"/>
      <c r="U210" s="179">
        <f t="shared" ref="U210:U218" si="167">T210-V210</f>
        <v>0</v>
      </c>
      <c r="V210" s="209"/>
      <c r="W210" s="208"/>
      <c r="X210" s="179">
        <f t="shared" ref="X210:X218" si="168">W210-Y210</f>
        <v>0</v>
      </c>
      <c r="Y210" s="228"/>
      <c r="Z210" s="208"/>
      <c r="AA210" s="179">
        <f t="shared" ref="AA210:AA218" si="169">Z210-AB210</f>
        <v>0</v>
      </c>
      <c r="AB210" s="209"/>
      <c r="AC210" s="208"/>
      <c r="AD210" s="179">
        <f t="shared" ref="AD210:AD218" si="170">AC210-AE210</f>
        <v>0</v>
      </c>
      <c r="AE210" s="209"/>
      <c r="AF210" s="208"/>
      <c r="AG210" s="179">
        <f t="shared" ref="AG210:AG218" si="171">AF210-AH210</f>
        <v>0</v>
      </c>
      <c r="AH210" s="209"/>
      <c r="AI210" s="203"/>
      <c r="AJ210" s="181" t="s">
        <v>28</v>
      </c>
    </row>
    <row r="211" spans="1:36">
      <c r="A211" s="435"/>
      <c r="B211" s="426"/>
      <c r="C211" s="437"/>
      <c r="D211" s="439"/>
      <c r="E211" s="441"/>
      <c r="F211" s="426"/>
      <c r="G211" s="196" t="s">
        <v>29</v>
      </c>
      <c r="H211" s="208"/>
      <c r="I211" s="179">
        <f t="shared" si="164"/>
        <v>0</v>
      </c>
      <c r="J211" s="209"/>
      <c r="K211" s="208"/>
      <c r="L211" s="179">
        <f t="shared" si="165"/>
        <v>0</v>
      </c>
      <c r="M211" s="209"/>
      <c r="N211" s="208"/>
      <c r="O211" s="179">
        <f>N211-P211</f>
        <v>0</v>
      </c>
      <c r="P211" s="209"/>
      <c r="Q211" s="208"/>
      <c r="R211" s="179">
        <f t="shared" si="166"/>
        <v>0</v>
      </c>
      <c r="S211" s="209"/>
      <c r="T211" s="208"/>
      <c r="U211" s="179">
        <f t="shared" si="167"/>
        <v>0</v>
      </c>
      <c r="V211" s="209"/>
      <c r="W211" s="208"/>
      <c r="X211" s="179">
        <f t="shared" si="168"/>
        <v>0</v>
      </c>
      <c r="Y211" s="228"/>
      <c r="Z211" s="208"/>
      <c r="AA211" s="179">
        <f t="shared" si="169"/>
        <v>0</v>
      </c>
      <c r="AB211" s="209"/>
      <c r="AC211" s="208"/>
      <c r="AD211" s="179">
        <f t="shared" si="170"/>
        <v>0</v>
      </c>
      <c r="AE211" s="209"/>
      <c r="AF211" s="208"/>
      <c r="AG211" s="179">
        <f t="shared" si="171"/>
        <v>0</v>
      </c>
      <c r="AH211" s="209"/>
      <c r="AI211" s="203"/>
      <c r="AJ211" s="182">
        <f>SUM(H210:H218,K210:K218,N210:N218,Q210:Q218,T210:T218,W210:W218,Z210:Z218,AC210:AC218,AF210:AF218)</f>
        <v>2330000</v>
      </c>
    </row>
    <row r="212" spans="1:36">
      <c r="A212" s="435"/>
      <c r="B212" s="426"/>
      <c r="C212" s="437"/>
      <c r="D212" s="439"/>
      <c r="E212" s="441"/>
      <c r="F212" s="426"/>
      <c r="G212" s="196" t="s">
        <v>30</v>
      </c>
      <c r="H212" s="208"/>
      <c r="I212" s="179">
        <f t="shared" si="164"/>
        <v>0</v>
      </c>
      <c r="J212" s="209"/>
      <c r="K212" s="208"/>
      <c r="L212" s="179">
        <f t="shared" si="165"/>
        <v>0</v>
      </c>
      <c r="M212" s="209"/>
      <c r="N212" s="208"/>
      <c r="O212" s="179">
        <f>N212-P212</f>
        <v>0</v>
      </c>
      <c r="P212" s="209"/>
      <c r="Q212" s="208"/>
      <c r="R212" s="179">
        <f t="shared" si="166"/>
        <v>0</v>
      </c>
      <c r="S212" s="209"/>
      <c r="T212" s="208"/>
      <c r="U212" s="179">
        <f t="shared" si="167"/>
        <v>0</v>
      </c>
      <c r="V212" s="209"/>
      <c r="W212" s="208"/>
      <c r="X212" s="179">
        <f t="shared" si="168"/>
        <v>0</v>
      </c>
      <c r="Y212" s="228"/>
      <c r="Z212" s="208"/>
      <c r="AA212" s="179">
        <f t="shared" si="169"/>
        <v>0</v>
      </c>
      <c r="AB212" s="209"/>
      <c r="AC212" s="208"/>
      <c r="AD212" s="179">
        <f t="shared" si="170"/>
        <v>0</v>
      </c>
      <c r="AE212" s="209"/>
      <c r="AF212" s="208"/>
      <c r="AG212" s="179">
        <f t="shared" si="171"/>
        <v>0</v>
      </c>
      <c r="AH212" s="209"/>
      <c r="AI212" s="203"/>
      <c r="AJ212" s="183" t="s">
        <v>32</v>
      </c>
    </row>
    <row r="213" spans="1:36">
      <c r="A213" s="435"/>
      <c r="B213" s="426"/>
      <c r="C213" s="437"/>
      <c r="D213" s="439"/>
      <c r="E213" s="441"/>
      <c r="F213" s="426"/>
      <c r="G213" s="196" t="s">
        <v>31</v>
      </c>
      <c r="H213" s="208"/>
      <c r="I213" s="179">
        <f t="shared" si="164"/>
        <v>0</v>
      </c>
      <c r="J213" s="209"/>
      <c r="K213" s="208"/>
      <c r="L213" s="179">
        <f t="shared" si="165"/>
        <v>0</v>
      </c>
      <c r="M213" s="209"/>
      <c r="N213" s="208"/>
      <c r="O213" s="179">
        <v>0</v>
      </c>
      <c r="P213" s="209"/>
      <c r="Q213" s="208"/>
      <c r="R213" s="179">
        <f t="shared" si="166"/>
        <v>0</v>
      </c>
      <c r="S213" s="209"/>
      <c r="T213" s="208"/>
      <c r="U213" s="179">
        <f t="shared" si="167"/>
        <v>0</v>
      </c>
      <c r="V213" s="209"/>
      <c r="W213" s="208"/>
      <c r="X213" s="179">
        <f t="shared" si="168"/>
        <v>0</v>
      </c>
      <c r="Y213" s="228"/>
      <c r="Z213" s="208"/>
      <c r="AA213" s="179">
        <f t="shared" si="169"/>
        <v>0</v>
      </c>
      <c r="AB213" s="209"/>
      <c r="AC213" s="208"/>
      <c r="AD213" s="179">
        <f t="shared" si="170"/>
        <v>0</v>
      </c>
      <c r="AE213" s="209"/>
      <c r="AF213" s="208"/>
      <c r="AG213" s="179">
        <f t="shared" si="171"/>
        <v>0</v>
      </c>
      <c r="AH213" s="209"/>
      <c r="AI213" s="203"/>
      <c r="AJ213" s="182">
        <f>SUM(I210:I218,L210:L218,O210:O218,R210:R218,U210:U218,X210:X218,AA210:AA218,AD210:AD218,AG210:AG218)</f>
        <v>2330000</v>
      </c>
    </row>
    <row r="214" spans="1:36" ht="15" customHeight="1">
      <c r="A214" s="435"/>
      <c r="B214" s="426"/>
      <c r="C214" s="437"/>
      <c r="D214" s="439"/>
      <c r="E214" s="441"/>
      <c r="F214" s="426"/>
      <c r="G214" s="196" t="s">
        <v>33</v>
      </c>
      <c r="H214" s="208"/>
      <c r="I214" s="179">
        <f t="shared" si="164"/>
        <v>0</v>
      </c>
      <c r="J214" s="209"/>
      <c r="K214" s="208"/>
      <c r="L214" s="179">
        <f t="shared" si="165"/>
        <v>0</v>
      </c>
      <c r="M214" s="209"/>
      <c r="N214" s="208"/>
      <c r="O214" s="179">
        <f t="shared" ref="O214:O218" si="172">N214-P214</f>
        <v>0</v>
      </c>
      <c r="P214" s="209"/>
      <c r="Q214" s="208"/>
      <c r="R214" s="179">
        <f t="shared" si="166"/>
        <v>0</v>
      </c>
      <c r="S214" s="209"/>
      <c r="T214" s="208"/>
      <c r="U214" s="179">
        <f t="shared" si="167"/>
        <v>0</v>
      </c>
      <c r="V214" s="209"/>
      <c r="W214" s="208">
        <v>30000</v>
      </c>
      <c r="X214" s="179">
        <f t="shared" si="168"/>
        <v>30000</v>
      </c>
      <c r="Y214" s="209"/>
      <c r="Z214" s="208"/>
      <c r="AA214" s="179">
        <f t="shared" si="169"/>
        <v>0</v>
      </c>
      <c r="AB214" s="209"/>
      <c r="AC214" s="208"/>
      <c r="AD214" s="179">
        <f t="shared" si="170"/>
        <v>0</v>
      </c>
      <c r="AE214" s="209"/>
      <c r="AF214" s="208"/>
      <c r="AG214" s="179">
        <f t="shared" si="171"/>
        <v>0</v>
      </c>
      <c r="AH214" s="209"/>
      <c r="AI214" s="203"/>
      <c r="AJ214" s="183" t="s">
        <v>36</v>
      </c>
    </row>
    <row r="215" spans="1:36">
      <c r="A215" s="435"/>
      <c r="B215" s="426"/>
      <c r="C215" s="437"/>
      <c r="D215" s="439"/>
      <c r="E215" s="441"/>
      <c r="F215" s="426"/>
      <c r="G215" s="196" t="s">
        <v>34</v>
      </c>
      <c r="H215" s="208"/>
      <c r="I215" s="179">
        <f t="shared" si="164"/>
        <v>0</v>
      </c>
      <c r="J215" s="209"/>
      <c r="K215" s="208"/>
      <c r="L215" s="179">
        <f t="shared" si="165"/>
        <v>0</v>
      </c>
      <c r="M215" s="209"/>
      <c r="N215" s="208"/>
      <c r="O215" s="179">
        <f t="shared" si="172"/>
        <v>0</v>
      </c>
      <c r="P215" s="209"/>
      <c r="Q215" s="208"/>
      <c r="R215" s="179">
        <f t="shared" si="166"/>
        <v>0</v>
      </c>
      <c r="S215" s="209"/>
      <c r="T215" s="208"/>
      <c r="U215" s="179">
        <f t="shared" si="167"/>
        <v>0</v>
      </c>
      <c r="V215" s="209"/>
      <c r="W215" s="208">
        <v>2300000</v>
      </c>
      <c r="X215" s="179">
        <f t="shared" si="168"/>
        <v>2300000</v>
      </c>
      <c r="Y215" s="209"/>
      <c r="Z215" s="208"/>
      <c r="AA215" s="179">
        <f t="shared" si="169"/>
        <v>0</v>
      </c>
      <c r="AB215" s="209"/>
      <c r="AC215" s="208"/>
      <c r="AD215" s="179">
        <f t="shared" si="170"/>
        <v>0</v>
      </c>
      <c r="AE215" s="209"/>
      <c r="AF215" s="208"/>
      <c r="AG215" s="179">
        <f t="shared" si="171"/>
        <v>0</v>
      </c>
      <c r="AH215" s="209"/>
      <c r="AI215" s="203"/>
      <c r="AJ215" s="182">
        <f>SUM(J210:J218,M210:M218,P210:P218,S210:S218,V210:V218,Y210:Y218,AB210:AB218,AE210:AE218,AH210:AH218)</f>
        <v>0</v>
      </c>
    </row>
    <row r="216" spans="1:36">
      <c r="A216" s="435"/>
      <c r="B216" s="426"/>
      <c r="C216" s="437"/>
      <c r="D216" s="439"/>
      <c r="E216" s="441"/>
      <c r="F216" s="426"/>
      <c r="G216" s="196" t="s">
        <v>35</v>
      </c>
      <c r="H216" s="208"/>
      <c r="I216" s="179">
        <f t="shared" si="164"/>
        <v>0</v>
      </c>
      <c r="J216" s="209"/>
      <c r="K216" s="208"/>
      <c r="L216" s="179">
        <f t="shared" si="165"/>
        <v>0</v>
      </c>
      <c r="M216" s="209"/>
      <c r="N216" s="208"/>
      <c r="O216" s="179">
        <f t="shared" si="172"/>
        <v>0</v>
      </c>
      <c r="P216" s="209"/>
      <c r="Q216" s="208"/>
      <c r="R216" s="179">
        <f t="shared" si="166"/>
        <v>0</v>
      </c>
      <c r="S216" s="209"/>
      <c r="T216" s="208"/>
      <c r="U216" s="179">
        <f t="shared" si="167"/>
        <v>0</v>
      </c>
      <c r="V216" s="209"/>
      <c r="W216" s="208"/>
      <c r="X216" s="179">
        <f t="shared" si="168"/>
        <v>0</v>
      </c>
      <c r="Y216" s="228"/>
      <c r="Z216" s="208"/>
      <c r="AA216" s="179">
        <f t="shared" si="169"/>
        <v>0</v>
      </c>
      <c r="AB216" s="209"/>
      <c r="AC216" s="208"/>
      <c r="AD216" s="179">
        <f t="shared" si="170"/>
        <v>0</v>
      </c>
      <c r="AE216" s="209"/>
      <c r="AF216" s="208"/>
      <c r="AG216" s="179">
        <f t="shared" si="171"/>
        <v>0</v>
      </c>
      <c r="AH216" s="209"/>
      <c r="AI216" s="203"/>
      <c r="AJ216" s="183" t="s">
        <v>40</v>
      </c>
    </row>
    <row r="217" spans="1:36">
      <c r="A217" s="435"/>
      <c r="B217" s="426"/>
      <c r="C217" s="437"/>
      <c r="D217" s="439"/>
      <c r="E217" s="441"/>
      <c r="F217" s="426"/>
      <c r="G217" s="196" t="s">
        <v>37</v>
      </c>
      <c r="H217" s="208"/>
      <c r="I217" s="179">
        <f t="shared" si="164"/>
        <v>0</v>
      </c>
      <c r="J217" s="209"/>
      <c r="K217" s="208"/>
      <c r="L217" s="179">
        <f t="shared" si="165"/>
        <v>0</v>
      </c>
      <c r="M217" s="209"/>
      <c r="N217" s="208"/>
      <c r="O217" s="179">
        <f t="shared" si="172"/>
        <v>0</v>
      </c>
      <c r="P217" s="209"/>
      <c r="Q217" s="208"/>
      <c r="R217" s="179">
        <f t="shared" si="166"/>
        <v>0</v>
      </c>
      <c r="S217" s="209"/>
      <c r="T217" s="208"/>
      <c r="U217" s="179">
        <f t="shared" si="167"/>
        <v>0</v>
      </c>
      <c r="V217" s="209"/>
      <c r="W217" s="208"/>
      <c r="X217" s="179">
        <f t="shared" si="168"/>
        <v>0</v>
      </c>
      <c r="Y217" s="228"/>
      <c r="Z217" s="208"/>
      <c r="AA217" s="179">
        <f t="shared" si="169"/>
        <v>0</v>
      </c>
      <c r="AB217" s="209"/>
      <c r="AC217" s="208"/>
      <c r="AD217" s="179">
        <f t="shared" si="170"/>
        <v>0</v>
      </c>
      <c r="AE217" s="209"/>
      <c r="AF217" s="208"/>
      <c r="AG217" s="179">
        <f t="shared" si="171"/>
        <v>0</v>
      </c>
      <c r="AH217" s="209"/>
      <c r="AI217" s="203"/>
      <c r="AJ217" s="184">
        <f>AJ215/AJ211</f>
        <v>0</v>
      </c>
    </row>
    <row r="218" spans="1:36" ht="15" customHeight="1" thickBot="1">
      <c r="A218" s="436"/>
      <c r="B218" s="427"/>
      <c r="C218" s="438"/>
      <c r="D218" s="440"/>
      <c r="E218" s="442"/>
      <c r="F218" s="427"/>
      <c r="G218" s="197" t="s">
        <v>38</v>
      </c>
      <c r="H218" s="210"/>
      <c r="I218" s="185">
        <f t="shared" si="164"/>
        <v>0</v>
      </c>
      <c r="J218" s="211"/>
      <c r="K218" s="210"/>
      <c r="L218" s="185">
        <f t="shared" si="165"/>
        <v>0</v>
      </c>
      <c r="M218" s="211"/>
      <c r="N218" s="210"/>
      <c r="O218" s="185">
        <f t="shared" si="172"/>
        <v>0</v>
      </c>
      <c r="P218" s="211"/>
      <c r="Q218" s="210"/>
      <c r="R218" s="185">
        <f t="shared" si="166"/>
        <v>0</v>
      </c>
      <c r="S218" s="211"/>
      <c r="T218" s="210"/>
      <c r="U218" s="185">
        <f t="shared" si="167"/>
        <v>0</v>
      </c>
      <c r="V218" s="211"/>
      <c r="W218" s="210"/>
      <c r="X218" s="185">
        <f t="shared" si="168"/>
        <v>0</v>
      </c>
      <c r="Y218" s="229"/>
      <c r="Z218" s="210"/>
      <c r="AA218" s="185">
        <f t="shared" si="169"/>
        <v>0</v>
      </c>
      <c r="AB218" s="211"/>
      <c r="AC218" s="210"/>
      <c r="AD218" s="185">
        <f t="shared" si="170"/>
        <v>0</v>
      </c>
      <c r="AE218" s="211"/>
      <c r="AF218" s="210"/>
      <c r="AG218" s="185">
        <f t="shared" si="171"/>
        <v>0</v>
      </c>
      <c r="AH218" s="211"/>
      <c r="AI218" s="204"/>
      <c r="AJ218" s="186"/>
    </row>
    <row r="219" spans="1:36" ht="11.25" customHeight="1">
      <c r="A219" s="446" t="s">
        <v>17</v>
      </c>
      <c r="B219" s="367" t="s">
        <v>13</v>
      </c>
      <c r="C219" s="367" t="s">
        <v>14</v>
      </c>
      <c r="D219" s="367" t="s">
        <v>176</v>
      </c>
      <c r="E219" s="367" t="s">
        <v>16</v>
      </c>
      <c r="F219" s="354" t="s">
        <v>17</v>
      </c>
      <c r="G219" s="448" t="s">
        <v>18</v>
      </c>
      <c r="H219" s="365" t="s">
        <v>19</v>
      </c>
      <c r="I219" s="354" t="s">
        <v>20</v>
      </c>
      <c r="J219" s="355" t="s">
        <v>21</v>
      </c>
      <c r="K219" s="365" t="s">
        <v>19</v>
      </c>
      <c r="L219" s="354" t="s">
        <v>20</v>
      </c>
      <c r="M219" s="355" t="s">
        <v>21</v>
      </c>
      <c r="N219" s="365" t="s">
        <v>19</v>
      </c>
      <c r="O219" s="354" t="s">
        <v>20</v>
      </c>
      <c r="P219" s="355" t="s">
        <v>21</v>
      </c>
      <c r="Q219" s="365" t="s">
        <v>19</v>
      </c>
      <c r="R219" s="354" t="s">
        <v>20</v>
      </c>
      <c r="S219" s="355" t="s">
        <v>21</v>
      </c>
      <c r="T219" s="365" t="s">
        <v>19</v>
      </c>
      <c r="U219" s="354" t="s">
        <v>20</v>
      </c>
      <c r="V219" s="355" t="s">
        <v>21</v>
      </c>
      <c r="W219" s="365" t="s">
        <v>19</v>
      </c>
      <c r="X219" s="354" t="s">
        <v>20</v>
      </c>
      <c r="Y219" s="450" t="s">
        <v>21</v>
      </c>
      <c r="Z219" s="365" t="s">
        <v>19</v>
      </c>
      <c r="AA219" s="354" t="s">
        <v>20</v>
      </c>
      <c r="AB219" s="355" t="s">
        <v>21</v>
      </c>
      <c r="AC219" s="365" t="s">
        <v>19</v>
      </c>
      <c r="AD219" s="354" t="s">
        <v>20</v>
      </c>
      <c r="AE219" s="355" t="s">
        <v>21</v>
      </c>
      <c r="AF219" s="365" t="s">
        <v>19</v>
      </c>
      <c r="AG219" s="354" t="s">
        <v>20</v>
      </c>
      <c r="AH219" s="355" t="s">
        <v>21</v>
      </c>
      <c r="AI219" s="356" t="s">
        <v>19</v>
      </c>
      <c r="AJ219" s="453" t="s">
        <v>22</v>
      </c>
    </row>
    <row r="220" spans="1:36" ht="25.5" customHeight="1">
      <c r="A220" s="447"/>
      <c r="B220" s="431"/>
      <c r="C220" s="431"/>
      <c r="D220" s="431"/>
      <c r="E220" s="431"/>
      <c r="F220" s="444"/>
      <c r="G220" s="449"/>
      <c r="H220" s="443"/>
      <c r="I220" s="444"/>
      <c r="J220" s="445"/>
      <c r="K220" s="443"/>
      <c r="L220" s="444"/>
      <c r="M220" s="445"/>
      <c r="N220" s="443"/>
      <c r="O220" s="444"/>
      <c r="P220" s="445"/>
      <c r="Q220" s="443"/>
      <c r="R220" s="444"/>
      <c r="S220" s="445"/>
      <c r="T220" s="443"/>
      <c r="U220" s="444"/>
      <c r="V220" s="445"/>
      <c r="W220" s="443"/>
      <c r="X220" s="444"/>
      <c r="Y220" s="451"/>
      <c r="Z220" s="443"/>
      <c r="AA220" s="444"/>
      <c r="AB220" s="445"/>
      <c r="AC220" s="443"/>
      <c r="AD220" s="444"/>
      <c r="AE220" s="445"/>
      <c r="AF220" s="443"/>
      <c r="AG220" s="444"/>
      <c r="AH220" s="445"/>
      <c r="AI220" s="452"/>
      <c r="AJ220" s="454"/>
    </row>
    <row r="221" spans="1:36" ht="14.45" customHeight="1">
      <c r="A221" s="435" t="s">
        <v>234</v>
      </c>
      <c r="B221" s="426" t="s">
        <v>238</v>
      </c>
      <c r="C221" s="437">
        <v>1353</v>
      </c>
      <c r="D221" s="439" t="s">
        <v>124</v>
      </c>
      <c r="E221" s="441" t="s">
        <v>239</v>
      </c>
      <c r="F221" s="426" t="s">
        <v>234</v>
      </c>
      <c r="G221" s="196" t="s">
        <v>27</v>
      </c>
      <c r="H221" s="208"/>
      <c r="I221" s="179">
        <f t="shared" ref="I221:I229" si="173">H221-J221</f>
        <v>0</v>
      </c>
      <c r="J221" s="209"/>
      <c r="K221" s="208"/>
      <c r="L221" s="179">
        <f t="shared" ref="L221:L229" si="174">K221-M221</f>
        <v>0</v>
      </c>
      <c r="M221" s="209"/>
      <c r="N221" s="208"/>
      <c r="O221" s="179">
        <f t="shared" ref="O221:O229" si="175">N221-P221</f>
        <v>0</v>
      </c>
      <c r="P221" s="209"/>
      <c r="Q221" s="208"/>
      <c r="R221" s="179">
        <f t="shared" ref="R221:R229" si="176">SUM(Q221)</f>
        <v>0</v>
      </c>
      <c r="S221" s="209"/>
      <c r="T221" s="208"/>
      <c r="U221" s="179">
        <f t="shared" ref="U221:U229" si="177">T221-V221</f>
        <v>0</v>
      </c>
      <c r="V221" s="209"/>
      <c r="W221" s="208"/>
      <c r="X221" s="179">
        <f t="shared" ref="X221:X229" si="178">W221-Y221</f>
        <v>0</v>
      </c>
      <c r="Y221" s="228"/>
      <c r="Z221" s="208"/>
      <c r="AA221" s="179">
        <f t="shared" ref="AA221:AA229" si="179">Z221-AB221</f>
        <v>0</v>
      </c>
      <c r="AB221" s="209"/>
      <c r="AC221" s="208"/>
      <c r="AD221" s="179">
        <f t="shared" ref="AD221:AD229" si="180">AC221-AE221</f>
        <v>0</v>
      </c>
      <c r="AE221" s="209"/>
      <c r="AF221" s="208"/>
      <c r="AG221" s="179">
        <f t="shared" ref="AG221:AG229" si="181">AF221-AH221</f>
        <v>0</v>
      </c>
      <c r="AH221" s="209"/>
      <c r="AI221" s="203"/>
      <c r="AJ221" s="181" t="s">
        <v>28</v>
      </c>
    </row>
    <row r="222" spans="1:36" ht="13.5" customHeight="1">
      <c r="A222" s="435"/>
      <c r="B222" s="426"/>
      <c r="C222" s="437"/>
      <c r="D222" s="439"/>
      <c r="E222" s="441"/>
      <c r="F222" s="426"/>
      <c r="G222" s="196" t="s">
        <v>29</v>
      </c>
      <c r="H222" s="208"/>
      <c r="I222" s="179">
        <f t="shared" si="173"/>
        <v>0</v>
      </c>
      <c r="J222" s="209"/>
      <c r="K222" s="208"/>
      <c r="L222" s="179">
        <f t="shared" si="174"/>
        <v>0</v>
      </c>
      <c r="M222" s="209"/>
      <c r="N222" s="208"/>
      <c r="O222" s="179">
        <f t="shared" si="175"/>
        <v>0</v>
      </c>
      <c r="P222" s="209"/>
      <c r="Q222" s="208"/>
      <c r="R222" s="179">
        <f t="shared" si="176"/>
        <v>0</v>
      </c>
      <c r="S222" s="209"/>
      <c r="T222" s="208"/>
      <c r="U222" s="179">
        <f t="shared" si="177"/>
        <v>0</v>
      </c>
      <c r="V222" s="209"/>
      <c r="W222" s="208"/>
      <c r="X222" s="179">
        <f t="shared" si="178"/>
        <v>0</v>
      </c>
      <c r="Y222" s="228"/>
      <c r="Z222" s="208"/>
      <c r="AA222" s="179">
        <f t="shared" si="179"/>
        <v>0</v>
      </c>
      <c r="AB222" s="209"/>
      <c r="AC222" s="208"/>
      <c r="AD222" s="179">
        <f t="shared" si="180"/>
        <v>0</v>
      </c>
      <c r="AE222" s="209"/>
      <c r="AF222" s="208"/>
      <c r="AG222" s="179">
        <f t="shared" si="181"/>
        <v>0</v>
      </c>
      <c r="AH222" s="209"/>
      <c r="AI222" s="203"/>
      <c r="AJ222" s="182">
        <f>SUM(H221:H229,K221:K229,N221:N229,Q221:Q229,T221:T229,W221:W229,Z221:Z229,AC221:AC229,AF221:AF229)</f>
        <v>2200000</v>
      </c>
    </row>
    <row r="223" spans="1:36" ht="15.75" customHeight="1">
      <c r="A223" s="435"/>
      <c r="B223" s="426"/>
      <c r="C223" s="437"/>
      <c r="D223" s="439"/>
      <c r="E223" s="441"/>
      <c r="F223" s="426"/>
      <c r="G223" s="196" t="s">
        <v>30</v>
      </c>
      <c r="H223" s="208"/>
      <c r="I223" s="179">
        <f t="shared" si="173"/>
        <v>0</v>
      </c>
      <c r="J223" s="209"/>
      <c r="K223" s="208"/>
      <c r="L223" s="179">
        <f t="shared" si="174"/>
        <v>0</v>
      </c>
      <c r="M223" s="209"/>
      <c r="N223" s="208"/>
      <c r="O223" s="179">
        <f t="shared" si="175"/>
        <v>0</v>
      </c>
      <c r="P223" s="209"/>
      <c r="Q223" s="208"/>
      <c r="R223" s="179">
        <f>SUM(Q223)</f>
        <v>0</v>
      </c>
      <c r="S223" s="209"/>
      <c r="T223" s="208"/>
      <c r="U223" s="179">
        <f t="shared" si="177"/>
        <v>0</v>
      </c>
      <c r="V223" s="209"/>
      <c r="W223" s="208"/>
      <c r="X223" s="179">
        <f t="shared" si="178"/>
        <v>0</v>
      </c>
      <c r="Y223" s="228"/>
      <c r="Z223" s="208"/>
      <c r="AA223" s="179">
        <f t="shared" si="179"/>
        <v>0</v>
      </c>
      <c r="AB223" s="209"/>
      <c r="AC223" s="208"/>
      <c r="AD223" s="179">
        <f t="shared" si="180"/>
        <v>0</v>
      </c>
      <c r="AE223" s="209"/>
      <c r="AF223" s="208"/>
      <c r="AG223" s="179">
        <f t="shared" si="181"/>
        <v>0</v>
      </c>
      <c r="AH223" s="209"/>
      <c r="AI223" s="203"/>
      <c r="AJ223" s="183" t="s">
        <v>32</v>
      </c>
    </row>
    <row r="224" spans="1:36" ht="13.5" customHeight="1">
      <c r="A224" s="435"/>
      <c r="B224" s="426"/>
      <c r="C224" s="437"/>
      <c r="D224" s="439"/>
      <c r="E224" s="441"/>
      <c r="F224" s="426"/>
      <c r="G224" s="196" t="s">
        <v>31</v>
      </c>
      <c r="H224" s="208"/>
      <c r="I224" s="179">
        <f t="shared" si="173"/>
        <v>0</v>
      </c>
      <c r="J224" s="209"/>
      <c r="K224" s="208"/>
      <c r="L224" s="179">
        <f t="shared" si="174"/>
        <v>0</v>
      </c>
      <c r="M224" s="209"/>
      <c r="N224" s="208"/>
      <c r="O224" s="179">
        <f t="shared" si="175"/>
        <v>0</v>
      </c>
      <c r="P224" s="209"/>
      <c r="Q224" s="208"/>
      <c r="R224" s="179">
        <f t="shared" si="176"/>
        <v>0</v>
      </c>
      <c r="S224" s="209"/>
      <c r="T224" s="208"/>
      <c r="U224" s="179">
        <f t="shared" si="177"/>
        <v>0</v>
      </c>
      <c r="V224" s="209"/>
      <c r="W224" s="208"/>
      <c r="X224" s="179">
        <f t="shared" si="178"/>
        <v>0</v>
      </c>
      <c r="Y224" s="228"/>
      <c r="Z224" s="208"/>
      <c r="AA224" s="179">
        <f t="shared" si="179"/>
        <v>0</v>
      </c>
      <c r="AB224" s="209"/>
      <c r="AC224" s="208"/>
      <c r="AD224" s="179">
        <f t="shared" si="180"/>
        <v>0</v>
      </c>
      <c r="AE224" s="209"/>
      <c r="AF224" s="208"/>
      <c r="AG224" s="179">
        <f t="shared" si="181"/>
        <v>0</v>
      </c>
      <c r="AH224" s="209"/>
      <c r="AI224" s="203"/>
      <c r="AJ224" s="182">
        <f>SUM(I221:I229,L221:L229,O221:O229,R221:R229,U221:U229,X221:X229,AA221:AA229,AD221:AD229,AG221:AG229)</f>
        <v>2200000</v>
      </c>
    </row>
    <row r="225" spans="1:36" ht="13.5" customHeight="1">
      <c r="A225" s="435"/>
      <c r="B225" s="426"/>
      <c r="C225" s="437"/>
      <c r="D225" s="439"/>
      <c r="E225" s="441"/>
      <c r="F225" s="426"/>
      <c r="G225" s="196" t="s">
        <v>33</v>
      </c>
      <c r="H225" s="208"/>
      <c r="I225" s="179">
        <f t="shared" si="173"/>
        <v>0</v>
      </c>
      <c r="J225" s="209"/>
      <c r="K225" s="208"/>
      <c r="L225" s="179">
        <f t="shared" si="174"/>
        <v>0</v>
      </c>
      <c r="M225" s="209"/>
      <c r="N225" s="208"/>
      <c r="O225" s="179">
        <f t="shared" si="175"/>
        <v>0</v>
      </c>
      <c r="P225" s="209"/>
      <c r="Q225" s="208"/>
      <c r="R225" s="179">
        <f t="shared" si="176"/>
        <v>0</v>
      </c>
      <c r="S225" s="209"/>
      <c r="T225" s="208"/>
      <c r="U225" s="179">
        <f t="shared" si="177"/>
        <v>0</v>
      </c>
      <c r="V225" s="209"/>
      <c r="W225" s="208"/>
      <c r="X225" s="179">
        <f t="shared" si="178"/>
        <v>0</v>
      </c>
      <c r="Y225" s="228"/>
      <c r="Z225" s="208"/>
      <c r="AA225" s="179">
        <f t="shared" si="179"/>
        <v>0</v>
      </c>
      <c r="AB225" s="209"/>
      <c r="AC225" s="208"/>
      <c r="AD225" s="179">
        <f t="shared" si="180"/>
        <v>0</v>
      </c>
      <c r="AE225" s="209"/>
      <c r="AF225" s="208"/>
      <c r="AG225" s="179">
        <f t="shared" si="181"/>
        <v>0</v>
      </c>
      <c r="AH225" s="209"/>
      <c r="AI225" s="203"/>
      <c r="AJ225" s="183" t="s">
        <v>36</v>
      </c>
    </row>
    <row r="226" spans="1:36" ht="13.5" customHeight="1">
      <c r="A226" s="435"/>
      <c r="B226" s="426"/>
      <c r="C226" s="437"/>
      <c r="D226" s="439"/>
      <c r="E226" s="441"/>
      <c r="F226" s="426"/>
      <c r="G226" s="196" t="s">
        <v>34</v>
      </c>
      <c r="H226" s="208"/>
      <c r="I226" s="179">
        <f t="shared" si="173"/>
        <v>0</v>
      </c>
      <c r="J226" s="209"/>
      <c r="K226" s="208"/>
      <c r="L226" s="179">
        <f t="shared" si="174"/>
        <v>0</v>
      </c>
      <c r="M226" s="209"/>
      <c r="N226" s="208"/>
      <c r="O226" s="179">
        <f t="shared" si="175"/>
        <v>0</v>
      </c>
      <c r="P226" s="209"/>
      <c r="Q226" s="208"/>
      <c r="R226" s="179">
        <f t="shared" si="176"/>
        <v>0</v>
      </c>
      <c r="S226" s="209"/>
      <c r="T226" s="208"/>
      <c r="U226" s="179">
        <f t="shared" si="177"/>
        <v>0</v>
      </c>
      <c r="V226" s="209"/>
      <c r="W226" s="208">
        <v>2200000</v>
      </c>
      <c r="X226" s="179">
        <f t="shared" si="178"/>
        <v>2200000</v>
      </c>
      <c r="Y226" s="209"/>
      <c r="Z226" s="208"/>
      <c r="AA226" s="179">
        <f t="shared" si="179"/>
        <v>0</v>
      </c>
      <c r="AB226" s="209"/>
      <c r="AC226" s="208"/>
      <c r="AD226" s="179">
        <f t="shared" si="180"/>
        <v>0</v>
      </c>
      <c r="AE226" s="209"/>
      <c r="AF226" s="208"/>
      <c r="AG226" s="179">
        <f t="shared" si="181"/>
        <v>0</v>
      </c>
      <c r="AH226" s="209"/>
      <c r="AI226" s="203"/>
      <c r="AJ226" s="182">
        <f>SUM(J221:J229,M221:M229,P221:P229,S221:S229,V221:V229,Y221:Y229,AB221:AB229,AE221:AE229,AH221:AH229)</f>
        <v>0</v>
      </c>
    </row>
    <row r="227" spans="1:36" ht="13.5" customHeight="1">
      <c r="A227" s="435"/>
      <c r="B227" s="426"/>
      <c r="C227" s="437"/>
      <c r="D227" s="439"/>
      <c r="E227" s="441"/>
      <c r="F227" s="426"/>
      <c r="G227" s="196" t="s">
        <v>35</v>
      </c>
      <c r="H227" s="208"/>
      <c r="I227" s="179">
        <f t="shared" si="173"/>
        <v>0</v>
      </c>
      <c r="J227" s="209"/>
      <c r="K227" s="208"/>
      <c r="L227" s="179">
        <f t="shared" si="174"/>
        <v>0</v>
      </c>
      <c r="M227" s="209"/>
      <c r="N227" s="208"/>
      <c r="O227" s="179">
        <f t="shared" si="175"/>
        <v>0</v>
      </c>
      <c r="P227" s="209"/>
      <c r="Q227" s="208"/>
      <c r="R227" s="179">
        <f t="shared" si="176"/>
        <v>0</v>
      </c>
      <c r="S227" s="209"/>
      <c r="T227" s="208"/>
      <c r="U227" s="179">
        <f t="shared" si="177"/>
        <v>0</v>
      </c>
      <c r="V227" s="209"/>
      <c r="W227" s="208"/>
      <c r="X227" s="179">
        <f t="shared" si="178"/>
        <v>0</v>
      </c>
      <c r="Y227" s="228"/>
      <c r="Z227" s="208"/>
      <c r="AA227" s="179">
        <f t="shared" si="179"/>
        <v>0</v>
      </c>
      <c r="AB227" s="209"/>
      <c r="AC227" s="208"/>
      <c r="AD227" s="179">
        <f t="shared" si="180"/>
        <v>0</v>
      </c>
      <c r="AE227" s="209"/>
      <c r="AF227" s="208"/>
      <c r="AG227" s="179">
        <f t="shared" si="181"/>
        <v>0</v>
      </c>
      <c r="AH227" s="209"/>
      <c r="AI227" s="203"/>
      <c r="AJ227" s="183" t="s">
        <v>40</v>
      </c>
    </row>
    <row r="228" spans="1:36" ht="13.5" customHeight="1">
      <c r="A228" s="435"/>
      <c r="B228" s="426"/>
      <c r="C228" s="437"/>
      <c r="D228" s="439"/>
      <c r="E228" s="441"/>
      <c r="F228" s="426"/>
      <c r="G228" s="196" t="s">
        <v>37</v>
      </c>
      <c r="H228" s="208"/>
      <c r="I228" s="179">
        <f t="shared" si="173"/>
        <v>0</v>
      </c>
      <c r="J228" s="209"/>
      <c r="K228" s="208"/>
      <c r="L228" s="179">
        <f t="shared" si="174"/>
        <v>0</v>
      </c>
      <c r="M228" s="209"/>
      <c r="N228" s="208"/>
      <c r="O228" s="179">
        <f t="shared" si="175"/>
        <v>0</v>
      </c>
      <c r="P228" s="209"/>
      <c r="Q228" s="208"/>
      <c r="R228" s="179">
        <f t="shared" si="176"/>
        <v>0</v>
      </c>
      <c r="S228" s="209"/>
      <c r="T228" s="208"/>
      <c r="U228" s="179">
        <f t="shared" si="177"/>
        <v>0</v>
      </c>
      <c r="V228" s="209"/>
      <c r="W228" s="208"/>
      <c r="X228" s="179">
        <f t="shared" si="178"/>
        <v>0</v>
      </c>
      <c r="Y228" s="228"/>
      <c r="Z228" s="208"/>
      <c r="AA228" s="179">
        <f t="shared" si="179"/>
        <v>0</v>
      </c>
      <c r="AB228" s="209"/>
      <c r="AC228" s="208"/>
      <c r="AD228" s="179">
        <f t="shared" si="180"/>
        <v>0</v>
      </c>
      <c r="AE228" s="209"/>
      <c r="AF228" s="208"/>
      <c r="AG228" s="179">
        <f t="shared" si="181"/>
        <v>0</v>
      </c>
      <c r="AH228" s="209"/>
      <c r="AI228" s="203"/>
      <c r="AJ228" s="184">
        <f>AJ226/AJ222</f>
        <v>0</v>
      </c>
    </row>
    <row r="229" spans="1:36" ht="13.5" customHeight="1" thickBot="1">
      <c r="A229" s="436"/>
      <c r="B229" s="427"/>
      <c r="C229" s="438"/>
      <c r="D229" s="440"/>
      <c r="E229" s="442"/>
      <c r="F229" s="427"/>
      <c r="G229" s="197" t="s">
        <v>38</v>
      </c>
      <c r="H229" s="210"/>
      <c r="I229" s="185">
        <f t="shared" si="173"/>
        <v>0</v>
      </c>
      <c r="J229" s="211"/>
      <c r="K229" s="210"/>
      <c r="L229" s="185">
        <f t="shared" si="174"/>
        <v>0</v>
      </c>
      <c r="M229" s="211"/>
      <c r="N229" s="210"/>
      <c r="O229" s="185">
        <f t="shared" si="175"/>
        <v>0</v>
      </c>
      <c r="P229" s="211"/>
      <c r="Q229" s="210"/>
      <c r="R229" s="185">
        <f t="shared" si="176"/>
        <v>0</v>
      </c>
      <c r="S229" s="211"/>
      <c r="T229" s="210"/>
      <c r="U229" s="185">
        <f t="shared" si="177"/>
        <v>0</v>
      </c>
      <c r="V229" s="211"/>
      <c r="W229" s="210"/>
      <c r="X229" s="185">
        <f t="shared" si="178"/>
        <v>0</v>
      </c>
      <c r="Y229" s="229"/>
      <c r="Z229" s="210"/>
      <c r="AA229" s="185">
        <f t="shared" si="179"/>
        <v>0</v>
      </c>
      <c r="AB229" s="211"/>
      <c r="AC229" s="210"/>
      <c r="AD229" s="185">
        <f t="shared" si="180"/>
        <v>0</v>
      </c>
      <c r="AE229" s="211"/>
      <c r="AF229" s="210"/>
      <c r="AG229" s="185">
        <f t="shared" si="181"/>
        <v>0</v>
      </c>
      <c r="AH229" s="211"/>
      <c r="AI229" s="204"/>
      <c r="AJ229" s="186"/>
    </row>
    <row r="230" spans="1:36" ht="15" customHeight="1">
      <c r="A230" s="446" t="s">
        <v>17</v>
      </c>
      <c r="B230" s="367" t="s">
        <v>13</v>
      </c>
      <c r="C230" s="367" t="s">
        <v>14</v>
      </c>
      <c r="D230" s="367" t="s">
        <v>176</v>
      </c>
      <c r="E230" s="367" t="s">
        <v>16</v>
      </c>
      <c r="F230" s="354" t="s">
        <v>17</v>
      </c>
      <c r="G230" s="448" t="s">
        <v>18</v>
      </c>
      <c r="H230" s="365" t="s">
        <v>19</v>
      </c>
      <c r="I230" s="354" t="s">
        <v>20</v>
      </c>
      <c r="J230" s="355" t="s">
        <v>21</v>
      </c>
      <c r="K230" s="365" t="s">
        <v>19</v>
      </c>
      <c r="L230" s="354" t="s">
        <v>20</v>
      </c>
      <c r="M230" s="355" t="s">
        <v>21</v>
      </c>
      <c r="N230" s="365" t="s">
        <v>19</v>
      </c>
      <c r="O230" s="354" t="s">
        <v>20</v>
      </c>
      <c r="P230" s="355" t="s">
        <v>21</v>
      </c>
      <c r="Q230" s="365" t="s">
        <v>19</v>
      </c>
      <c r="R230" s="354" t="s">
        <v>20</v>
      </c>
      <c r="S230" s="355" t="s">
        <v>21</v>
      </c>
      <c r="T230" s="365" t="s">
        <v>19</v>
      </c>
      <c r="U230" s="354" t="s">
        <v>20</v>
      </c>
      <c r="V230" s="355" t="s">
        <v>21</v>
      </c>
      <c r="W230" s="365" t="s">
        <v>19</v>
      </c>
      <c r="X230" s="354" t="s">
        <v>20</v>
      </c>
      <c r="Y230" s="450" t="s">
        <v>21</v>
      </c>
      <c r="Z230" s="365" t="s">
        <v>19</v>
      </c>
      <c r="AA230" s="354" t="s">
        <v>20</v>
      </c>
      <c r="AB230" s="355" t="s">
        <v>21</v>
      </c>
      <c r="AC230" s="365" t="s">
        <v>19</v>
      </c>
      <c r="AD230" s="354" t="s">
        <v>20</v>
      </c>
      <c r="AE230" s="355" t="s">
        <v>21</v>
      </c>
      <c r="AF230" s="365" t="s">
        <v>19</v>
      </c>
      <c r="AG230" s="354" t="s">
        <v>20</v>
      </c>
      <c r="AH230" s="355" t="s">
        <v>21</v>
      </c>
      <c r="AI230" s="356" t="s">
        <v>19</v>
      </c>
      <c r="AJ230" s="453" t="s">
        <v>22</v>
      </c>
    </row>
    <row r="231" spans="1:36" ht="15" customHeight="1">
      <c r="A231" s="447"/>
      <c r="B231" s="431"/>
      <c r="C231" s="431"/>
      <c r="D231" s="431"/>
      <c r="E231" s="431"/>
      <c r="F231" s="444"/>
      <c r="G231" s="449"/>
      <c r="H231" s="443"/>
      <c r="I231" s="444"/>
      <c r="J231" s="445"/>
      <c r="K231" s="443"/>
      <c r="L231" s="444"/>
      <c r="M231" s="445"/>
      <c r="N231" s="443"/>
      <c r="O231" s="444"/>
      <c r="P231" s="445"/>
      <c r="Q231" s="443"/>
      <c r="R231" s="444"/>
      <c r="S231" s="445"/>
      <c r="T231" s="443"/>
      <c r="U231" s="444"/>
      <c r="V231" s="445"/>
      <c r="W231" s="443"/>
      <c r="X231" s="444"/>
      <c r="Y231" s="451"/>
      <c r="Z231" s="443"/>
      <c r="AA231" s="444"/>
      <c r="AB231" s="445"/>
      <c r="AC231" s="443"/>
      <c r="AD231" s="444"/>
      <c r="AE231" s="445"/>
      <c r="AF231" s="443"/>
      <c r="AG231" s="444"/>
      <c r="AH231" s="445"/>
      <c r="AI231" s="452"/>
      <c r="AJ231" s="454"/>
    </row>
    <row r="232" spans="1:36" ht="15" customHeight="1">
      <c r="A232" s="435" t="s">
        <v>234</v>
      </c>
      <c r="B232" s="426" t="s">
        <v>240</v>
      </c>
      <c r="C232" s="437">
        <v>337</v>
      </c>
      <c r="D232" s="439" t="s">
        <v>241</v>
      </c>
      <c r="E232" s="441" t="s">
        <v>242</v>
      </c>
      <c r="F232" s="426" t="s">
        <v>234</v>
      </c>
      <c r="G232" s="196" t="s">
        <v>27</v>
      </c>
      <c r="H232" s="208"/>
      <c r="I232" s="179">
        <f t="shared" ref="I232:I240" si="182">H232-J232</f>
        <v>0</v>
      </c>
      <c r="J232" s="209"/>
      <c r="K232" s="208"/>
      <c r="L232" s="179">
        <f t="shared" ref="L232:L240" si="183">K232-M232</f>
        <v>0</v>
      </c>
      <c r="M232" s="209"/>
      <c r="N232" s="208"/>
      <c r="O232" s="179">
        <f t="shared" ref="O232:O240" si="184">N232-P232</f>
        <v>0</v>
      </c>
      <c r="P232" s="209"/>
      <c r="Q232" s="208"/>
      <c r="R232" s="179">
        <f t="shared" ref="R232:R240" si="185">Q232-S232</f>
        <v>0</v>
      </c>
      <c r="S232" s="209"/>
      <c r="T232" s="208"/>
      <c r="U232" s="179">
        <f t="shared" ref="U232:U240" si="186">T232-V232</f>
        <v>0</v>
      </c>
      <c r="V232" s="209"/>
      <c r="W232" s="208"/>
      <c r="X232" s="179">
        <f t="shared" ref="X232:X240" si="187">W232-Y232</f>
        <v>0</v>
      </c>
      <c r="Y232" s="228"/>
      <c r="Z232" s="208"/>
      <c r="AA232" s="179">
        <f t="shared" ref="AA232:AA240" si="188">Z232-AB232</f>
        <v>0</v>
      </c>
      <c r="AB232" s="209"/>
      <c r="AC232" s="208"/>
      <c r="AD232" s="179">
        <f t="shared" ref="AD232:AD240" si="189">AC232-AE232</f>
        <v>0</v>
      </c>
      <c r="AE232" s="209"/>
      <c r="AF232" s="208"/>
      <c r="AG232" s="179">
        <f t="shared" ref="AG232:AG240" si="190">AF232-AH232</f>
        <v>0</v>
      </c>
      <c r="AH232" s="209"/>
      <c r="AI232" s="203"/>
      <c r="AJ232" s="181" t="s">
        <v>28</v>
      </c>
    </row>
    <row r="233" spans="1:36">
      <c r="A233" s="435"/>
      <c r="B233" s="426"/>
      <c r="C233" s="437"/>
      <c r="D233" s="439"/>
      <c r="E233" s="441"/>
      <c r="F233" s="426"/>
      <c r="G233" s="196" t="s">
        <v>29</v>
      </c>
      <c r="H233" s="208"/>
      <c r="I233" s="179">
        <f t="shared" si="182"/>
        <v>0</v>
      </c>
      <c r="J233" s="209"/>
      <c r="K233" s="208"/>
      <c r="L233" s="179">
        <f t="shared" si="183"/>
        <v>0</v>
      </c>
      <c r="M233" s="209"/>
      <c r="N233" s="208"/>
      <c r="O233" s="179">
        <f t="shared" si="184"/>
        <v>0</v>
      </c>
      <c r="P233" s="209"/>
      <c r="Q233" s="208"/>
      <c r="R233" s="179">
        <f t="shared" si="185"/>
        <v>0</v>
      </c>
      <c r="S233" s="209"/>
      <c r="T233" s="208"/>
      <c r="U233" s="179">
        <f t="shared" si="186"/>
        <v>0</v>
      </c>
      <c r="V233" s="209"/>
      <c r="W233" s="208"/>
      <c r="X233" s="179">
        <f t="shared" si="187"/>
        <v>0</v>
      </c>
      <c r="Y233" s="228"/>
      <c r="Z233" s="208"/>
      <c r="AA233" s="179">
        <f t="shared" si="188"/>
        <v>0</v>
      </c>
      <c r="AB233" s="209"/>
      <c r="AC233" s="208"/>
      <c r="AD233" s="179">
        <f t="shared" si="189"/>
        <v>0</v>
      </c>
      <c r="AE233" s="209"/>
      <c r="AF233" s="208"/>
      <c r="AG233" s="179">
        <f t="shared" si="190"/>
        <v>0</v>
      </c>
      <c r="AH233" s="209"/>
      <c r="AI233" s="203"/>
      <c r="AJ233" s="182">
        <f>SUM(H232:H240,K232:K240,N232:N240,Q232:Q240,T232:T240,W232:W240,Z232:Z240,AC232:AC240,AF232:AF240)</f>
        <v>1080000</v>
      </c>
    </row>
    <row r="234" spans="1:36">
      <c r="A234" s="435"/>
      <c r="B234" s="426"/>
      <c r="C234" s="437"/>
      <c r="D234" s="439"/>
      <c r="E234" s="441"/>
      <c r="F234" s="426"/>
      <c r="G234" s="196" t="s">
        <v>30</v>
      </c>
      <c r="H234" s="208"/>
      <c r="I234" s="179">
        <f t="shared" si="182"/>
        <v>0</v>
      </c>
      <c r="J234" s="209"/>
      <c r="K234" s="208"/>
      <c r="L234" s="179">
        <f t="shared" si="183"/>
        <v>0</v>
      </c>
      <c r="M234" s="209"/>
      <c r="N234" s="208"/>
      <c r="O234" s="179">
        <f t="shared" si="184"/>
        <v>0</v>
      </c>
      <c r="P234" s="209"/>
      <c r="Q234" s="208"/>
      <c r="R234" s="179">
        <f t="shared" si="185"/>
        <v>0</v>
      </c>
      <c r="S234" s="209"/>
      <c r="T234" s="208"/>
      <c r="U234" s="179">
        <f t="shared" si="186"/>
        <v>0</v>
      </c>
      <c r="V234" s="209"/>
      <c r="W234" s="208"/>
      <c r="X234" s="179">
        <f t="shared" si="187"/>
        <v>0</v>
      </c>
      <c r="Y234" s="228"/>
      <c r="Z234" s="208"/>
      <c r="AA234" s="179">
        <f t="shared" si="188"/>
        <v>0</v>
      </c>
      <c r="AB234" s="209"/>
      <c r="AC234" s="208"/>
      <c r="AD234" s="179">
        <f t="shared" si="189"/>
        <v>0</v>
      </c>
      <c r="AE234" s="209"/>
      <c r="AF234" s="208"/>
      <c r="AG234" s="179">
        <f t="shared" si="190"/>
        <v>0</v>
      </c>
      <c r="AH234" s="209"/>
      <c r="AI234" s="203"/>
      <c r="AJ234" s="183" t="s">
        <v>32</v>
      </c>
    </row>
    <row r="235" spans="1:36">
      <c r="A235" s="435"/>
      <c r="B235" s="426"/>
      <c r="C235" s="437"/>
      <c r="D235" s="439"/>
      <c r="E235" s="441"/>
      <c r="F235" s="426"/>
      <c r="G235" s="196" t="s">
        <v>31</v>
      </c>
      <c r="H235" s="208"/>
      <c r="I235" s="179">
        <f t="shared" si="182"/>
        <v>0</v>
      </c>
      <c r="J235" s="209"/>
      <c r="K235" s="208"/>
      <c r="L235" s="179">
        <f t="shared" si="183"/>
        <v>0</v>
      </c>
      <c r="M235" s="209"/>
      <c r="N235" s="208"/>
      <c r="O235" s="179">
        <f t="shared" si="184"/>
        <v>0</v>
      </c>
      <c r="P235" s="209"/>
      <c r="Q235" s="208"/>
      <c r="R235" s="179">
        <f t="shared" si="185"/>
        <v>0</v>
      </c>
      <c r="S235" s="209"/>
      <c r="T235" s="208"/>
      <c r="U235" s="179">
        <f t="shared" si="186"/>
        <v>0</v>
      </c>
      <c r="V235" s="209"/>
      <c r="W235" s="208"/>
      <c r="X235" s="179">
        <f t="shared" si="187"/>
        <v>0</v>
      </c>
      <c r="Y235" s="228"/>
      <c r="Z235" s="208"/>
      <c r="AA235" s="179">
        <f t="shared" si="188"/>
        <v>0</v>
      </c>
      <c r="AB235" s="209"/>
      <c r="AC235" s="208"/>
      <c r="AD235" s="179">
        <f t="shared" si="189"/>
        <v>0</v>
      </c>
      <c r="AE235" s="209"/>
      <c r="AF235" s="208"/>
      <c r="AG235" s="179">
        <f t="shared" si="190"/>
        <v>0</v>
      </c>
      <c r="AH235" s="209"/>
      <c r="AI235" s="203"/>
      <c r="AJ235" s="182">
        <f>SUM(I232:I240,L232:L240,O232:O240,R232:R240,U232:U240,X232:X240,AA232:AA240,AD232:AD240,AG232:AG240)</f>
        <v>480000</v>
      </c>
    </row>
    <row r="236" spans="1:36" ht="15" customHeight="1">
      <c r="A236" s="435"/>
      <c r="B236" s="426"/>
      <c r="C236" s="437"/>
      <c r="D236" s="439"/>
      <c r="E236" s="441"/>
      <c r="F236" s="426"/>
      <c r="G236" s="196" t="s">
        <v>33</v>
      </c>
      <c r="H236" s="208"/>
      <c r="I236" s="179">
        <f t="shared" si="182"/>
        <v>0</v>
      </c>
      <c r="J236" s="209"/>
      <c r="K236" s="208"/>
      <c r="L236" s="179">
        <f t="shared" si="183"/>
        <v>0</v>
      </c>
      <c r="M236" s="209"/>
      <c r="N236" s="208"/>
      <c r="O236" s="179">
        <f t="shared" si="184"/>
        <v>0</v>
      </c>
      <c r="P236" s="209"/>
      <c r="Q236" s="208"/>
      <c r="R236" s="179">
        <f t="shared" si="185"/>
        <v>0</v>
      </c>
      <c r="S236" s="209"/>
      <c r="T236" s="208"/>
      <c r="U236" s="179">
        <f t="shared" si="186"/>
        <v>0</v>
      </c>
      <c r="V236" s="209"/>
      <c r="W236" s="208"/>
      <c r="X236" s="179">
        <f t="shared" si="187"/>
        <v>0</v>
      </c>
      <c r="Y236" s="228"/>
      <c r="Z236" s="208"/>
      <c r="AA236" s="179">
        <f t="shared" si="188"/>
        <v>0</v>
      </c>
      <c r="AB236" s="209"/>
      <c r="AC236" s="208"/>
      <c r="AD236" s="179">
        <f t="shared" si="189"/>
        <v>0</v>
      </c>
      <c r="AE236" s="209"/>
      <c r="AF236" s="208"/>
      <c r="AG236" s="179">
        <f t="shared" si="190"/>
        <v>0</v>
      </c>
      <c r="AH236" s="209"/>
      <c r="AI236" s="203"/>
      <c r="AJ236" s="183" t="s">
        <v>36</v>
      </c>
    </row>
    <row r="237" spans="1:36">
      <c r="A237" s="435"/>
      <c r="B237" s="426"/>
      <c r="C237" s="437"/>
      <c r="D237" s="439"/>
      <c r="E237" s="441"/>
      <c r="F237" s="426"/>
      <c r="G237" s="196" t="s">
        <v>34</v>
      </c>
      <c r="H237" s="208"/>
      <c r="I237" s="179">
        <f t="shared" si="182"/>
        <v>0</v>
      </c>
      <c r="J237" s="209"/>
      <c r="K237" s="208"/>
      <c r="L237" s="179">
        <f t="shared" si="183"/>
        <v>0</v>
      </c>
      <c r="M237" s="209"/>
      <c r="N237" s="208"/>
      <c r="O237" s="179">
        <f t="shared" si="184"/>
        <v>0</v>
      </c>
      <c r="P237" s="209"/>
      <c r="Q237" s="208"/>
      <c r="R237" s="179">
        <f t="shared" si="185"/>
        <v>0</v>
      </c>
      <c r="S237" s="209"/>
      <c r="T237" s="208"/>
      <c r="U237" s="179">
        <f t="shared" si="186"/>
        <v>0</v>
      </c>
      <c r="V237" s="209"/>
      <c r="W237" s="208"/>
      <c r="X237" s="179">
        <f t="shared" si="187"/>
        <v>0</v>
      </c>
      <c r="Y237" s="228"/>
      <c r="Z237" s="208"/>
      <c r="AA237" s="179">
        <f t="shared" si="188"/>
        <v>0</v>
      </c>
      <c r="AB237" s="209"/>
      <c r="AC237" s="208"/>
      <c r="AD237" s="179">
        <f t="shared" si="189"/>
        <v>0</v>
      </c>
      <c r="AE237" s="209"/>
      <c r="AF237" s="208"/>
      <c r="AG237" s="179">
        <f t="shared" si="190"/>
        <v>0</v>
      </c>
      <c r="AH237" s="209"/>
      <c r="AI237" s="203"/>
      <c r="AJ237" s="182">
        <f>SUM(J232:J240,M232:M240,P232:P240,S232:S240,V232:V240,Y232:Y240,AB232:AB240,AE232:AE240,AH232:AH240)</f>
        <v>600000</v>
      </c>
    </row>
    <row r="238" spans="1:36">
      <c r="A238" s="435"/>
      <c r="B238" s="426"/>
      <c r="C238" s="437"/>
      <c r="D238" s="439"/>
      <c r="E238" s="441"/>
      <c r="F238" s="426"/>
      <c r="G238" s="196" t="s">
        <v>35</v>
      </c>
      <c r="H238" s="208">
        <v>120000</v>
      </c>
      <c r="I238" s="179">
        <f t="shared" si="182"/>
        <v>0</v>
      </c>
      <c r="J238" s="209">
        <v>120000</v>
      </c>
      <c r="K238" s="208">
        <v>120000</v>
      </c>
      <c r="L238" s="179">
        <f t="shared" si="183"/>
        <v>0</v>
      </c>
      <c r="M238" s="209">
        <v>120000</v>
      </c>
      <c r="N238" s="208">
        <v>120000</v>
      </c>
      <c r="O238" s="179">
        <f t="shared" si="184"/>
        <v>0</v>
      </c>
      <c r="P238" s="209">
        <v>120000</v>
      </c>
      <c r="Q238" s="208">
        <v>120000</v>
      </c>
      <c r="R238" s="179">
        <f t="shared" si="185"/>
        <v>0</v>
      </c>
      <c r="S238" s="209">
        <v>120000</v>
      </c>
      <c r="T238" s="208">
        <v>120000</v>
      </c>
      <c r="U238" s="179">
        <f t="shared" si="186"/>
        <v>0</v>
      </c>
      <c r="V238" s="209">
        <v>120000</v>
      </c>
      <c r="W238" s="208">
        <v>120000</v>
      </c>
      <c r="X238" s="179">
        <f t="shared" si="187"/>
        <v>120000</v>
      </c>
      <c r="Y238" s="228"/>
      <c r="Z238" s="208">
        <v>120000</v>
      </c>
      <c r="AA238" s="179">
        <f t="shared" si="188"/>
        <v>120000</v>
      </c>
      <c r="AB238" s="209"/>
      <c r="AC238" s="208">
        <v>120000</v>
      </c>
      <c r="AD238" s="179">
        <f t="shared" si="189"/>
        <v>120000</v>
      </c>
      <c r="AE238" s="209"/>
      <c r="AF238" s="208">
        <v>120000</v>
      </c>
      <c r="AG238" s="179">
        <f t="shared" si="190"/>
        <v>120000</v>
      </c>
      <c r="AH238" s="209"/>
      <c r="AI238" s="203"/>
      <c r="AJ238" s="183" t="s">
        <v>40</v>
      </c>
    </row>
    <row r="239" spans="1:36">
      <c r="A239" s="435"/>
      <c r="B239" s="426"/>
      <c r="C239" s="437"/>
      <c r="D239" s="439"/>
      <c r="E239" s="441"/>
      <c r="F239" s="426"/>
      <c r="G239" s="196" t="s">
        <v>37</v>
      </c>
      <c r="H239" s="208"/>
      <c r="I239" s="179">
        <f t="shared" si="182"/>
        <v>0</v>
      </c>
      <c r="J239" s="209"/>
      <c r="K239" s="208"/>
      <c r="L239" s="179">
        <f t="shared" si="183"/>
        <v>0</v>
      </c>
      <c r="M239" s="209"/>
      <c r="N239" s="208"/>
      <c r="O239" s="179">
        <f t="shared" si="184"/>
        <v>0</v>
      </c>
      <c r="P239" s="209"/>
      <c r="Q239" s="208"/>
      <c r="R239" s="179">
        <f t="shared" si="185"/>
        <v>0</v>
      </c>
      <c r="S239" s="209"/>
      <c r="T239" s="208"/>
      <c r="U239" s="179">
        <f t="shared" si="186"/>
        <v>0</v>
      </c>
      <c r="V239" s="209"/>
      <c r="W239" s="208"/>
      <c r="X239" s="179">
        <f t="shared" si="187"/>
        <v>0</v>
      </c>
      <c r="Y239" s="228"/>
      <c r="Z239" s="208"/>
      <c r="AA239" s="179">
        <f t="shared" si="188"/>
        <v>0</v>
      </c>
      <c r="AB239" s="209"/>
      <c r="AC239" s="208"/>
      <c r="AD239" s="179">
        <f t="shared" si="189"/>
        <v>0</v>
      </c>
      <c r="AE239" s="209"/>
      <c r="AF239" s="208"/>
      <c r="AG239" s="179">
        <f t="shared" si="190"/>
        <v>0</v>
      </c>
      <c r="AH239" s="209"/>
      <c r="AI239" s="203"/>
      <c r="AJ239" s="184">
        <f>AJ237/AJ233</f>
        <v>0.55555555555555558</v>
      </c>
    </row>
    <row r="240" spans="1:36" ht="15" customHeight="1" thickBot="1">
      <c r="A240" s="436"/>
      <c r="B240" s="427"/>
      <c r="C240" s="438"/>
      <c r="D240" s="440"/>
      <c r="E240" s="442"/>
      <c r="F240" s="427"/>
      <c r="G240" s="197" t="s">
        <v>38</v>
      </c>
      <c r="H240" s="210"/>
      <c r="I240" s="185">
        <f t="shared" si="182"/>
        <v>0</v>
      </c>
      <c r="J240" s="211"/>
      <c r="K240" s="210"/>
      <c r="L240" s="185">
        <f t="shared" si="183"/>
        <v>0</v>
      </c>
      <c r="M240" s="211"/>
      <c r="N240" s="210"/>
      <c r="O240" s="185">
        <f t="shared" si="184"/>
        <v>0</v>
      </c>
      <c r="P240" s="211"/>
      <c r="Q240" s="210"/>
      <c r="R240" s="185">
        <f t="shared" si="185"/>
        <v>0</v>
      </c>
      <c r="S240" s="211"/>
      <c r="T240" s="210"/>
      <c r="U240" s="185">
        <f t="shared" si="186"/>
        <v>0</v>
      </c>
      <c r="V240" s="211"/>
      <c r="W240" s="210"/>
      <c r="X240" s="185">
        <f t="shared" si="187"/>
        <v>0</v>
      </c>
      <c r="Y240" s="229"/>
      <c r="Z240" s="210"/>
      <c r="AA240" s="185">
        <f t="shared" si="188"/>
        <v>0</v>
      </c>
      <c r="AB240" s="211"/>
      <c r="AC240" s="210"/>
      <c r="AD240" s="185">
        <f t="shared" si="189"/>
        <v>0</v>
      </c>
      <c r="AE240" s="211"/>
      <c r="AF240" s="210"/>
      <c r="AG240" s="185">
        <f t="shared" si="190"/>
        <v>0</v>
      </c>
      <c r="AH240" s="211"/>
      <c r="AI240" s="204"/>
      <c r="AJ240" s="186"/>
    </row>
    <row r="241" spans="1:36" ht="15" hidden="1" customHeight="1">
      <c r="A241" s="489" t="s">
        <v>17</v>
      </c>
      <c r="B241" s="386" t="s">
        <v>13</v>
      </c>
      <c r="C241" s="386" t="s">
        <v>14</v>
      </c>
      <c r="D241" s="386" t="s">
        <v>176</v>
      </c>
      <c r="E241" s="386" t="s">
        <v>16</v>
      </c>
      <c r="F241" s="379" t="s">
        <v>17</v>
      </c>
      <c r="G241" s="490" t="s">
        <v>18</v>
      </c>
      <c r="H241" s="487" t="s">
        <v>19</v>
      </c>
      <c r="I241" s="379" t="s">
        <v>20</v>
      </c>
      <c r="J241" s="380" t="s">
        <v>21</v>
      </c>
      <c r="K241" s="487" t="s">
        <v>19</v>
      </c>
      <c r="L241" s="379" t="s">
        <v>20</v>
      </c>
      <c r="M241" s="380" t="s">
        <v>21</v>
      </c>
      <c r="N241" s="487" t="s">
        <v>19</v>
      </c>
      <c r="O241" s="379" t="s">
        <v>20</v>
      </c>
      <c r="P241" s="380" t="s">
        <v>21</v>
      </c>
      <c r="Q241" s="487" t="s">
        <v>19</v>
      </c>
      <c r="R241" s="379" t="s">
        <v>20</v>
      </c>
      <c r="S241" s="380" t="s">
        <v>21</v>
      </c>
      <c r="T241" s="487" t="s">
        <v>19</v>
      </c>
      <c r="U241" s="379" t="s">
        <v>20</v>
      </c>
      <c r="V241" s="380" t="s">
        <v>21</v>
      </c>
      <c r="W241" s="487" t="s">
        <v>19</v>
      </c>
      <c r="X241" s="379" t="s">
        <v>20</v>
      </c>
      <c r="Y241" s="486" t="s">
        <v>21</v>
      </c>
      <c r="Z241" s="487" t="s">
        <v>19</v>
      </c>
      <c r="AA241" s="379" t="s">
        <v>20</v>
      </c>
      <c r="AB241" s="380" t="s">
        <v>21</v>
      </c>
      <c r="AC241" s="487" t="s">
        <v>19</v>
      </c>
      <c r="AD241" s="379" t="s">
        <v>20</v>
      </c>
      <c r="AE241" s="380" t="s">
        <v>21</v>
      </c>
      <c r="AF241" s="487" t="s">
        <v>19</v>
      </c>
      <c r="AG241" s="379" t="s">
        <v>20</v>
      </c>
      <c r="AH241" s="380" t="s">
        <v>21</v>
      </c>
      <c r="AI241" s="381" t="s">
        <v>19</v>
      </c>
      <c r="AJ241" s="488" t="s">
        <v>22</v>
      </c>
    </row>
    <row r="242" spans="1:36" ht="15" hidden="1" customHeight="1">
      <c r="A242" s="447"/>
      <c r="B242" s="431"/>
      <c r="C242" s="431"/>
      <c r="D242" s="431"/>
      <c r="E242" s="431"/>
      <c r="F242" s="444"/>
      <c r="G242" s="449"/>
      <c r="H242" s="443"/>
      <c r="I242" s="444"/>
      <c r="J242" s="445"/>
      <c r="K242" s="443"/>
      <c r="L242" s="444"/>
      <c r="M242" s="445"/>
      <c r="N242" s="443"/>
      <c r="O242" s="444"/>
      <c r="P242" s="445"/>
      <c r="Q242" s="443"/>
      <c r="R242" s="444"/>
      <c r="S242" s="445"/>
      <c r="T242" s="443"/>
      <c r="U242" s="444"/>
      <c r="V242" s="445"/>
      <c r="W242" s="443"/>
      <c r="X242" s="444"/>
      <c r="Y242" s="451"/>
      <c r="Z242" s="443"/>
      <c r="AA242" s="444"/>
      <c r="AB242" s="445"/>
      <c r="AC242" s="443"/>
      <c r="AD242" s="444"/>
      <c r="AE242" s="445"/>
      <c r="AF242" s="443"/>
      <c r="AG242" s="444"/>
      <c r="AH242" s="445"/>
      <c r="AI242" s="452"/>
      <c r="AJ242" s="454"/>
    </row>
    <row r="243" spans="1:36" ht="15" hidden="1" customHeight="1">
      <c r="A243" s="435" t="s">
        <v>182</v>
      </c>
      <c r="B243" s="426" t="s">
        <v>243</v>
      </c>
      <c r="C243" s="437">
        <v>2055</v>
      </c>
      <c r="D243" s="520"/>
      <c r="E243" s="441" t="s">
        <v>244</v>
      </c>
      <c r="F243" s="426" t="s">
        <v>182</v>
      </c>
      <c r="G243" s="196" t="s">
        <v>27</v>
      </c>
      <c r="H243" s="208"/>
      <c r="I243" s="179">
        <f t="shared" ref="I243:I254" si="191">H243-J243</f>
        <v>0</v>
      </c>
      <c r="J243" s="209"/>
      <c r="K243" s="208"/>
      <c r="L243" s="179">
        <f t="shared" ref="L243:L254" si="192">K243-M243</f>
        <v>0</v>
      </c>
      <c r="M243" s="209"/>
      <c r="N243" s="208"/>
      <c r="O243" s="179">
        <f t="shared" ref="O243:O254" si="193">N243-P243</f>
        <v>0</v>
      </c>
      <c r="P243" s="209"/>
      <c r="Q243" s="208"/>
      <c r="R243" s="179">
        <f t="shared" ref="R243:R254" si="194">Q243-S243</f>
        <v>0</v>
      </c>
      <c r="S243" s="209"/>
      <c r="T243" s="208"/>
      <c r="U243" s="179">
        <f t="shared" ref="U243:U254" si="195">T243-V243</f>
        <v>0</v>
      </c>
      <c r="V243" s="209"/>
      <c r="W243" s="208"/>
      <c r="X243" s="179">
        <f t="shared" ref="X243:X254" si="196">W243-Y243</f>
        <v>0</v>
      </c>
      <c r="Y243" s="228"/>
      <c r="Z243" s="208"/>
      <c r="AA243" s="179">
        <f t="shared" ref="AA243:AA254" si="197">Z243-AB243</f>
        <v>0</v>
      </c>
      <c r="AB243" s="209"/>
      <c r="AC243" s="208"/>
      <c r="AD243" s="179">
        <f t="shared" ref="AD243:AD254" si="198">AC243-AE243</f>
        <v>0</v>
      </c>
      <c r="AE243" s="209"/>
      <c r="AF243" s="208"/>
      <c r="AG243" s="179">
        <f t="shared" ref="AG243:AG254" si="199">AF243-AH243</f>
        <v>0</v>
      </c>
      <c r="AH243" s="209"/>
      <c r="AI243" s="203"/>
      <c r="AJ243" s="181" t="s">
        <v>28</v>
      </c>
    </row>
    <row r="244" spans="1:36" ht="15" hidden="1" customHeight="1">
      <c r="A244" s="435"/>
      <c r="B244" s="426"/>
      <c r="C244" s="437"/>
      <c r="D244" s="520"/>
      <c r="E244" s="441"/>
      <c r="F244" s="426"/>
      <c r="G244" s="196" t="s">
        <v>29</v>
      </c>
      <c r="H244" s="208"/>
      <c r="I244" s="179">
        <f t="shared" si="191"/>
        <v>0</v>
      </c>
      <c r="J244" s="209"/>
      <c r="K244" s="208"/>
      <c r="L244" s="179">
        <f t="shared" si="192"/>
        <v>0</v>
      </c>
      <c r="M244" s="209"/>
      <c r="N244" s="208"/>
      <c r="O244" s="179">
        <f t="shared" si="193"/>
        <v>0</v>
      </c>
      <c r="P244" s="209"/>
      <c r="Q244" s="208"/>
      <c r="R244" s="179">
        <f t="shared" si="194"/>
        <v>0</v>
      </c>
      <c r="S244" s="209"/>
      <c r="T244" s="208"/>
      <c r="U244" s="179">
        <f t="shared" si="195"/>
        <v>0</v>
      </c>
      <c r="V244" s="209"/>
      <c r="W244" s="208"/>
      <c r="X244" s="179">
        <f t="shared" si="196"/>
        <v>0</v>
      </c>
      <c r="Y244" s="228"/>
      <c r="Z244" s="208"/>
      <c r="AA244" s="179">
        <f t="shared" si="197"/>
        <v>0</v>
      </c>
      <c r="AB244" s="209"/>
      <c r="AC244" s="208"/>
      <c r="AD244" s="179">
        <f t="shared" si="198"/>
        <v>0</v>
      </c>
      <c r="AE244" s="209"/>
      <c r="AF244" s="208"/>
      <c r="AG244" s="179">
        <f t="shared" si="199"/>
        <v>0</v>
      </c>
      <c r="AH244" s="209"/>
      <c r="AI244" s="203"/>
      <c r="AJ244" s="527" t="e">
        <f>SUM(H243:H254,K243:K254,N243:N254,Q243:Q254,T243:T254,AI243:AI254)+SUM(#REF!,#REF!,#REF!,#REF!,#REF!,#REF!,#REF!,#REF!,#REF!,#REF!,#REF!,#REF!,#REF!,#REF!,#REF!,#REF!,#REF!,#REF!,#REF!,#REF!)</f>
        <v>#REF!</v>
      </c>
    </row>
    <row r="245" spans="1:36" ht="15" hidden="1" customHeight="1">
      <c r="A245" s="435"/>
      <c r="B245" s="426"/>
      <c r="C245" s="437"/>
      <c r="D245" s="520"/>
      <c r="E245" s="441"/>
      <c r="F245" s="426"/>
      <c r="G245" s="196" t="s">
        <v>30</v>
      </c>
      <c r="H245" s="208"/>
      <c r="I245" s="179">
        <f t="shared" si="191"/>
        <v>0</v>
      </c>
      <c r="J245" s="209"/>
      <c r="K245" s="208"/>
      <c r="L245" s="179">
        <f t="shared" si="192"/>
        <v>0</v>
      </c>
      <c r="M245" s="209"/>
      <c r="N245" s="208"/>
      <c r="O245" s="179">
        <f t="shared" si="193"/>
        <v>0</v>
      </c>
      <c r="P245" s="209"/>
      <c r="Q245" s="208"/>
      <c r="R245" s="179">
        <f t="shared" si="194"/>
        <v>0</v>
      </c>
      <c r="S245" s="209"/>
      <c r="T245" s="208"/>
      <c r="U245" s="179">
        <f t="shared" si="195"/>
        <v>0</v>
      </c>
      <c r="V245" s="209"/>
      <c r="W245" s="208"/>
      <c r="X245" s="179">
        <f t="shared" si="196"/>
        <v>0</v>
      </c>
      <c r="Y245" s="228"/>
      <c r="Z245" s="208"/>
      <c r="AA245" s="179">
        <f t="shared" si="197"/>
        <v>0</v>
      </c>
      <c r="AB245" s="209"/>
      <c r="AC245" s="208"/>
      <c r="AD245" s="179">
        <f t="shared" si="198"/>
        <v>0</v>
      </c>
      <c r="AE245" s="209"/>
      <c r="AF245" s="208"/>
      <c r="AG245" s="179">
        <f t="shared" si="199"/>
        <v>0</v>
      </c>
      <c r="AH245" s="209"/>
      <c r="AI245" s="203"/>
      <c r="AJ245" s="527"/>
    </row>
    <row r="246" spans="1:36" ht="15" hidden="1" customHeight="1">
      <c r="A246" s="435"/>
      <c r="B246" s="426"/>
      <c r="C246" s="437"/>
      <c r="D246" s="520"/>
      <c r="E246" s="441"/>
      <c r="F246" s="426"/>
      <c r="G246" s="196" t="s">
        <v>31</v>
      </c>
      <c r="H246" s="208"/>
      <c r="I246" s="179">
        <f t="shared" si="191"/>
        <v>0</v>
      </c>
      <c r="J246" s="209"/>
      <c r="K246" s="208"/>
      <c r="L246" s="179">
        <f t="shared" si="192"/>
        <v>0</v>
      </c>
      <c r="M246" s="209"/>
      <c r="N246" s="208"/>
      <c r="O246" s="179">
        <f t="shared" si="193"/>
        <v>0</v>
      </c>
      <c r="P246" s="209"/>
      <c r="Q246" s="208"/>
      <c r="R246" s="179">
        <f t="shared" si="194"/>
        <v>0</v>
      </c>
      <c r="S246" s="209"/>
      <c r="T246" s="208"/>
      <c r="U246" s="179">
        <f t="shared" si="195"/>
        <v>0</v>
      </c>
      <c r="V246" s="209"/>
      <c r="W246" s="208"/>
      <c r="X246" s="179">
        <f t="shared" si="196"/>
        <v>0</v>
      </c>
      <c r="Y246" s="228"/>
      <c r="Z246" s="208"/>
      <c r="AA246" s="179">
        <f t="shared" si="197"/>
        <v>0</v>
      </c>
      <c r="AB246" s="209"/>
      <c r="AC246" s="208"/>
      <c r="AD246" s="179">
        <f t="shared" si="198"/>
        <v>0</v>
      </c>
      <c r="AE246" s="209"/>
      <c r="AF246" s="208"/>
      <c r="AG246" s="179">
        <f t="shared" si="199"/>
        <v>0</v>
      </c>
      <c r="AH246" s="209"/>
      <c r="AI246" s="203"/>
      <c r="AJ246" s="183" t="s">
        <v>32</v>
      </c>
    </row>
    <row r="247" spans="1:36" ht="15" hidden="1" customHeight="1">
      <c r="A247" s="435"/>
      <c r="B247" s="426"/>
      <c r="C247" s="437"/>
      <c r="D247" s="520"/>
      <c r="E247" s="441"/>
      <c r="F247" s="426"/>
      <c r="G247" s="196" t="s">
        <v>33</v>
      </c>
      <c r="H247" s="208"/>
      <c r="I247" s="179">
        <f t="shared" si="191"/>
        <v>0</v>
      </c>
      <c r="J247" s="209"/>
      <c r="K247" s="208"/>
      <c r="L247" s="179">
        <f t="shared" si="192"/>
        <v>0</v>
      </c>
      <c r="M247" s="209"/>
      <c r="N247" s="208"/>
      <c r="O247" s="179">
        <f t="shared" si="193"/>
        <v>0</v>
      </c>
      <c r="P247" s="209"/>
      <c r="Q247" s="208"/>
      <c r="R247" s="179">
        <f t="shared" si="194"/>
        <v>0</v>
      </c>
      <c r="S247" s="209"/>
      <c r="T247" s="208"/>
      <c r="U247" s="179">
        <f t="shared" si="195"/>
        <v>0</v>
      </c>
      <c r="V247" s="209"/>
      <c r="W247" s="208"/>
      <c r="X247" s="179">
        <f t="shared" si="196"/>
        <v>0</v>
      </c>
      <c r="Y247" s="228"/>
      <c r="Z247" s="208"/>
      <c r="AA247" s="179">
        <f t="shared" si="197"/>
        <v>0</v>
      </c>
      <c r="AB247" s="209"/>
      <c r="AC247" s="208"/>
      <c r="AD247" s="179">
        <f t="shared" si="198"/>
        <v>0</v>
      </c>
      <c r="AE247" s="209"/>
      <c r="AF247" s="208"/>
      <c r="AG247" s="179">
        <f t="shared" si="199"/>
        <v>0</v>
      </c>
      <c r="AH247" s="209"/>
      <c r="AI247" s="203"/>
      <c r="AJ247" s="527">
        <f>SUM(I243:I254,L243:L254,O243:O254,R243:R254,U243:U254)</f>
        <v>0</v>
      </c>
    </row>
    <row r="248" spans="1:36" ht="15" hidden="1" customHeight="1">
      <c r="A248" s="435"/>
      <c r="B248" s="426"/>
      <c r="C248" s="437"/>
      <c r="D248" s="520"/>
      <c r="E248" s="441"/>
      <c r="F248" s="426"/>
      <c r="G248" s="196" t="s">
        <v>34</v>
      </c>
      <c r="H248" s="208"/>
      <c r="I248" s="179">
        <f t="shared" si="191"/>
        <v>0</v>
      </c>
      <c r="J248" s="209"/>
      <c r="K248" s="208"/>
      <c r="L248" s="179">
        <f t="shared" si="192"/>
        <v>0</v>
      </c>
      <c r="M248" s="209"/>
      <c r="N248" s="208"/>
      <c r="O248" s="179">
        <f t="shared" si="193"/>
        <v>0</v>
      </c>
      <c r="P248" s="209"/>
      <c r="Q248" s="208"/>
      <c r="R248" s="179">
        <f t="shared" si="194"/>
        <v>0</v>
      </c>
      <c r="S248" s="209"/>
      <c r="T248" s="208"/>
      <c r="U248" s="179">
        <f t="shared" si="195"/>
        <v>0</v>
      </c>
      <c r="V248" s="209"/>
      <c r="W248" s="208"/>
      <c r="X248" s="179">
        <f t="shared" si="196"/>
        <v>0</v>
      </c>
      <c r="Y248" s="228"/>
      <c r="Z248" s="208"/>
      <c r="AA248" s="179">
        <f t="shared" si="197"/>
        <v>0</v>
      </c>
      <c r="AB248" s="209"/>
      <c r="AC248" s="208"/>
      <c r="AD248" s="179">
        <f t="shared" si="198"/>
        <v>0</v>
      </c>
      <c r="AE248" s="209"/>
      <c r="AF248" s="208"/>
      <c r="AG248" s="179">
        <f t="shared" si="199"/>
        <v>0</v>
      </c>
      <c r="AH248" s="209"/>
      <c r="AI248" s="203"/>
      <c r="AJ248" s="532"/>
    </row>
    <row r="249" spans="1:36" ht="15" hidden="1" customHeight="1">
      <c r="A249" s="435"/>
      <c r="B249" s="426"/>
      <c r="C249" s="437"/>
      <c r="D249" s="520"/>
      <c r="E249" s="441"/>
      <c r="F249" s="426"/>
      <c r="G249" s="196" t="s">
        <v>35</v>
      </c>
      <c r="H249" s="208"/>
      <c r="I249" s="179">
        <f t="shared" si="191"/>
        <v>0</v>
      </c>
      <c r="J249" s="209"/>
      <c r="K249" s="208"/>
      <c r="L249" s="179">
        <f t="shared" si="192"/>
        <v>0</v>
      </c>
      <c r="M249" s="209"/>
      <c r="N249" s="208"/>
      <c r="O249" s="179">
        <f t="shared" si="193"/>
        <v>0</v>
      </c>
      <c r="P249" s="209"/>
      <c r="Q249" s="208"/>
      <c r="R249" s="179">
        <f t="shared" si="194"/>
        <v>0</v>
      </c>
      <c r="S249" s="209"/>
      <c r="T249" s="208"/>
      <c r="U249" s="179">
        <f t="shared" si="195"/>
        <v>0</v>
      </c>
      <c r="V249" s="209"/>
      <c r="W249" s="208"/>
      <c r="X249" s="179">
        <f t="shared" si="196"/>
        <v>0</v>
      </c>
      <c r="Y249" s="228"/>
      <c r="Z249" s="208"/>
      <c r="AA249" s="179">
        <f t="shared" si="197"/>
        <v>0</v>
      </c>
      <c r="AB249" s="209"/>
      <c r="AC249" s="208"/>
      <c r="AD249" s="179">
        <f t="shared" si="198"/>
        <v>0</v>
      </c>
      <c r="AE249" s="209"/>
      <c r="AF249" s="208"/>
      <c r="AG249" s="179">
        <f t="shared" si="199"/>
        <v>0</v>
      </c>
      <c r="AH249" s="209"/>
      <c r="AI249" s="203"/>
      <c r="AJ249" s="183" t="s">
        <v>36</v>
      </c>
    </row>
    <row r="250" spans="1:36" ht="15" hidden="1" customHeight="1">
      <c r="A250" s="435"/>
      <c r="B250" s="426"/>
      <c r="C250" s="437"/>
      <c r="D250" s="520"/>
      <c r="E250" s="441"/>
      <c r="F250" s="426"/>
      <c r="G250" s="196" t="s">
        <v>37</v>
      </c>
      <c r="H250" s="208"/>
      <c r="I250" s="179">
        <f t="shared" si="191"/>
        <v>0</v>
      </c>
      <c r="J250" s="209"/>
      <c r="K250" s="208"/>
      <c r="L250" s="179">
        <f t="shared" si="192"/>
        <v>0</v>
      </c>
      <c r="M250" s="209"/>
      <c r="N250" s="208"/>
      <c r="O250" s="179">
        <f t="shared" si="193"/>
        <v>0</v>
      </c>
      <c r="P250" s="209"/>
      <c r="Q250" s="208"/>
      <c r="R250" s="179">
        <f t="shared" si="194"/>
        <v>0</v>
      </c>
      <c r="S250" s="209"/>
      <c r="T250" s="208"/>
      <c r="U250" s="179">
        <f t="shared" si="195"/>
        <v>0</v>
      </c>
      <c r="V250" s="209"/>
      <c r="W250" s="208"/>
      <c r="X250" s="179">
        <f t="shared" si="196"/>
        <v>0</v>
      </c>
      <c r="Y250" s="228"/>
      <c r="Z250" s="208"/>
      <c r="AA250" s="179">
        <f t="shared" si="197"/>
        <v>0</v>
      </c>
      <c r="AB250" s="209"/>
      <c r="AC250" s="208"/>
      <c r="AD250" s="179">
        <f t="shared" si="198"/>
        <v>0</v>
      </c>
      <c r="AE250" s="209"/>
      <c r="AF250" s="208"/>
      <c r="AG250" s="179">
        <f t="shared" si="199"/>
        <v>0</v>
      </c>
      <c r="AH250" s="209"/>
      <c r="AI250" s="203"/>
      <c r="AJ250" s="527" t="e">
        <f>SUM(J243:J254,M243:M254,P243:P254,S243:S254,V243:V254)+SUM(#REF!,#REF!,#REF!,#REF!,#REF!,#REF!,#REF!,#REF!,#REF!,#REF!,#REF!,#REF!,#REF!,#REF!,#REF!,#REF!,#REF!,#REF!)</f>
        <v>#REF!</v>
      </c>
    </row>
    <row r="251" spans="1:36" ht="15" hidden="1" customHeight="1">
      <c r="A251" s="435"/>
      <c r="B251" s="426"/>
      <c r="C251" s="437"/>
      <c r="D251" s="520"/>
      <c r="E251" s="441"/>
      <c r="F251" s="426"/>
      <c r="G251" s="196" t="s">
        <v>38</v>
      </c>
      <c r="H251" s="208"/>
      <c r="I251" s="179">
        <f t="shared" si="191"/>
        <v>0</v>
      </c>
      <c r="J251" s="209"/>
      <c r="K251" s="208"/>
      <c r="L251" s="179">
        <f t="shared" si="192"/>
        <v>0</v>
      </c>
      <c r="M251" s="209"/>
      <c r="N251" s="208"/>
      <c r="O251" s="179">
        <f t="shared" si="193"/>
        <v>0</v>
      </c>
      <c r="P251" s="209"/>
      <c r="Q251" s="208"/>
      <c r="R251" s="179">
        <f t="shared" si="194"/>
        <v>0</v>
      </c>
      <c r="S251" s="209"/>
      <c r="T251" s="208"/>
      <c r="U251" s="179">
        <f t="shared" si="195"/>
        <v>0</v>
      </c>
      <c r="V251" s="209"/>
      <c r="W251" s="208"/>
      <c r="X251" s="179">
        <f t="shared" si="196"/>
        <v>0</v>
      </c>
      <c r="Y251" s="228"/>
      <c r="Z251" s="208"/>
      <c r="AA251" s="179">
        <f t="shared" si="197"/>
        <v>0</v>
      </c>
      <c r="AB251" s="209"/>
      <c r="AC251" s="208"/>
      <c r="AD251" s="179">
        <f t="shared" si="198"/>
        <v>0</v>
      </c>
      <c r="AE251" s="209"/>
      <c r="AF251" s="208"/>
      <c r="AG251" s="179">
        <f t="shared" si="199"/>
        <v>0</v>
      </c>
      <c r="AH251" s="209"/>
      <c r="AI251" s="203"/>
      <c r="AJ251" s="527"/>
    </row>
    <row r="252" spans="1:36" ht="15" hidden="1" customHeight="1">
      <c r="A252" s="435"/>
      <c r="B252" s="426"/>
      <c r="C252" s="437"/>
      <c r="D252" s="520"/>
      <c r="E252" s="441"/>
      <c r="F252" s="426"/>
      <c r="G252" s="196" t="s">
        <v>39</v>
      </c>
      <c r="H252" s="208"/>
      <c r="I252" s="179">
        <f t="shared" si="191"/>
        <v>0</v>
      </c>
      <c r="J252" s="209"/>
      <c r="K252" s="208"/>
      <c r="L252" s="179">
        <f t="shared" si="192"/>
        <v>0</v>
      </c>
      <c r="M252" s="209"/>
      <c r="N252" s="208"/>
      <c r="O252" s="179">
        <f t="shared" si="193"/>
        <v>0</v>
      </c>
      <c r="P252" s="209"/>
      <c r="Q252" s="208"/>
      <c r="R252" s="179">
        <f t="shared" si="194"/>
        <v>0</v>
      </c>
      <c r="S252" s="209"/>
      <c r="T252" s="208"/>
      <c r="U252" s="179">
        <f t="shared" si="195"/>
        <v>0</v>
      </c>
      <c r="V252" s="209"/>
      <c r="W252" s="208"/>
      <c r="X252" s="179">
        <f t="shared" si="196"/>
        <v>0</v>
      </c>
      <c r="Y252" s="228"/>
      <c r="Z252" s="208"/>
      <c r="AA252" s="179">
        <f t="shared" si="197"/>
        <v>0</v>
      </c>
      <c r="AB252" s="209"/>
      <c r="AC252" s="208"/>
      <c r="AD252" s="179">
        <f t="shared" si="198"/>
        <v>0</v>
      </c>
      <c r="AE252" s="209"/>
      <c r="AF252" s="208"/>
      <c r="AG252" s="179">
        <f t="shared" si="199"/>
        <v>0</v>
      </c>
      <c r="AH252" s="209"/>
      <c r="AI252" s="203"/>
      <c r="AJ252" s="183" t="s">
        <v>40</v>
      </c>
    </row>
    <row r="253" spans="1:36" ht="15" hidden="1" customHeight="1">
      <c r="A253" s="435"/>
      <c r="B253" s="426"/>
      <c r="C253" s="437"/>
      <c r="D253" s="520"/>
      <c r="E253" s="441"/>
      <c r="F253" s="426"/>
      <c r="G253" s="196" t="s">
        <v>41</v>
      </c>
      <c r="H253" s="208"/>
      <c r="I253" s="179">
        <f t="shared" si="191"/>
        <v>0</v>
      </c>
      <c r="J253" s="209"/>
      <c r="K253" s="208"/>
      <c r="L253" s="179">
        <f t="shared" si="192"/>
        <v>0</v>
      </c>
      <c r="M253" s="209"/>
      <c r="N253" s="208"/>
      <c r="O253" s="179">
        <f t="shared" si="193"/>
        <v>0</v>
      </c>
      <c r="P253" s="209"/>
      <c r="Q253" s="208"/>
      <c r="R253" s="179">
        <f t="shared" si="194"/>
        <v>0</v>
      </c>
      <c r="S253" s="209"/>
      <c r="T253" s="208"/>
      <c r="U253" s="179">
        <f t="shared" si="195"/>
        <v>0</v>
      </c>
      <c r="V253" s="209"/>
      <c r="W253" s="208"/>
      <c r="X253" s="179">
        <f t="shared" si="196"/>
        <v>0</v>
      </c>
      <c r="Y253" s="228"/>
      <c r="Z253" s="208"/>
      <c r="AA253" s="179">
        <f t="shared" si="197"/>
        <v>0</v>
      </c>
      <c r="AB253" s="209"/>
      <c r="AC253" s="208"/>
      <c r="AD253" s="179">
        <f t="shared" si="198"/>
        <v>0</v>
      </c>
      <c r="AE253" s="209"/>
      <c r="AF253" s="208"/>
      <c r="AG253" s="179">
        <f t="shared" si="199"/>
        <v>0</v>
      </c>
      <c r="AH253" s="209"/>
      <c r="AI253" s="203"/>
      <c r="AJ253" s="529" t="e">
        <f>AJ250/AJ244</f>
        <v>#REF!</v>
      </c>
    </row>
    <row r="254" spans="1:36" ht="15" hidden="1" customHeight="1">
      <c r="A254" s="435"/>
      <c r="B254" s="426"/>
      <c r="C254" s="437"/>
      <c r="D254" s="520"/>
      <c r="E254" s="441"/>
      <c r="F254" s="426"/>
      <c r="G254" s="196" t="s">
        <v>42</v>
      </c>
      <c r="H254" s="208"/>
      <c r="I254" s="179">
        <f t="shared" si="191"/>
        <v>0</v>
      </c>
      <c r="J254" s="209"/>
      <c r="K254" s="208"/>
      <c r="L254" s="179">
        <f t="shared" si="192"/>
        <v>0</v>
      </c>
      <c r="M254" s="209"/>
      <c r="N254" s="208"/>
      <c r="O254" s="179">
        <f t="shared" si="193"/>
        <v>0</v>
      </c>
      <c r="P254" s="209"/>
      <c r="Q254" s="208"/>
      <c r="R254" s="179">
        <f t="shared" si="194"/>
        <v>0</v>
      </c>
      <c r="S254" s="209"/>
      <c r="T254" s="208"/>
      <c r="U254" s="179">
        <f t="shared" si="195"/>
        <v>0</v>
      </c>
      <c r="V254" s="209"/>
      <c r="W254" s="208"/>
      <c r="X254" s="179">
        <f t="shared" si="196"/>
        <v>0</v>
      </c>
      <c r="Y254" s="228"/>
      <c r="Z254" s="208"/>
      <c r="AA254" s="179">
        <f t="shared" si="197"/>
        <v>0</v>
      </c>
      <c r="AB254" s="209"/>
      <c r="AC254" s="208"/>
      <c r="AD254" s="179">
        <f t="shared" si="198"/>
        <v>0</v>
      </c>
      <c r="AE254" s="209"/>
      <c r="AF254" s="208"/>
      <c r="AG254" s="179">
        <f t="shared" si="199"/>
        <v>0</v>
      </c>
      <c r="AH254" s="209"/>
      <c r="AI254" s="203"/>
      <c r="AJ254" s="529"/>
    </row>
    <row r="255" spans="1:36" ht="15" hidden="1" customHeight="1">
      <c r="A255" s="447" t="s">
        <v>17</v>
      </c>
      <c r="B255" s="431" t="s">
        <v>13</v>
      </c>
      <c r="C255" s="431" t="s">
        <v>14</v>
      </c>
      <c r="D255" s="431" t="s">
        <v>176</v>
      </c>
      <c r="E255" s="431" t="s">
        <v>16</v>
      </c>
      <c r="F255" s="444" t="s">
        <v>17</v>
      </c>
      <c r="G255" s="449" t="s">
        <v>18</v>
      </c>
      <c r="H255" s="443" t="s">
        <v>19</v>
      </c>
      <c r="I255" s="444" t="s">
        <v>20</v>
      </c>
      <c r="J255" s="445" t="s">
        <v>21</v>
      </c>
      <c r="K255" s="443" t="s">
        <v>19</v>
      </c>
      <c r="L255" s="444" t="s">
        <v>20</v>
      </c>
      <c r="M255" s="445" t="s">
        <v>21</v>
      </c>
      <c r="N255" s="443" t="s">
        <v>19</v>
      </c>
      <c r="O255" s="444" t="s">
        <v>20</v>
      </c>
      <c r="P255" s="445" t="s">
        <v>21</v>
      </c>
      <c r="Q255" s="443" t="s">
        <v>19</v>
      </c>
      <c r="R255" s="444" t="s">
        <v>20</v>
      </c>
      <c r="S255" s="445" t="s">
        <v>21</v>
      </c>
      <c r="T255" s="443" t="s">
        <v>19</v>
      </c>
      <c r="U255" s="444" t="s">
        <v>20</v>
      </c>
      <c r="V255" s="445" t="s">
        <v>21</v>
      </c>
      <c r="W255" s="443" t="s">
        <v>19</v>
      </c>
      <c r="X255" s="444" t="s">
        <v>20</v>
      </c>
      <c r="Y255" s="451" t="s">
        <v>21</v>
      </c>
      <c r="Z255" s="443" t="s">
        <v>19</v>
      </c>
      <c r="AA255" s="444" t="s">
        <v>20</v>
      </c>
      <c r="AB255" s="445" t="s">
        <v>21</v>
      </c>
      <c r="AC255" s="443" t="s">
        <v>19</v>
      </c>
      <c r="AD255" s="444" t="s">
        <v>20</v>
      </c>
      <c r="AE255" s="445" t="s">
        <v>21</v>
      </c>
      <c r="AF255" s="443" t="s">
        <v>19</v>
      </c>
      <c r="AG255" s="444" t="s">
        <v>20</v>
      </c>
      <c r="AH255" s="445" t="s">
        <v>21</v>
      </c>
      <c r="AI255" s="452" t="s">
        <v>19</v>
      </c>
      <c r="AJ255" s="454" t="s">
        <v>22</v>
      </c>
    </row>
    <row r="256" spans="1:36" ht="15" hidden="1" customHeight="1">
      <c r="A256" s="447"/>
      <c r="B256" s="431"/>
      <c r="C256" s="431"/>
      <c r="D256" s="431"/>
      <c r="E256" s="431"/>
      <c r="F256" s="444"/>
      <c r="G256" s="449"/>
      <c r="H256" s="443"/>
      <c r="I256" s="444"/>
      <c r="J256" s="445"/>
      <c r="K256" s="443"/>
      <c r="L256" s="444"/>
      <c r="M256" s="445"/>
      <c r="N256" s="443"/>
      <c r="O256" s="444"/>
      <c r="P256" s="445"/>
      <c r="Q256" s="443"/>
      <c r="R256" s="444"/>
      <c r="S256" s="445"/>
      <c r="T256" s="443"/>
      <c r="U256" s="444"/>
      <c r="V256" s="445"/>
      <c r="W256" s="443"/>
      <c r="X256" s="444"/>
      <c r="Y256" s="451"/>
      <c r="Z256" s="443"/>
      <c r="AA256" s="444"/>
      <c r="AB256" s="445"/>
      <c r="AC256" s="443"/>
      <c r="AD256" s="444"/>
      <c r="AE256" s="445"/>
      <c r="AF256" s="443"/>
      <c r="AG256" s="444"/>
      <c r="AH256" s="445"/>
      <c r="AI256" s="452"/>
      <c r="AJ256" s="454"/>
    </row>
    <row r="257" spans="1:36" ht="15" hidden="1" customHeight="1">
      <c r="A257" s="435" t="s">
        <v>245</v>
      </c>
      <c r="B257" s="426" t="s">
        <v>246</v>
      </c>
      <c r="C257" s="437">
        <v>1192</v>
      </c>
      <c r="D257" s="439" t="s">
        <v>247</v>
      </c>
      <c r="E257" s="441" t="s">
        <v>248</v>
      </c>
      <c r="F257" s="426" t="s">
        <v>245</v>
      </c>
      <c r="G257" s="196" t="s">
        <v>27</v>
      </c>
      <c r="H257" s="208"/>
      <c r="I257" s="179">
        <f t="shared" ref="I257:I265" si="200">H257-J257</f>
        <v>0</v>
      </c>
      <c r="J257" s="209"/>
      <c r="K257" s="208"/>
      <c r="L257" s="179">
        <f t="shared" ref="L257:L265" si="201">K257-M257</f>
        <v>0</v>
      </c>
      <c r="M257" s="209"/>
      <c r="N257" s="208"/>
      <c r="O257" s="179">
        <f t="shared" ref="O257:O265" si="202">N257-P257</f>
        <v>0</v>
      </c>
      <c r="P257" s="209"/>
      <c r="Q257" s="208"/>
      <c r="R257" s="179">
        <f t="shared" ref="R257:R265" si="203">Q257-S257</f>
        <v>0</v>
      </c>
      <c r="S257" s="209"/>
      <c r="T257" s="208"/>
      <c r="U257" s="179">
        <f t="shared" ref="U257:U265" si="204">T257-V257</f>
        <v>0</v>
      </c>
      <c r="V257" s="209"/>
      <c r="W257" s="208"/>
      <c r="X257" s="179">
        <f t="shared" ref="X257:X265" si="205">W257-Y257</f>
        <v>0</v>
      </c>
      <c r="Y257" s="228"/>
      <c r="Z257" s="208"/>
      <c r="AA257" s="179">
        <f t="shared" ref="AA257:AA265" si="206">Z257-AB257</f>
        <v>0</v>
      </c>
      <c r="AB257" s="209"/>
      <c r="AC257" s="208"/>
      <c r="AD257" s="179">
        <f t="shared" ref="AD257:AD265" si="207">AC257-AE257</f>
        <v>0</v>
      </c>
      <c r="AE257" s="209"/>
      <c r="AF257" s="208"/>
      <c r="AG257" s="179">
        <f t="shared" ref="AG257:AG265" si="208">AF257-AH257</f>
        <v>0</v>
      </c>
      <c r="AH257" s="209"/>
      <c r="AI257" s="203"/>
      <c r="AJ257" s="181" t="s">
        <v>28</v>
      </c>
    </row>
    <row r="258" spans="1:36" ht="15" hidden="1" customHeight="1">
      <c r="A258" s="435"/>
      <c r="B258" s="426"/>
      <c r="C258" s="437"/>
      <c r="D258" s="439"/>
      <c r="E258" s="441"/>
      <c r="F258" s="426"/>
      <c r="G258" s="196" t="s">
        <v>29</v>
      </c>
      <c r="H258" s="208"/>
      <c r="I258" s="179">
        <f t="shared" si="200"/>
        <v>0</v>
      </c>
      <c r="J258" s="209"/>
      <c r="K258" s="208"/>
      <c r="L258" s="179">
        <f t="shared" si="201"/>
        <v>0</v>
      </c>
      <c r="M258" s="209"/>
      <c r="N258" s="208"/>
      <c r="O258" s="179">
        <f t="shared" si="202"/>
        <v>0</v>
      </c>
      <c r="P258" s="209"/>
      <c r="Q258" s="208"/>
      <c r="R258" s="179">
        <f t="shared" si="203"/>
        <v>0</v>
      </c>
      <c r="S258" s="209"/>
      <c r="T258" s="208"/>
      <c r="U258" s="179">
        <f t="shared" si="204"/>
        <v>0</v>
      </c>
      <c r="V258" s="209"/>
      <c r="W258" s="208"/>
      <c r="X258" s="179">
        <f t="shared" si="205"/>
        <v>0</v>
      </c>
      <c r="Y258" s="228"/>
      <c r="Z258" s="208"/>
      <c r="AA258" s="179">
        <f t="shared" si="206"/>
        <v>0</v>
      </c>
      <c r="AB258" s="209"/>
      <c r="AC258" s="208"/>
      <c r="AD258" s="179">
        <f t="shared" si="207"/>
        <v>0</v>
      </c>
      <c r="AE258" s="209"/>
      <c r="AF258" s="208"/>
      <c r="AG258" s="179">
        <f t="shared" si="208"/>
        <v>0</v>
      </c>
      <c r="AH258" s="209"/>
      <c r="AI258" s="203"/>
      <c r="AJ258" s="182">
        <f>SUM(H257:H265,K257:K265,N257:N265,Q257:Q265,T257:T265,W257:W265,Z257:Z265,AC257:AC265,AF257:AF265)</f>
        <v>1000000</v>
      </c>
    </row>
    <row r="259" spans="1:36" ht="15" hidden="1" customHeight="1">
      <c r="A259" s="435"/>
      <c r="B259" s="426"/>
      <c r="C259" s="437"/>
      <c r="D259" s="439"/>
      <c r="E259" s="441"/>
      <c r="F259" s="426"/>
      <c r="G259" s="196" t="s">
        <v>30</v>
      </c>
      <c r="H259" s="208"/>
      <c r="I259" s="179">
        <f t="shared" si="200"/>
        <v>0</v>
      </c>
      <c r="J259" s="209"/>
      <c r="K259" s="208"/>
      <c r="L259" s="179">
        <f t="shared" si="201"/>
        <v>0</v>
      </c>
      <c r="M259" s="209"/>
      <c r="N259" s="208"/>
      <c r="O259" s="179">
        <f t="shared" si="202"/>
        <v>0</v>
      </c>
      <c r="P259" s="209"/>
      <c r="Q259" s="208"/>
      <c r="R259" s="179">
        <f t="shared" si="203"/>
        <v>0</v>
      </c>
      <c r="S259" s="209"/>
      <c r="T259" s="208"/>
      <c r="U259" s="179">
        <f t="shared" si="204"/>
        <v>0</v>
      </c>
      <c r="V259" s="209"/>
      <c r="W259" s="208"/>
      <c r="X259" s="179">
        <f t="shared" si="205"/>
        <v>0</v>
      </c>
      <c r="Y259" s="228"/>
      <c r="Z259" s="208"/>
      <c r="AA259" s="179">
        <f t="shared" si="206"/>
        <v>0</v>
      </c>
      <c r="AB259" s="209"/>
      <c r="AC259" s="208"/>
      <c r="AD259" s="179">
        <f t="shared" si="207"/>
        <v>0</v>
      </c>
      <c r="AE259" s="209"/>
      <c r="AF259" s="208"/>
      <c r="AG259" s="179">
        <f t="shared" si="208"/>
        <v>0</v>
      </c>
      <c r="AH259" s="209"/>
      <c r="AI259" s="203"/>
      <c r="AJ259" s="183" t="s">
        <v>32</v>
      </c>
    </row>
    <row r="260" spans="1:36" ht="15" hidden="1" customHeight="1">
      <c r="A260" s="435"/>
      <c r="B260" s="426"/>
      <c r="C260" s="437"/>
      <c r="D260" s="439"/>
      <c r="E260" s="441"/>
      <c r="F260" s="426"/>
      <c r="G260" s="196" t="s">
        <v>31</v>
      </c>
      <c r="H260" s="208"/>
      <c r="I260" s="179">
        <f t="shared" si="200"/>
        <v>0</v>
      </c>
      <c r="J260" s="209"/>
      <c r="K260" s="208"/>
      <c r="L260" s="179">
        <f t="shared" si="201"/>
        <v>0</v>
      </c>
      <c r="M260" s="209"/>
      <c r="N260" s="208"/>
      <c r="O260" s="179">
        <f t="shared" si="202"/>
        <v>0</v>
      </c>
      <c r="P260" s="209"/>
      <c r="Q260" s="208"/>
      <c r="R260" s="179">
        <f t="shared" si="203"/>
        <v>0</v>
      </c>
      <c r="S260" s="209"/>
      <c r="T260" s="208"/>
      <c r="U260" s="179">
        <f t="shared" si="204"/>
        <v>0</v>
      </c>
      <c r="V260" s="209"/>
      <c r="W260" s="208"/>
      <c r="X260" s="179">
        <f t="shared" si="205"/>
        <v>0</v>
      </c>
      <c r="Y260" s="228"/>
      <c r="Z260" s="208"/>
      <c r="AA260" s="179">
        <f t="shared" si="206"/>
        <v>0</v>
      </c>
      <c r="AB260" s="209"/>
      <c r="AC260" s="208"/>
      <c r="AD260" s="179">
        <f t="shared" si="207"/>
        <v>0</v>
      </c>
      <c r="AE260" s="209"/>
      <c r="AF260" s="208"/>
      <c r="AG260" s="179">
        <f t="shared" si="208"/>
        <v>0</v>
      </c>
      <c r="AH260" s="209"/>
      <c r="AI260" s="203"/>
      <c r="AJ260" s="182">
        <f>SUM(I257:I265,L257:L265,O257:O265,R257:R265,U257:U265,X257:X265,AA257:AA265,AD257:AD265,AA257:AA265,AG257:AG265)</f>
        <v>0</v>
      </c>
    </row>
    <row r="261" spans="1:36" ht="15" hidden="1" customHeight="1">
      <c r="A261" s="435"/>
      <c r="B261" s="426"/>
      <c r="C261" s="437"/>
      <c r="D261" s="439"/>
      <c r="E261" s="441"/>
      <c r="F261" s="426"/>
      <c r="G261" s="196" t="s">
        <v>33</v>
      </c>
      <c r="H261" s="208"/>
      <c r="I261" s="179">
        <f t="shared" si="200"/>
        <v>0</v>
      </c>
      <c r="J261" s="209"/>
      <c r="K261" s="208"/>
      <c r="L261" s="179">
        <f t="shared" si="201"/>
        <v>0</v>
      </c>
      <c r="M261" s="209"/>
      <c r="N261" s="208"/>
      <c r="O261" s="179">
        <f t="shared" si="202"/>
        <v>0</v>
      </c>
      <c r="P261" s="209"/>
      <c r="Q261" s="208"/>
      <c r="R261" s="179">
        <f t="shared" si="203"/>
        <v>0</v>
      </c>
      <c r="S261" s="209"/>
      <c r="T261" s="208"/>
      <c r="U261" s="179">
        <f t="shared" si="204"/>
        <v>0</v>
      </c>
      <c r="V261" s="209"/>
      <c r="W261" s="208"/>
      <c r="X261" s="179">
        <f t="shared" si="205"/>
        <v>0</v>
      </c>
      <c r="Y261" s="228"/>
      <c r="Z261" s="208"/>
      <c r="AA261" s="179">
        <f t="shared" si="206"/>
        <v>0</v>
      </c>
      <c r="AB261" s="209"/>
      <c r="AC261" s="208"/>
      <c r="AD261" s="179">
        <f t="shared" si="207"/>
        <v>0</v>
      </c>
      <c r="AE261" s="209"/>
      <c r="AF261" s="208"/>
      <c r="AG261" s="179">
        <f t="shared" si="208"/>
        <v>0</v>
      </c>
      <c r="AH261" s="209"/>
      <c r="AI261" s="203"/>
      <c r="AJ261" s="183" t="s">
        <v>36</v>
      </c>
    </row>
    <row r="262" spans="1:36" ht="15" hidden="1" customHeight="1">
      <c r="A262" s="435"/>
      <c r="B262" s="426"/>
      <c r="C262" s="437"/>
      <c r="D262" s="439"/>
      <c r="E262" s="441"/>
      <c r="F262" s="426"/>
      <c r="G262" s="196" t="s">
        <v>34</v>
      </c>
      <c r="H262" s="208"/>
      <c r="I262" s="179">
        <f t="shared" si="200"/>
        <v>0</v>
      </c>
      <c r="J262" s="209"/>
      <c r="K262" s="208">
        <v>1000000</v>
      </c>
      <c r="L262" s="179">
        <f t="shared" si="201"/>
        <v>0</v>
      </c>
      <c r="M262" s="209">
        <v>1000000</v>
      </c>
      <c r="N262" s="208"/>
      <c r="O262" s="179">
        <f t="shared" si="202"/>
        <v>0</v>
      </c>
      <c r="P262" s="209"/>
      <c r="Q262" s="208"/>
      <c r="R262" s="179">
        <f t="shared" si="203"/>
        <v>0</v>
      </c>
      <c r="S262" s="209"/>
      <c r="T262" s="208"/>
      <c r="U262" s="179">
        <f t="shared" si="204"/>
        <v>0</v>
      </c>
      <c r="V262" s="209"/>
      <c r="W262" s="208"/>
      <c r="X262" s="179">
        <f t="shared" si="205"/>
        <v>0</v>
      </c>
      <c r="Y262" s="228"/>
      <c r="Z262" s="208"/>
      <c r="AA262" s="179">
        <f t="shared" si="206"/>
        <v>0</v>
      </c>
      <c r="AB262" s="209"/>
      <c r="AC262" s="208"/>
      <c r="AD262" s="179">
        <f t="shared" si="207"/>
        <v>0</v>
      </c>
      <c r="AE262" s="209"/>
      <c r="AF262" s="208"/>
      <c r="AG262" s="179">
        <f t="shared" si="208"/>
        <v>0</v>
      </c>
      <c r="AH262" s="209"/>
      <c r="AI262" s="203"/>
      <c r="AJ262" s="182">
        <f>SUM(J257:J265,M257:M265,P257:P265,S257:S265,V257:V265,Y257:Y265,AB257:AB265,AE257:AE265,AH257:AH265)</f>
        <v>1000000</v>
      </c>
    </row>
    <row r="263" spans="1:36" ht="15" hidden="1" customHeight="1">
      <c r="A263" s="435"/>
      <c r="B263" s="426"/>
      <c r="C263" s="437"/>
      <c r="D263" s="439"/>
      <c r="E263" s="441"/>
      <c r="F263" s="426"/>
      <c r="G263" s="196" t="s">
        <v>35</v>
      </c>
      <c r="H263" s="208"/>
      <c r="I263" s="179">
        <f t="shared" si="200"/>
        <v>0</v>
      </c>
      <c r="J263" s="209"/>
      <c r="K263" s="208"/>
      <c r="L263" s="179">
        <f t="shared" si="201"/>
        <v>0</v>
      </c>
      <c r="M263" s="209"/>
      <c r="N263" s="208"/>
      <c r="O263" s="179">
        <f t="shared" si="202"/>
        <v>0</v>
      </c>
      <c r="P263" s="209"/>
      <c r="Q263" s="208"/>
      <c r="R263" s="179">
        <f t="shared" si="203"/>
        <v>0</v>
      </c>
      <c r="S263" s="209"/>
      <c r="T263" s="208"/>
      <c r="U263" s="179">
        <f t="shared" si="204"/>
        <v>0</v>
      </c>
      <c r="V263" s="209"/>
      <c r="W263" s="208"/>
      <c r="X263" s="179">
        <f t="shared" si="205"/>
        <v>0</v>
      </c>
      <c r="Y263" s="228"/>
      <c r="Z263" s="208"/>
      <c r="AA263" s="179">
        <f t="shared" si="206"/>
        <v>0</v>
      </c>
      <c r="AB263" s="209"/>
      <c r="AC263" s="208"/>
      <c r="AD263" s="179">
        <f t="shared" si="207"/>
        <v>0</v>
      </c>
      <c r="AE263" s="209"/>
      <c r="AF263" s="208"/>
      <c r="AG263" s="179">
        <f t="shared" si="208"/>
        <v>0</v>
      </c>
      <c r="AH263" s="209"/>
      <c r="AI263" s="203"/>
      <c r="AJ263" s="183" t="s">
        <v>40</v>
      </c>
    </row>
    <row r="264" spans="1:36" ht="15" hidden="1" customHeight="1">
      <c r="A264" s="435"/>
      <c r="B264" s="426"/>
      <c r="C264" s="437"/>
      <c r="D264" s="439"/>
      <c r="E264" s="441"/>
      <c r="F264" s="426"/>
      <c r="G264" s="196" t="s">
        <v>37</v>
      </c>
      <c r="H264" s="208"/>
      <c r="I264" s="179">
        <f t="shared" si="200"/>
        <v>0</v>
      </c>
      <c r="J264" s="209"/>
      <c r="K264" s="208"/>
      <c r="L264" s="179">
        <f t="shared" si="201"/>
        <v>0</v>
      </c>
      <c r="M264" s="209"/>
      <c r="N264" s="208"/>
      <c r="O264" s="179">
        <f t="shared" si="202"/>
        <v>0</v>
      </c>
      <c r="P264" s="209"/>
      <c r="Q264" s="208"/>
      <c r="R264" s="179">
        <f t="shared" si="203"/>
        <v>0</v>
      </c>
      <c r="S264" s="209"/>
      <c r="T264" s="208"/>
      <c r="U264" s="179">
        <f t="shared" si="204"/>
        <v>0</v>
      </c>
      <c r="V264" s="209"/>
      <c r="W264" s="208"/>
      <c r="X264" s="179">
        <f t="shared" si="205"/>
        <v>0</v>
      </c>
      <c r="Y264" s="228"/>
      <c r="Z264" s="208"/>
      <c r="AA264" s="179">
        <f t="shared" si="206"/>
        <v>0</v>
      </c>
      <c r="AB264" s="209"/>
      <c r="AC264" s="208"/>
      <c r="AD264" s="179">
        <f t="shared" si="207"/>
        <v>0</v>
      </c>
      <c r="AE264" s="209"/>
      <c r="AF264" s="208"/>
      <c r="AG264" s="179">
        <f t="shared" si="208"/>
        <v>0</v>
      </c>
      <c r="AH264" s="209"/>
      <c r="AI264" s="203"/>
      <c r="AJ264" s="184">
        <f>AJ262/AJ258</f>
        <v>1</v>
      </c>
    </row>
    <row r="265" spans="1:36" ht="15" hidden="1" customHeight="1" thickBot="1">
      <c r="A265" s="522"/>
      <c r="B265" s="432"/>
      <c r="C265" s="523"/>
      <c r="D265" s="526"/>
      <c r="E265" s="525"/>
      <c r="F265" s="432"/>
      <c r="G265" s="198" t="s">
        <v>38</v>
      </c>
      <c r="H265" s="212"/>
      <c r="I265" s="180">
        <f t="shared" si="200"/>
        <v>0</v>
      </c>
      <c r="J265" s="213"/>
      <c r="K265" s="212"/>
      <c r="L265" s="180">
        <f t="shared" si="201"/>
        <v>0</v>
      </c>
      <c r="M265" s="213"/>
      <c r="N265" s="212"/>
      <c r="O265" s="180">
        <f t="shared" si="202"/>
        <v>0</v>
      </c>
      <c r="P265" s="213"/>
      <c r="Q265" s="212"/>
      <c r="R265" s="180">
        <f t="shared" si="203"/>
        <v>0</v>
      </c>
      <c r="S265" s="213"/>
      <c r="T265" s="212"/>
      <c r="U265" s="180">
        <f t="shared" si="204"/>
        <v>0</v>
      </c>
      <c r="V265" s="213"/>
      <c r="W265" s="212"/>
      <c r="X265" s="180">
        <f t="shared" si="205"/>
        <v>0</v>
      </c>
      <c r="Y265" s="230"/>
      <c r="Z265" s="212"/>
      <c r="AA265" s="180">
        <f t="shared" si="206"/>
        <v>0</v>
      </c>
      <c r="AB265" s="213"/>
      <c r="AC265" s="212"/>
      <c r="AD265" s="180">
        <f t="shared" si="207"/>
        <v>0</v>
      </c>
      <c r="AE265" s="213"/>
      <c r="AF265" s="212"/>
      <c r="AG265" s="180">
        <f t="shared" si="208"/>
        <v>0</v>
      </c>
      <c r="AH265" s="213"/>
      <c r="AI265" s="205"/>
      <c r="AJ265" s="188"/>
    </row>
    <row r="266" spans="1:36" ht="15" customHeight="1">
      <c r="A266" s="446" t="s">
        <v>17</v>
      </c>
      <c r="B266" s="367" t="s">
        <v>13</v>
      </c>
      <c r="C266" s="367" t="s">
        <v>14</v>
      </c>
      <c r="D266" s="367" t="s">
        <v>176</v>
      </c>
      <c r="E266" s="367" t="s">
        <v>16</v>
      </c>
      <c r="F266" s="354" t="s">
        <v>17</v>
      </c>
      <c r="G266" s="448" t="s">
        <v>18</v>
      </c>
      <c r="H266" s="397" t="s">
        <v>19</v>
      </c>
      <c r="I266" s="354" t="s">
        <v>20</v>
      </c>
      <c r="J266" s="355" t="s">
        <v>21</v>
      </c>
      <c r="K266" s="365" t="s">
        <v>19</v>
      </c>
      <c r="L266" s="354" t="s">
        <v>20</v>
      </c>
      <c r="M266" s="355" t="s">
        <v>21</v>
      </c>
      <c r="N266" s="365" t="s">
        <v>19</v>
      </c>
      <c r="O266" s="354" t="s">
        <v>20</v>
      </c>
      <c r="P266" s="355" t="s">
        <v>21</v>
      </c>
      <c r="Q266" s="365" t="s">
        <v>19</v>
      </c>
      <c r="R266" s="354" t="s">
        <v>20</v>
      </c>
      <c r="S266" s="355" t="s">
        <v>21</v>
      </c>
      <c r="T266" s="365" t="s">
        <v>19</v>
      </c>
      <c r="U266" s="354" t="s">
        <v>20</v>
      </c>
      <c r="V266" s="355" t="s">
        <v>21</v>
      </c>
      <c r="W266" s="365" t="s">
        <v>19</v>
      </c>
      <c r="X266" s="354" t="s">
        <v>20</v>
      </c>
      <c r="Y266" s="450" t="s">
        <v>21</v>
      </c>
      <c r="Z266" s="365" t="s">
        <v>19</v>
      </c>
      <c r="AA266" s="354" t="s">
        <v>20</v>
      </c>
      <c r="AB266" s="355" t="s">
        <v>21</v>
      </c>
      <c r="AC266" s="365" t="s">
        <v>19</v>
      </c>
      <c r="AD266" s="354" t="s">
        <v>20</v>
      </c>
      <c r="AE266" s="355" t="s">
        <v>21</v>
      </c>
      <c r="AF266" s="365" t="s">
        <v>19</v>
      </c>
      <c r="AG266" s="354" t="s">
        <v>20</v>
      </c>
      <c r="AH266" s="355" t="s">
        <v>21</v>
      </c>
      <c r="AI266" s="356" t="s">
        <v>19</v>
      </c>
      <c r="AJ266" s="453" t="s">
        <v>22</v>
      </c>
    </row>
    <row r="267" spans="1:36" ht="15" customHeight="1">
      <c r="A267" s="447"/>
      <c r="B267" s="431"/>
      <c r="C267" s="431"/>
      <c r="D267" s="431"/>
      <c r="E267" s="431"/>
      <c r="F267" s="444"/>
      <c r="G267" s="449"/>
      <c r="H267" s="535"/>
      <c r="I267" s="444"/>
      <c r="J267" s="445"/>
      <c r="K267" s="443"/>
      <c r="L267" s="444"/>
      <c r="M267" s="445"/>
      <c r="N267" s="443"/>
      <c r="O267" s="444"/>
      <c r="P267" s="445"/>
      <c r="Q267" s="443"/>
      <c r="R267" s="444"/>
      <c r="S267" s="445"/>
      <c r="T267" s="443"/>
      <c r="U267" s="444"/>
      <c r="V267" s="445"/>
      <c r="W267" s="443"/>
      <c r="X267" s="444"/>
      <c r="Y267" s="451"/>
      <c r="Z267" s="443"/>
      <c r="AA267" s="444"/>
      <c r="AB267" s="445"/>
      <c r="AC267" s="443"/>
      <c r="AD267" s="444"/>
      <c r="AE267" s="445"/>
      <c r="AF267" s="443"/>
      <c r="AG267" s="444"/>
      <c r="AH267" s="445"/>
      <c r="AI267" s="452"/>
      <c r="AJ267" s="454"/>
    </row>
    <row r="268" spans="1:36" ht="15" customHeight="1">
      <c r="A268" s="435" t="s">
        <v>234</v>
      </c>
      <c r="B268" s="426" t="s">
        <v>249</v>
      </c>
      <c r="C268" s="437">
        <v>2239</v>
      </c>
      <c r="D268" s="520" t="s">
        <v>250</v>
      </c>
      <c r="E268" s="441" t="s">
        <v>251</v>
      </c>
      <c r="F268" s="426" t="s">
        <v>234</v>
      </c>
      <c r="G268" s="196" t="s">
        <v>27</v>
      </c>
      <c r="H268" s="208"/>
      <c r="I268" s="179">
        <f t="shared" ref="I268:I276" si="209">H268-J268</f>
        <v>0</v>
      </c>
      <c r="J268" s="209"/>
      <c r="K268" s="208"/>
      <c r="L268" s="179">
        <f t="shared" ref="L268:L276" si="210">K268-M268</f>
        <v>0</v>
      </c>
      <c r="M268" s="209"/>
      <c r="N268" s="208"/>
      <c r="O268" s="179">
        <f>N268-P268</f>
        <v>0</v>
      </c>
      <c r="P268" s="209"/>
      <c r="Q268" s="208"/>
      <c r="R268" s="179">
        <f t="shared" ref="R268:R276" si="211">Q268-S268</f>
        <v>0</v>
      </c>
      <c r="S268" s="209"/>
      <c r="T268" s="208"/>
      <c r="U268" s="179">
        <f t="shared" ref="U268:U276" si="212">T268-V268</f>
        <v>0</v>
      </c>
      <c r="V268" s="209"/>
      <c r="W268" s="208"/>
      <c r="X268" s="179">
        <f t="shared" ref="X268:X276" si="213">W268-Y268</f>
        <v>0</v>
      </c>
      <c r="Y268" s="228"/>
      <c r="Z268" s="208"/>
      <c r="AA268" s="179">
        <f t="shared" ref="AA268:AA276" si="214">Z268-AB268</f>
        <v>0</v>
      </c>
      <c r="AB268" s="209"/>
      <c r="AC268" s="208"/>
      <c r="AD268" s="179">
        <f t="shared" ref="AD268:AD276" si="215">AC268-AE268</f>
        <v>0</v>
      </c>
      <c r="AE268" s="209"/>
      <c r="AF268" s="208"/>
      <c r="AG268" s="179">
        <f t="shared" ref="AG268:AG276" si="216">AF268-AH268</f>
        <v>0</v>
      </c>
      <c r="AH268" s="209"/>
      <c r="AI268" s="203"/>
      <c r="AJ268" s="181" t="s">
        <v>28</v>
      </c>
    </row>
    <row r="269" spans="1:36">
      <c r="A269" s="435"/>
      <c r="B269" s="426"/>
      <c r="C269" s="437"/>
      <c r="D269" s="520"/>
      <c r="E269" s="441"/>
      <c r="F269" s="426"/>
      <c r="G269" s="196" t="s">
        <v>29</v>
      </c>
      <c r="H269" s="208"/>
      <c r="I269" s="179">
        <f t="shared" si="209"/>
        <v>0</v>
      </c>
      <c r="J269" s="209"/>
      <c r="K269" s="208"/>
      <c r="L269" s="179">
        <f t="shared" si="210"/>
        <v>0</v>
      </c>
      <c r="M269" s="209"/>
      <c r="N269" s="208"/>
      <c r="O269" s="179">
        <f>N269-P269</f>
        <v>0</v>
      </c>
      <c r="P269" s="209"/>
      <c r="Q269" s="208"/>
      <c r="R269" s="179">
        <f t="shared" si="211"/>
        <v>0</v>
      </c>
      <c r="S269" s="209"/>
      <c r="T269" s="208"/>
      <c r="U269" s="179">
        <f t="shared" si="212"/>
        <v>0</v>
      </c>
      <c r="V269" s="209"/>
      <c r="W269" s="208"/>
      <c r="X269" s="179">
        <f t="shared" si="213"/>
        <v>0</v>
      </c>
      <c r="Y269" s="228"/>
      <c r="Z269" s="208"/>
      <c r="AA269" s="179">
        <f t="shared" si="214"/>
        <v>0</v>
      </c>
      <c r="AB269" s="209"/>
      <c r="AC269" s="208"/>
      <c r="AD269" s="179">
        <f t="shared" si="215"/>
        <v>0</v>
      </c>
      <c r="AE269" s="209"/>
      <c r="AF269" s="208"/>
      <c r="AG269" s="179">
        <f t="shared" si="216"/>
        <v>0</v>
      </c>
      <c r="AH269" s="209"/>
      <c r="AI269" s="203"/>
      <c r="AJ269" s="182">
        <f>SUM(H268:H276,K268:K276,N268:N276,Q268:Q276,T268:T276,W268:W276,Z268:Z276,AC268:AC276,AF268:AF276)</f>
        <v>1005000</v>
      </c>
    </row>
    <row r="270" spans="1:36">
      <c r="A270" s="435"/>
      <c r="B270" s="426"/>
      <c r="C270" s="437"/>
      <c r="D270" s="520"/>
      <c r="E270" s="441"/>
      <c r="F270" s="426"/>
      <c r="G270" s="196" t="s">
        <v>30</v>
      </c>
      <c r="H270" s="208"/>
      <c r="I270" s="179">
        <f t="shared" si="209"/>
        <v>0</v>
      </c>
      <c r="J270" s="209"/>
      <c r="K270" s="208"/>
      <c r="L270" s="179">
        <f t="shared" si="210"/>
        <v>0</v>
      </c>
      <c r="M270" s="209"/>
      <c r="N270" s="208"/>
      <c r="O270" s="179">
        <f>N270-P270</f>
        <v>0</v>
      </c>
      <c r="P270" s="209"/>
      <c r="Q270" s="208"/>
      <c r="R270" s="179">
        <f t="shared" si="211"/>
        <v>0</v>
      </c>
      <c r="S270" s="209"/>
      <c r="T270" s="208">
        <v>5000</v>
      </c>
      <c r="U270" s="179">
        <f t="shared" si="212"/>
        <v>0</v>
      </c>
      <c r="V270" s="209">
        <v>5000</v>
      </c>
      <c r="W270" s="208"/>
      <c r="X270" s="179">
        <f t="shared" si="213"/>
        <v>0</v>
      </c>
      <c r="Y270" s="228"/>
      <c r="Z270" s="208"/>
      <c r="AA270" s="179">
        <f t="shared" si="214"/>
        <v>0</v>
      </c>
      <c r="AB270" s="209"/>
      <c r="AC270" s="208"/>
      <c r="AD270" s="179">
        <f t="shared" si="215"/>
        <v>0</v>
      </c>
      <c r="AE270" s="209"/>
      <c r="AF270" s="208"/>
      <c r="AG270" s="179">
        <f t="shared" si="216"/>
        <v>0</v>
      </c>
      <c r="AH270" s="209"/>
      <c r="AI270" s="203"/>
      <c r="AJ270" s="183" t="s">
        <v>32</v>
      </c>
    </row>
    <row r="271" spans="1:36">
      <c r="A271" s="435"/>
      <c r="B271" s="426"/>
      <c r="C271" s="437"/>
      <c r="D271" s="520"/>
      <c r="E271" s="441"/>
      <c r="F271" s="426"/>
      <c r="G271" s="196" t="s">
        <v>31</v>
      </c>
      <c r="H271" s="208"/>
      <c r="I271" s="179">
        <f t="shared" si="209"/>
        <v>0</v>
      </c>
      <c r="J271" s="209"/>
      <c r="K271" s="208"/>
      <c r="L271" s="179">
        <f t="shared" si="210"/>
        <v>0</v>
      </c>
      <c r="M271" s="209"/>
      <c r="N271" s="208"/>
      <c r="O271" s="179">
        <v>0</v>
      </c>
      <c r="P271" s="209"/>
      <c r="Q271" s="208"/>
      <c r="R271" s="179">
        <f t="shared" si="211"/>
        <v>0</v>
      </c>
      <c r="S271" s="209"/>
      <c r="T271" s="208"/>
      <c r="U271" s="179">
        <f t="shared" si="212"/>
        <v>0</v>
      </c>
      <c r="V271" s="209"/>
      <c r="W271" s="208"/>
      <c r="X271" s="179">
        <f t="shared" si="213"/>
        <v>0</v>
      </c>
      <c r="Y271" s="228"/>
      <c r="Z271" s="208"/>
      <c r="AA271" s="179">
        <f t="shared" si="214"/>
        <v>0</v>
      </c>
      <c r="AB271" s="209"/>
      <c r="AC271" s="208"/>
      <c r="AD271" s="179">
        <f t="shared" si="215"/>
        <v>0</v>
      </c>
      <c r="AE271" s="209"/>
      <c r="AF271" s="208"/>
      <c r="AG271" s="179">
        <f t="shared" si="216"/>
        <v>0</v>
      </c>
      <c r="AH271" s="209"/>
      <c r="AI271" s="203"/>
      <c r="AJ271" s="182">
        <f>SUM(I268:I276,L268:L276,O268:O276,R268:R276,U268:U276,X268:X276,AA268:AA276,AD268:AD276,AG268:AG276)</f>
        <v>1000000</v>
      </c>
    </row>
    <row r="272" spans="1:36">
      <c r="A272" s="435"/>
      <c r="B272" s="426"/>
      <c r="C272" s="437"/>
      <c r="D272" s="520"/>
      <c r="E272" s="441"/>
      <c r="F272" s="426"/>
      <c r="G272" s="196" t="s">
        <v>33</v>
      </c>
      <c r="H272" s="208"/>
      <c r="I272" s="179">
        <f t="shared" si="209"/>
        <v>0</v>
      </c>
      <c r="J272" s="209"/>
      <c r="K272" s="208"/>
      <c r="L272" s="179">
        <f t="shared" si="210"/>
        <v>0</v>
      </c>
      <c r="M272" s="209"/>
      <c r="N272" s="208"/>
      <c r="O272" s="179">
        <f t="shared" ref="O272:O276" si="217">N272-P272</f>
        <v>0</v>
      </c>
      <c r="P272" s="209"/>
      <c r="Q272" s="208"/>
      <c r="R272" s="179">
        <f t="shared" si="211"/>
        <v>0</v>
      </c>
      <c r="S272" s="209"/>
      <c r="T272" s="208"/>
      <c r="U272" s="179">
        <f t="shared" si="212"/>
        <v>0</v>
      </c>
      <c r="V272" s="209"/>
      <c r="W272" s="208"/>
      <c r="X272" s="179">
        <f t="shared" si="213"/>
        <v>0</v>
      </c>
      <c r="Y272" s="209"/>
      <c r="Z272" s="208"/>
      <c r="AA272" s="179">
        <f t="shared" si="214"/>
        <v>0</v>
      </c>
      <c r="AB272" s="209"/>
      <c r="AC272" s="208"/>
      <c r="AD272" s="179">
        <f t="shared" si="215"/>
        <v>0</v>
      </c>
      <c r="AE272" s="209"/>
      <c r="AF272" s="208"/>
      <c r="AG272" s="179">
        <f t="shared" si="216"/>
        <v>0</v>
      </c>
      <c r="AH272" s="209"/>
      <c r="AI272" s="203"/>
      <c r="AJ272" s="183" t="s">
        <v>36</v>
      </c>
    </row>
    <row r="273" spans="1:36">
      <c r="A273" s="435"/>
      <c r="B273" s="426"/>
      <c r="C273" s="437"/>
      <c r="D273" s="520"/>
      <c r="E273" s="441"/>
      <c r="F273" s="426"/>
      <c r="G273" s="196" t="s">
        <v>34</v>
      </c>
      <c r="H273" s="208"/>
      <c r="I273" s="179">
        <f t="shared" si="209"/>
        <v>0</v>
      </c>
      <c r="J273" s="209"/>
      <c r="K273" s="208"/>
      <c r="L273" s="179">
        <f t="shared" si="210"/>
        <v>0</v>
      </c>
      <c r="M273" s="209"/>
      <c r="N273" s="208"/>
      <c r="O273" s="179">
        <f t="shared" si="217"/>
        <v>0</v>
      </c>
      <c r="P273" s="209"/>
      <c r="Q273" s="208"/>
      <c r="R273" s="179">
        <f t="shared" si="211"/>
        <v>0</v>
      </c>
      <c r="S273" s="209"/>
      <c r="T273" s="208"/>
      <c r="U273" s="179">
        <f t="shared" si="212"/>
        <v>0</v>
      </c>
      <c r="V273" s="209"/>
      <c r="W273" s="208">
        <v>1000000</v>
      </c>
      <c r="X273" s="179">
        <f t="shared" si="213"/>
        <v>1000000</v>
      </c>
      <c r="Y273" s="209"/>
      <c r="Z273" s="208"/>
      <c r="AA273" s="179">
        <f t="shared" si="214"/>
        <v>0</v>
      </c>
      <c r="AB273" s="209"/>
      <c r="AC273" s="208"/>
      <c r="AD273" s="179">
        <f t="shared" si="215"/>
        <v>0</v>
      </c>
      <c r="AE273" s="209"/>
      <c r="AF273" s="208"/>
      <c r="AG273" s="179">
        <f t="shared" si="216"/>
        <v>0</v>
      </c>
      <c r="AH273" s="209"/>
      <c r="AI273" s="203"/>
      <c r="AJ273" s="182">
        <f>SUM(J268:J276,M268:M276,P268:P276,S268:S276,V268:V276,Y268:Y276,AB268:AB276,AE268:AE276,AH268:AH276)</f>
        <v>5000</v>
      </c>
    </row>
    <row r="274" spans="1:36">
      <c r="A274" s="435"/>
      <c r="B274" s="426"/>
      <c r="C274" s="437"/>
      <c r="D274" s="520"/>
      <c r="E274" s="441"/>
      <c r="F274" s="426"/>
      <c r="G274" s="196" t="s">
        <v>35</v>
      </c>
      <c r="H274" s="208"/>
      <c r="I274" s="179">
        <f t="shared" si="209"/>
        <v>0</v>
      </c>
      <c r="J274" s="209"/>
      <c r="K274" s="208"/>
      <c r="L274" s="179">
        <f t="shared" si="210"/>
        <v>0</v>
      </c>
      <c r="M274" s="209"/>
      <c r="N274" s="208"/>
      <c r="O274" s="179">
        <f t="shared" si="217"/>
        <v>0</v>
      </c>
      <c r="P274" s="209"/>
      <c r="Q274" s="208"/>
      <c r="R274" s="179">
        <f t="shared" si="211"/>
        <v>0</v>
      </c>
      <c r="S274" s="209"/>
      <c r="T274" s="208"/>
      <c r="U274" s="179">
        <f t="shared" si="212"/>
        <v>0</v>
      </c>
      <c r="V274" s="209"/>
      <c r="W274" s="208"/>
      <c r="X274" s="179">
        <f t="shared" si="213"/>
        <v>0</v>
      </c>
      <c r="Y274" s="228"/>
      <c r="Z274" s="208"/>
      <c r="AA274" s="179">
        <f t="shared" si="214"/>
        <v>0</v>
      </c>
      <c r="AB274" s="209"/>
      <c r="AC274" s="208"/>
      <c r="AD274" s="179">
        <f t="shared" si="215"/>
        <v>0</v>
      </c>
      <c r="AE274" s="209"/>
      <c r="AF274" s="208"/>
      <c r="AG274" s="179">
        <f t="shared" si="216"/>
        <v>0</v>
      </c>
      <c r="AH274" s="209"/>
      <c r="AI274" s="203"/>
      <c r="AJ274" s="183" t="s">
        <v>40</v>
      </c>
    </row>
    <row r="275" spans="1:36">
      <c r="A275" s="435"/>
      <c r="B275" s="426"/>
      <c r="C275" s="437"/>
      <c r="D275" s="520"/>
      <c r="E275" s="441"/>
      <c r="F275" s="426"/>
      <c r="G275" s="196" t="s">
        <v>37</v>
      </c>
      <c r="H275" s="208"/>
      <c r="I275" s="179">
        <f t="shared" si="209"/>
        <v>0</v>
      </c>
      <c r="J275" s="209"/>
      <c r="K275" s="208"/>
      <c r="L275" s="179">
        <f t="shared" si="210"/>
        <v>0</v>
      </c>
      <c r="M275" s="209"/>
      <c r="N275" s="208"/>
      <c r="O275" s="179">
        <f t="shared" si="217"/>
        <v>0</v>
      </c>
      <c r="P275" s="209"/>
      <c r="Q275" s="208"/>
      <c r="R275" s="179">
        <f t="shared" si="211"/>
        <v>0</v>
      </c>
      <c r="S275" s="209"/>
      <c r="T275" s="208"/>
      <c r="U275" s="179">
        <f t="shared" si="212"/>
        <v>0</v>
      </c>
      <c r="V275" s="209"/>
      <c r="W275" s="208"/>
      <c r="X275" s="179">
        <f t="shared" si="213"/>
        <v>0</v>
      </c>
      <c r="Y275" s="228"/>
      <c r="Z275" s="208"/>
      <c r="AA275" s="179">
        <f t="shared" si="214"/>
        <v>0</v>
      </c>
      <c r="AB275" s="209"/>
      <c r="AC275" s="208"/>
      <c r="AD275" s="179">
        <f t="shared" si="215"/>
        <v>0</v>
      </c>
      <c r="AE275" s="209"/>
      <c r="AF275" s="208"/>
      <c r="AG275" s="179">
        <f t="shared" si="216"/>
        <v>0</v>
      </c>
      <c r="AH275" s="209"/>
      <c r="AI275" s="203"/>
      <c r="AJ275" s="184">
        <f>AJ273/AJ269</f>
        <v>4.9751243781094526E-3</v>
      </c>
    </row>
    <row r="276" spans="1:36" ht="15" thickBot="1">
      <c r="A276" s="436"/>
      <c r="B276" s="427"/>
      <c r="C276" s="438"/>
      <c r="D276" s="521"/>
      <c r="E276" s="442"/>
      <c r="F276" s="427"/>
      <c r="G276" s="197" t="s">
        <v>38</v>
      </c>
      <c r="H276" s="210"/>
      <c r="I276" s="185">
        <f t="shared" si="209"/>
        <v>0</v>
      </c>
      <c r="J276" s="211"/>
      <c r="K276" s="210"/>
      <c r="L276" s="185">
        <f t="shared" si="210"/>
        <v>0</v>
      </c>
      <c r="M276" s="211"/>
      <c r="N276" s="210"/>
      <c r="O276" s="185">
        <f t="shared" si="217"/>
        <v>0</v>
      </c>
      <c r="P276" s="211"/>
      <c r="Q276" s="210"/>
      <c r="R276" s="185">
        <f t="shared" si="211"/>
        <v>0</v>
      </c>
      <c r="S276" s="211"/>
      <c r="T276" s="210"/>
      <c r="U276" s="185">
        <f t="shared" si="212"/>
        <v>0</v>
      </c>
      <c r="V276" s="211"/>
      <c r="W276" s="210"/>
      <c r="X276" s="185">
        <f t="shared" si="213"/>
        <v>0</v>
      </c>
      <c r="Y276" s="229"/>
      <c r="Z276" s="210"/>
      <c r="AA276" s="185">
        <f t="shared" si="214"/>
        <v>0</v>
      </c>
      <c r="AB276" s="211"/>
      <c r="AC276" s="210"/>
      <c r="AD276" s="185">
        <f t="shared" si="215"/>
        <v>0</v>
      </c>
      <c r="AE276" s="211"/>
      <c r="AF276" s="210"/>
      <c r="AG276" s="185">
        <f t="shared" si="216"/>
        <v>0</v>
      </c>
      <c r="AH276" s="211"/>
      <c r="AI276" s="204"/>
      <c r="AJ276" s="186"/>
    </row>
    <row r="277" spans="1:36" ht="15" hidden="1" customHeight="1">
      <c r="A277" s="489" t="s">
        <v>17</v>
      </c>
      <c r="B277" s="386" t="s">
        <v>13</v>
      </c>
      <c r="C277" s="386" t="s">
        <v>14</v>
      </c>
      <c r="D277" s="386" t="s">
        <v>176</v>
      </c>
      <c r="E277" s="386" t="s">
        <v>16</v>
      </c>
      <c r="F277" s="379" t="s">
        <v>17</v>
      </c>
      <c r="G277" s="490" t="s">
        <v>18</v>
      </c>
      <c r="H277" s="487" t="s">
        <v>19</v>
      </c>
      <c r="I277" s="379" t="s">
        <v>20</v>
      </c>
      <c r="J277" s="380" t="s">
        <v>21</v>
      </c>
      <c r="K277" s="487" t="s">
        <v>19</v>
      </c>
      <c r="L277" s="379" t="s">
        <v>20</v>
      </c>
      <c r="M277" s="380" t="s">
        <v>21</v>
      </c>
      <c r="N277" s="487" t="s">
        <v>19</v>
      </c>
      <c r="O277" s="379" t="s">
        <v>20</v>
      </c>
      <c r="P277" s="380" t="s">
        <v>21</v>
      </c>
      <c r="Q277" s="487" t="s">
        <v>19</v>
      </c>
      <c r="R277" s="379" t="s">
        <v>20</v>
      </c>
      <c r="S277" s="380" t="s">
        <v>21</v>
      </c>
      <c r="T277" s="487" t="s">
        <v>19</v>
      </c>
      <c r="U277" s="379" t="s">
        <v>20</v>
      </c>
      <c r="V277" s="380" t="s">
        <v>21</v>
      </c>
      <c r="W277" s="487" t="s">
        <v>19</v>
      </c>
      <c r="X277" s="379" t="s">
        <v>20</v>
      </c>
      <c r="Y277" s="486" t="s">
        <v>21</v>
      </c>
      <c r="Z277" s="487" t="s">
        <v>19</v>
      </c>
      <c r="AA277" s="379" t="s">
        <v>20</v>
      </c>
      <c r="AB277" s="380" t="s">
        <v>21</v>
      </c>
      <c r="AC277" s="487" t="s">
        <v>19</v>
      </c>
      <c r="AD277" s="379" t="s">
        <v>20</v>
      </c>
      <c r="AE277" s="380" t="s">
        <v>21</v>
      </c>
      <c r="AF277" s="487" t="s">
        <v>19</v>
      </c>
      <c r="AG277" s="379" t="s">
        <v>20</v>
      </c>
      <c r="AH277" s="380" t="s">
        <v>21</v>
      </c>
      <c r="AI277" s="381" t="s">
        <v>19</v>
      </c>
      <c r="AJ277" s="488" t="s">
        <v>22</v>
      </c>
    </row>
    <row r="278" spans="1:36" ht="15" hidden="1" customHeight="1">
      <c r="A278" s="447"/>
      <c r="B278" s="431"/>
      <c r="C278" s="431"/>
      <c r="D278" s="431"/>
      <c r="E278" s="431"/>
      <c r="F278" s="444"/>
      <c r="G278" s="449"/>
      <c r="H278" s="443"/>
      <c r="I278" s="444"/>
      <c r="J278" s="445"/>
      <c r="K278" s="443"/>
      <c r="L278" s="444"/>
      <c r="M278" s="445"/>
      <c r="N278" s="443"/>
      <c r="O278" s="444"/>
      <c r="P278" s="445"/>
      <c r="Q278" s="443"/>
      <c r="R278" s="444"/>
      <c r="S278" s="445"/>
      <c r="T278" s="443"/>
      <c r="U278" s="444"/>
      <c r="V278" s="445"/>
      <c r="W278" s="443"/>
      <c r="X278" s="444"/>
      <c r="Y278" s="451"/>
      <c r="Z278" s="443"/>
      <c r="AA278" s="444"/>
      <c r="AB278" s="445"/>
      <c r="AC278" s="443"/>
      <c r="AD278" s="444"/>
      <c r="AE278" s="445"/>
      <c r="AF278" s="443"/>
      <c r="AG278" s="444"/>
      <c r="AH278" s="445"/>
      <c r="AI278" s="452"/>
      <c r="AJ278" s="454"/>
    </row>
    <row r="279" spans="1:36" ht="15" hidden="1" customHeight="1">
      <c r="A279" s="435" t="s">
        <v>252</v>
      </c>
      <c r="B279" s="426" t="s">
        <v>253</v>
      </c>
      <c r="C279" s="437">
        <v>1987</v>
      </c>
      <c r="D279" s="520" t="s">
        <v>254</v>
      </c>
      <c r="E279" s="441" t="s">
        <v>255</v>
      </c>
      <c r="F279" s="426" t="s">
        <v>252</v>
      </c>
      <c r="G279" s="196" t="s">
        <v>27</v>
      </c>
      <c r="H279" s="208">
        <v>354000</v>
      </c>
      <c r="I279" s="179">
        <f t="shared" ref="I279:I287" si="218">H279-J279</f>
        <v>0</v>
      </c>
      <c r="J279" s="209">
        <v>354000</v>
      </c>
      <c r="K279" s="208"/>
      <c r="L279" s="179">
        <f t="shared" ref="L279:L287" si="219">K279-M279</f>
        <v>0</v>
      </c>
      <c r="M279" s="209"/>
      <c r="N279" s="208"/>
      <c r="O279" s="179">
        <f t="shared" ref="O279:O287" si="220">N279-P279</f>
        <v>0</v>
      </c>
      <c r="P279" s="209"/>
      <c r="Q279" s="208"/>
      <c r="R279" s="179">
        <f t="shared" ref="R279:R287" si="221">Q279-S279</f>
        <v>0</v>
      </c>
      <c r="S279" s="209"/>
      <c r="T279" s="208"/>
      <c r="U279" s="179">
        <f t="shared" ref="U279:U287" si="222">T279-V279</f>
        <v>0</v>
      </c>
      <c r="V279" s="209"/>
      <c r="W279" s="208"/>
      <c r="X279" s="179">
        <f t="shared" ref="X279:X287" si="223">W279-Y279</f>
        <v>0</v>
      </c>
      <c r="Y279" s="228"/>
      <c r="Z279" s="208"/>
      <c r="AA279" s="179">
        <f t="shared" ref="AA279:AA287" si="224">Z279-AB279</f>
        <v>0</v>
      </c>
      <c r="AB279" s="209"/>
      <c r="AC279" s="208"/>
      <c r="AD279" s="179">
        <f t="shared" ref="AD279:AD287" si="225">AC279-AE279</f>
        <v>0</v>
      </c>
      <c r="AE279" s="209"/>
      <c r="AF279" s="208"/>
      <c r="AG279" s="179">
        <f t="shared" ref="AG279:AG287" si="226">AF279-AH279</f>
        <v>0</v>
      </c>
      <c r="AH279" s="209"/>
      <c r="AI279" s="203"/>
      <c r="AJ279" s="181" t="s">
        <v>28</v>
      </c>
    </row>
    <row r="280" spans="1:36" ht="15" hidden="1" customHeight="1">
      <c r="A280" s="435"/>
      <c r="B280" s="426"/>
      <c r="C280" s="437"/>
      <c r="D280" s="520"/>
      <c r="E280" s="441"/>
      <c r="F280" s="426"/>
      <c r="G280" s="196" t="s">
        <v>29</v>
      </c>
      <c r="H280" s="208"/>
      <c r="I280" s="179">
        <f t="shared" si="218"/>
        <v>0</v>
      </c>
      <c r="J280" s="209"/>
      <c r="K280" s="208"/>
      <c r="L280" s="179">
        <f t="shared" si="219"/>
        <v>0</v>
      </c>
      <c r="M280" s="209"/>
      <c r="N280" s="208"/>
      <c r="O280" s="179">
        <f t="shared" si="220"/>
        <v>0</v>
      </c>
      <c r="P280" s="209"/>
      <c r="Q280" s="208"/>
      <c r="R280" s="179">
        <f t="shared" si="221"/>
        <v>0</v>
      </c>
      <c r="S280" s="209"/>
      <c r="T280" s="208"/>
      <c r="U280" s="179">
        <f t="shared" si="222"/>
        <v>0</v>
      </c>
      <c r="V280" s="209"/>
      <c r="W280" s="208"/>
      <c r="X280" s="179">
        <f t="shared" si="223"/>
        <v>0</v>
      </c>
      <c r="Y280" s="228"/>
      <c r="Z280" s="208"/>
      <c r="AA280" s="179">
        <f t="shared" si="224"/>
        <v>0</v>
      </c>
      <c r="AB280" s="209"/>
      <c r="AC280" s="208"/>
      <c r="AD280" s="179">
        <f t="shared" si="225"/>
        <v>0</v>
      </c>
      <c r="AE280" s="209"/>
      <c r="AF280" s="208"/>
      <c r="AG280" s="179">
        <f t="shared" si="226"/>
        <v>0</v>
      </c>
      <c r="AH280" s="209"/>
      <c r="AI280" s="203"/>
      <c r="AJ280" s="182">
        <f>SUM(H279:H287,K279:K287,N279:N287,Q279:Q287,T279:T287,W279:W287,Z279:Z287,AC279:AC287,AF279:AF287)</f>
        <v>354000</v>
      </c>
    </row>
    <row r="281" spans="1:36" ht="15" hidden="1" customHeight="1">
      <c r="A281" s="435"/>
      <c r="B281" s="426"/>
      <c r="C281" s="437"/>
      <c r="D281" s="520"/>
      <c r="E281" s="441"/>
      <c r="F281" s="426"/>
      <c r="G281" s="196" t="s">
        <v>30</v>
      </c>
      <c r="H281" s="208"/>
      <c r="I281" s="179">
        <f t="shared" si="218"/>
        <v>0</v>
      </c>
      <c r="J281" s="209"/>
      <c r="K281" s="208"/>
      <c r="L281" s="179">
        <f t="shared" si="219"/>
        <v>0</v>
      </c>
      <c r="M281" s="209"/>
      <c r="N281" s="208"/>
      <c r="O281" s="179">
        <f t="shared" si="220"/>
        <v>0</v>
      </c>
      <c r="P281" s="209"/>
      <c r="Q281" s="208"/>
      <c r="R281" s="179">
        <f t="shared" si="221"/>
        <v>0</v>
      </c>
      <c r="S281" s="209"/>
      <c r="T281" s="208"/>
      <c r="U281" s="179">
        <f t="shared" si="222"/>
        <v>0</v>
      </c>
      <c r="V281" s="209"/>
      <c r="W281" s="208"/>
      <c r="X281" s="179">
        <f t="shared" si="223"/>
        <v>0</v>
      </c>
      <c r="Y281" s="228"/>
      <c r="Z281" s="208"/>
      <c r="AA281" s="179">
        <f t="shared" si="224"/>
        <v>0</v>
      </c>
      <c r="AB281" s="209"/>
      <c r="AC281" s="208"/>
      <c r="AD281" s="179">
        <f t="shared" si="225"/>
        <v>0</v>
      </c>
      <c r="AE281" s="209"/>
      <c r="AF281" s="208"/>
      <c r="AG281" s="179">
        <f t="shared" si="226"/>
        <v>0</v>
      </c>
      <c r="AH281" s="209"/>
      <c r="AI281" s="203"/>
      <c r="AJ281" s="183" t="s">
        <v>32</v>
      </c>
    </row>
    <row r="282" spans="1:36" ht="15" hidden="1" customHeight="1">
      <c r="A282" s="435"/>
      <c r="B282" s="426"/>
      <c r="C282" s="437"/>
      <c r="D282" s="520"/>
      <c r="E282" s="441"/>
      <c r="F282" s="426"/>
      <c r="G282" s="196" t="s">
        <v>31</v>
      </c>
      <c r="H282" s="208"/>
      <c r="I282" s="179">
        <f t="shared" si="218"/>
        <v>0</v>
      </c>
      <c r="J282" s="209"/>
      <c r="K282" s="208"/>
      <c r="L282" s="179">
        <f t="shared" si="219"/>
        <v>0</v>
      </c>
      <c r="M282" s="209"/>
      <c r="N282" s="208"/>
      <c r="O282" s="179">
        <f t="shared" si="220"/>
        <v>0</v>
      </c>
      <c r="P282" s="209"/>
      <c r="Q282" s="208"/>
      <c r="R282" s="179">
        <f t="shared" si="221"/>
        <v>0</v>
      </c>
      <c r="S282" s="209"/>
      <c r="T282" s="208"/>
      <c r="U282" s="179">
        <f t="shared" si="222"/>
        <v>0</v>
      </c>
      <c r="V282" s="209"/>
      <c r="W282" s="208"/>
      <c r="X282" s="179">
        <f t="shared" si="223"/>
        <v>0</v>
      </c>
      <c r="Y282" s="228"/>
      <c r="Z282" s="208"/>
      <c r="AA282" s="179">
        <f t="shared" si="224"/>
        <v>0</v>
      </c>
      <c r="AB282" s="209"/>
      <c r="AC282" s="208"/>
      <c r="AD282" s="179">
        <f t="shared" si="225"/>
        <v>0</v>
      </c>
      <c r="AE282" s="209"/>
      <c r="AF282" s="208"/>
      <c r="AG282" s="179">
        <f t="shared" si="226"/>
        <v>0</v>
      </c>
      <c r="AH282" s="209"/>
      <c r="AI282" s="203"/>
      <c r="AJ282" s="182">
        <f>SUM(I279:I287,L279:L287,O279:O287,R279:R287,U279:U287,X279:X287,AA279:AA287,AD279:AD287,AA279:AA287,AG279:AG287)</f>
        <v>0</v>
      </c>
    </row>
    <row r="283" spans="1:36" ht="15" hidden="1" customHeight="1">
      <c r="A283" s="435"/>
      <c r="B283" s="426"/>
      <c r="C283" s="437"/>
      <c r="D283" s="520"/>
      <c r="E283" s="441"/>
      <c r="F283" s="426"/>
      <c r="G283" s="196" t="s">
        <v>33</v>
      </c>
      <c r="H283" s="208"/>
      <c r="I283" s="179">
        <f t="shared" si="218"/>
        <v>0</v>
      </c>
      <c r="J283" s="209"/>
      <c r="K283" s="208"/>
      <c r="L283" s="179">
        <f t="shared" si="219"/>
        <v>0</v>
      </c>
      <c r="M283" s="209"/>
      <c r="N283" s="208"/>
      <c r="O283" s="179">
        <f t="shared" si="220"/>
        <v>0</v>
      </c>
      <c r="P283" s="209"/>
      <c r="Q283" s="208"/>
      <c r="R283" s="179">
        <f t="shared" si="221"/>
        <v>0</v>
      </c>
      <c r="S283" s="209"/>
      <c r="T283" s="208"/>
      <c r="U283" s="179">
        <f t="shared" si="222"/>
        <v>0</v>
      </c>
      <c r="V283" s="209"/>
      <c r="W283" s="208"/>
      <c r="X283" s="179">
        <f t="shared" si="223"/>
        <v>0</v>
      </c>
      <c r="Y283" s="228"/>
      <c r="Z283" s="208"/>
      <c r="AA283" s="179">
        <f t="shared" si="224"/>
        <v>0</v>
      </c>
      <c r="AB283" s="209"/>
      <c r="AC283" s="208"/>
      <c r="AD283" s="179">
        <f t="shared" si="225"/>
        <v>0</v>
      </c>
      <c r="AE283" s="209"/>
      <c r="AF283" s="208"/>
      <c r="AG283" s="179">
        <f t="shared" si="226"/>
        <v>0</v>
      </c>
      <c r="AH283" s="209"/>
      <c r="AI283" s="203"/>
      <c r="AJ283" s="183" t="s">
        <v>36</v>
      </c>
    </row>
    <row r="284" spans="1:36" ht="15" hidden="1" customHeight="1">
      <c r="A284" s="435"/>
      <c r="B284" s="426"/>
      <c r="C284" s="437"/>
      <c r="D284" s="520"/>
      <c r="E284" s="441"/>
      <c r="F284" s="426"/>
      <c r="G284" s="196" t="s">
        <v>34</v>
      </c>
      <c r="H284" s="208"/>
      <c r="I284" s="179">
        <f t="shared" si="218"/>
        <v>0</v>
      </c>
      <c r="J284" s="209"/>
      <c r="K284" s="208"/>
      <c r="L284" s="179">
        <f t="shared" si="219"/>
        <v>0</v>
      </c>
      <c r="M284" s="209"/>
      <c r="N284" s="208"/>
      <c r="O284" s="179">
        <f t="shared" si="220"/>
        <v>0</v>
      </c>
      <c r="P284" s="209"/>
      <c r="Q284" s="208"/>
      <c r="R284" s="179">
        <f t="shared" si="221"/>
        <v>0</v>
      </c>
      <c r="S284" s="209"/>
      <c r="T284" s="208"/>
      <c r="U284" s="179">
        <f t="shared" si="222"/>
        <v>0</v>
      </c>
      <c r="V284" s="209"/>
      <c r="W284" s="208"/>
      <c r="X284" s="179">
        <f t="shared" si="223"/>
        <v>0</v>
      </c>
      <c r="Y284" s="228"/>
      <c r="Z284" s="208"/>
      <c r="AA284" s="179">
        <f t="shared" si="224"/>
        <v>0</v>
      </c>
      <c r="AB284" s="209"/>
      <c r="AC284" s="208"/>
      <c r="AD284" s="179">
        <f t="shared" si="225"/>
        <v>0</v>
      </c>
      <c r="AE284" s="209"/>
      <c r="AF284" s="208"/>
      <c r="AG284" s="179">
        <f t="shared" si="226"/>
        <v>0</v>
      </c>
      <c r="AH284" s="209"/>
      <c r="AI284" s="203"/>
      <c r="AJ284" s="182">
        <f>SUM(J279:J287,M279:M287,P279:P287,S279:S287,V279:V287,Y279:Y287,AB279:AB287,AE279:AE287,AH279:AH287)</f>
        <v>354000</v>
      </c>
    </row>
    <row r="285" spans="1:36" ht="15" hidden="1" customHeight="1">
      <c r="A285" s="435"/>
      <c r="B285" s="426"/>
      <c r="C285" s="437"/>
      <c r="D285" s="520"/>
      <c r="E285" s="441"/>
      <c r="F285" s="426"/>
      <c r="G285" s="196" t="s">
        <v>35</v>
      </c>
      <c r="H285" s="208"/>
      <c r="I285" s="179">
        <f t="shared" si="218"/>
        <v>0</v>
      </c>
      <c r="J285" s="209"/>
      <c r="K285" s="208"/>
      <c r="L285" s="179">
        <f t="shared" si="219"/>
        <v>0</v>
      </c>
      <c r="M285" s="209"/>
      <c r="N285" s="208"/>
      <c r="O285" s="179">
        <f t="shared" si="220"/>
        <v>0</v>
      </c>
      <c r="P285" s="209"/>
      <c r="Q285" s="208"/>
      <c r="R285" s="179">
        <f t="shared" si="221"/>
        <v>0</v>
      </c>
      <c r="S285" s="209"/>
      <c r="T285" s="208"/>
      <c r="U285" s="179">
        <f t="shared" si="222"/>
        <v>0</v>
      </c>
      <c r="V285" s="209"/>
      <c r="W285" s="208"/>
      <c r="X285" s="179">
        <f t="shared" si="223"/>
        <v>0</v>
      </c>
      <c r="Y285" s="228"/>
      <c r="Z285" s="208"/>
      <c r="AA285" s="179">
        <f t="shared" si="224"/>
        <v>0</v>
      </c>
      <c r="AB285" s="209"/>
      <c r="AC285" s="208"/>
      <c r="AD285" s="179">
        <f t="shared" si="225"/>
        <v>0</v>
      </c>
      <c r="AE285" s="209"/>
      <c r="AF285" s="208"/>
      <c r="AG285" s="179">
        <f t="shared" si="226"/>
        <v>0</v>
      </c>
      <c r="AH285" s="209"/>
      <c r="AI285" s="203"/>
      <c r="AJ285" s="183" t="s">
        <v>40</v>
      </c>
    </row>
    <row r="286" spans="1:36" ht="15" hidden="1" customHeight="1">
      <c r="A286" s="435"/>
      <c r="B286" s="426"/>
      <c r="C286" s="437"/>
      <c r="D286" s="520"/>
      <c r="E286" s="441"/>
      <c r="F286" s="426"/>
      <c r="G286" s="196" t="s">
        <v>37</v>
      </c>
      <c r="H286" s="208"/>
      <c r="I286" s="179">
        <f t="shared" si="218"/>
        <v>0</v>
      </c>
      <c r="J286" s="209"/>
      <c r="K286" s="208"/>
      <c r="L286" s="179">
        <f t="shared" si="219"/>
        <v>0</v>
      </c>
      <c r="M286" s="209"/>
      <c r="N286" s="208"/>
      <c r="O286" s="179">
        <f t="shared" si="220"/>
        <v>0</v>
      </c>
      <c r="P286" s="209"/>
      <c r="Q286" s="208"/>
      <c r="R286" s="179">
        <f t="shared" si="221"/>
        <v>0</v>
      </c>
      <c r="S286" s="209"/>
      <c r="T286" s="208"/>
      <c r="U286" s="179">
        <f t="shared" si="222"/>
        <v>0</v>
      </c>
      <c r="V286" s="209"/>
      <c r="W286" s="208"/>
      <c r="X286" s="179">
        <f t="shared" si="223"/>
        <v>0</v>
      </c>
      <c r="Y286" s="228"/>
      <c r="Z286" s="208"/>
      <c r="AA286" s="179">
        <f t="shared" si="224"/>
        <v>0</v>
      </c>
      <c r="AB286" s="209"/>
      <c r="AC286" s="208"/>
      <c r="AD286" s="179">
        <f t="shared" si="225"/>
        <v>0</v>
      </c>
      <c r="AE286" s="209"/>
      <c r="AF286" s="208"/>
      <c r="AG286" s="179">
        <f t="shared" si="226"/>
        <v>0</v>
      </c>
      <c r="AH286" s="209"/>
      <c r="AI286" s="203"/>
      <c r="AJ286" s="184">
        <f>AJ284/AJ280</f>
        <v>1</v>
      </c>
    </row>
    <row r="287" spans="1:36" ht="15" hidden="1" customHeight="1" thickBot="1">
      <c r="A287" s="522"/>
      <c r="B287" s="432"/>
      <c r="C287" s="523"/>
      <c r="D287" s="524"/>
      <c r="E287" s="525"/>
      <c r="F287" s="432"/>
      <c r="G287" s="198" t="s">
        <v>38</v>
      </c>
      <c r="H287" s="212"/>
      <c r="I287" s="180">
        <f t="shared" si="218"/>
        <v>0</v>
      </c>
      <c r="J287" s="213"/>
      <c r="K287" s="212"/>
      <c r="L287" s="180">
        <f t="shared" si="219"/>
        <v>0</v>
      </c>
      <c r="M287" s="213"/>
      <c r="N287" s="212"/>
      <c r="O287" s="180">
        <f t="shared" si="220"/>
        <v>0</v>
      </c>
      <c r="P287" s="213"/>
      <c r="Q287" s="212"/>
      <c r="R287" s="180">
        <f t="shared" si="221"/>
        <v>0</v>
      </c>
      <c r="S287" s="213"/>
      <c r="T287" s="212"/>
      <c r="U287" s="180">
        <f t="shared" si="222"/>
        <v>0</v>
      </c>
      <c r="V287" s="213"/>
      <c r="W287" s="212"/>
      <c r="X287" s="180">
        <f t="shared" si="223"/>
        <v>0</v>
      </c>
      <c r="Y287" s="230"/>
      <c r="Z287" s="212"/>
      <c r="AA287" s="180">
        <f t="shared" si="224"/>
        <v>0</v>
      </c>
      <c r="AB287" s="213"/>
      <c r="AC287" s="212"/>
      <c r="AD287" s="180">
        <f t="shared" si="225"/>
        <v>0</v>
      </c>
      <c r="AE287" s="213"/>
      <c r="AF287" s="212"/>
      <c r="AG287" s="180">
        <f t="shared" si="226"/>
        <v>0</v>
      </c>
      <c r="AH287" s="213"/>
      <c r="AI287" s="205"/>
      <c r="AJ287" s="188"/>
    </row>
    <row r="288" spans="1:36" ht="15" customHeight="1">
      <c r="A288" s="446" t="s">
        <v>17</v>
      </c>
      <c r="B288" s="367" t="s">
        <v>13</v>
      </c>
      <c r="C288" s="367" t="s">
        <v>14</v>
      </c>
      <c r="D288" s="367" t="s">
        <v>176</v>
      </c>
      <c r="E288" s="367" t="s">
        <v>16</v>
      </c>
      <c r="F288" s="354" t="s">
        <v>17</v>
      </c>
      <c r="G288" s="448" t="s">
        <v>18</v>
      </c>
      <c r="H288" s="365" t="s">
        <v>19</v>
      </c>
      <c r="I288" s="354" t="s">
        <v>20</v>
      </c>
      <c r="J288" s="355" t="s">
        <v>21</v>
      </c>
      <c r="K288" s="365" t="s">
        <v>19</v>
      </c>
      <c r="L288" s="354" t="s">
        <v>20</v>
      </c>
      <c r="M288" s="355" t="s">
        <v>21</v>
      </c>
      <c r="N288" s="365" t="s">
        <v>19</v>
      </c>
      <c r="O288" s="354" t="s">
        <v>20</v>
      </c>
      <c r="P288" s="355" t="s">
        <v>21</v>
      </c>
      <c r="Q288" s="365" t="s">
        <v>19</v>
      </c>
      <c r="R288" s="354" t="s">
        <v>20</v>
      </c>
      <c r="S288" s="355" t="s">
        <v>21</v>
      </c>
      <c r="T288" s="365" t="s">
        <v>19</v>
      </c>
      <c r="U288" s="354" t="s">
        <v>20</v>
      </c>
      <c r="V288" s="355" t="s">
        <v>21</v>
      </c>
      <c r="W288" s="365" t="s">
        <v>19</v>
      </c>
      <c r="X288" s="354" t="s">
        <v>20</v>
      </c>
      <c r="Y288" s="450" t="s">
        <v>21</v>
      </c>
      <c r="Z288" s="365" t="s">
        <v>19</v>
      </c>
      <c r="AA288" s="354" t="s">
        <v>20</v>
      </c>
      <c r="AB288" s="355" t="s">
        <v>21</v>
      </c>
      <c r="AC288" s="365" t="s">
        <v>19</v>
      </c>
      <c r="AD288" s="354" t="s">
        <v>20</v>
      </c>
      <c r="AE288" s="355" t="s">
        <v>21</v>
      </c>
      <c r="AF288" s="365" t="s">
        <v>19</v>
      </c>
      <c r="AG288" s="354" t="s">
        <v>20</v>
      </c>
      <c r="AH288" s="355" t="s">
        <v>21</v>
      </c>
      <c r="AI288" s="356" t="s">
        <v>19</v>
      </c>
      <c r="AJ288" s="453" t="s">
        <v>22</v>
      </c>
    </row>
    <row r="289" spans="1:36" ht="15" customHeight="1">
      <c r="A289" s="447"/>
      <c r="B289" s="431"/>
      <c r="C289" s="431"/>
      <c r="D289" s="431"/>
      <c r="E289" s="431"/>
      <c r="F289" s="444"/>
      <c r="G289" s="449"/>
      <c r="H289" s="443"/>
      <c r="I289" s="444"/>
      <c r="J289" s="445"/>
      <c r="K289" s="443"/>
      <c r="L289" s="444"/>
      <c r="M289" s="445"/>
      <c r="N289" s="443"/>
      <c r="O289" s="444"/>
      <c r="P289" s="445"/>
      <c r="Q289" s="443"/>
      <c r="R289" s="444"/>
      <c r="S289" s="445"/>
      <c r="T289" s="443"/>
      <c r="U289" s="444"/>
      <c r="V289" s="445"/>
      <c r="W289" s="443"/>
      <c r="X289" s="444"/>
      <c r="Y289" s="451"/>
      <c r="Z289" s="443"/>
      <c r="AA289" s="444"/>
      <c r="AB289" s="445"/>
      <c r="AC289" s="443"/>
      <c r="AD289" s="444"/>
      <c r="AE289" s="445"/>
      <c r="AF289" s="443"/>
      <c r="AG289" s="444"/>
      <c r="AH289" s="445"/>
      <c r="AI289" s="452"/>
      <c r="AJ289" s="454"/>
    </row>
    <row r="290" spans="1:36" ht="15" customHeight="1">
      <c r="A290" s="435" t="s">
        <v>234</v>
      </c>
      <c r="B290" s="426" t="s">
        <v>256</v>
      </c>
      <c r="C290" s="437">
        <v>223</v>
      </c>
      <c r="D290" s="439" t="s">
        <v>257</v>
      </c>
      <c r="E290" s="441" t="s">
        <v>258</v>
      </c>
      <c r="F290" s="426" t="s">
        <v>234</v>
      </c>
      <c r="G290" s="196" t="s">
        <v>27</v>
      </c>
      <c r="H290" s="208"/>
      <c r="I290" s="179">
        <f t="shared" ref="I290:I298" si="227">H290-J290</f>
        <v>0</v>
      </c>
      <c r="J290" s="209"/>
      <c r="K290" s="208"/>
      <c r="L290" s="179">
        <f t="shared" ref="L290:L298" si="228">K290-M290</f>
        <v>0</v>
      </c>
      <c r="M290" s="209"/>
      <c r="N290" s="208"/>
      <c r="O290" s="179">
        <f t="shared" ref="O290:O298" si="229">N290-P290</f>
        <v>0</v>
      </c>
      <c r="P290" s="209"/>
      <c r="Q290" s="208"/>
      <c r="R290" s="179">
        <f>Q290-S290</f>
        <v>0</v>
      </c>
      <c r="S290" s="209"/>
      <c r="T290" s="208"/>
      <c r="U290" s="179">
        <f t="shared" ref="U290:U298" si="230">T290-V290</f>
        <v>0</v>
      </c>
      <c r="V290" s="209"/>
      <c r="W290" s="208"/>
      <c r="X290" s="179">
        <f t="shared" ref="X290:X298" si="231">W290-Y290</f>
        <v>0</v>
      </c>
      <c r="Y290" s="228"/>
      <c r="Z290" s="208"/>
      <c r="AA290" s="179">
        <f t="shared" ref="AA290:AA298" si="232">Z290-AB290</f>
        <v>0</v>
      </c>
      <c r="AB290" s="209"/>
      <c r="AC290" s="208"/>
      <c r="AD290" s="179">
        <f t="shared" ref="AD290:AD298" si="233">AC290-AE290</f>
        <v>0</v>
      </c>
      <c r="AE290" s="209"/>
      <c r="AF290" s="208"/>
      <c r="AG290" s="179">
        <f t="shared" ref="AG290:AG298" si="234">AF290-AH290</f>
        <v>0</v>
      </c>
      <c r="AH290" s="209"/>
      <c r="AI290" s="203"/>
      <c r="AJ290" s="181" t="s">
        <v>28</v>
      </c>
    </row>
    <row r="291" spans="1:36">
      <c r="A291" s="435"/>
      <c r="B291" s="426"/>
      <c r="C291" s="437"/>
      <c r="D291" s="439"/>
      <c r="E291" s="441"/>
      <c r="F291" s="426"/>
      <c r="G291" s="196" t="s">
        <v>29</v>
      </c>
      <c r="H291" s="208"/>
      <c r="I291" s="179">
        <f t="shared" si="227"/>
        <v>0</v>
      </c>
      <c r="J291" s="209"/>
      <c r="K291" s="208"/>
      <c r="L291" s="179">
        <f t="shared" si="228"/>
        <v>0</v>
      </c>
      <c r="M291" s="209"/>
      <c r="N291" s="208"/>
      <c r="O291" s="179">
        <f t="shared" si="229"/>
        <v>0</v>
      </c>
      <c r="P291" s="209"/>
      <c r="Q291" s="208"/>
      <c r="R291" s="179">
        <f>Q291-S291</f>
        <v>0</v>
      </c>
      <c r="S291" s="209"/>
      <c r="T291" s="208"/>
      <c r="U291" s="179">
        <f t="shared" si="230"/>
        <v>0</v>
      </c>
      <c r="V291" s="209"/>
      <c r="W291" s="208"/>
      <c r="X291" s="179">
        <f t="shared" si="231"/>
        <v>0</v>
      </c>
      <c r="Y291" s="228"/>
      <c r="Z291" s="208"/>
      <c r="AA291" s="179">
        <f t="shared" si="232"/>
        <v>0</v>
      </c>
      <c r="AB291" s="209"/>
      <c r="AC291" s="208"/>
      <c r="AD291" s="179">
        <f t="shared" si="233"/>
        <v>0</v>
      </c>
      <c r="AE291" s="209"/>
      <c r="AF291" s="208"/>
      <c r="AG291" s="179">
        <f t="shared" si="234"/>
        <v>0</v>
      </c>
      <c r="AH291" s="209"/>
      <c r="AI291" s="203"/>
      <c r="AJ291" s="182">
        <f>SUM(H290:H298,K290:K298,N290:N298,Q290:Q298,T290:T298,W290:W298,Z290:Z298,AC290:AC298,AF290:AF298)</f>
        <v>20700000</v>
      </c>
    </row>
    <row r="292" spans="1:36">
      <c r="A292" s="435"/>
      <c r="B292" s="426"/>
      <c r="C292" s="437"/>
      <c r="D292" s="439"/>
      <c r="E292" s="441"/>
      <c r="F292" s="426"/>
      <c r="G292" s="196" t="s">
        <v>30</v>
      </c>
      <c r="H292" s="208"/>
      <c r="I292" s="179">
        <f t="shared" si="227"/>
        <v>0</v>
      </c>
      <c r="J292" s="209"/>
      <c r="K292" s="208"/>
      <c r="L292" s="179">
        <f t="shared" si="228"/>
        <v>0</v>
      </c>
      <c r="M292" s="209"/>
      <c r="N292" s="208"/>
      <c r="O292" s="179">
        <f t="shared" si="229"/>
        <v>0</v>
      </c>
      <c r="P292" s="209"/>
      <c r="Q292" s="208"/>
      <c r="R292" s="179">
        <f>Q292-S292</f>
        <v>0</v>
      </c>
      <c r="S292" s="209"/>
      <c r="T292" s="208"/>
      <c r="U292" s="179">
        <f t="shared" si="230"/>
        <v>0</v>
      </c>
      <c r="V292" s="209"/>
      <c r="W292" s="208"/>
      <c r="X292" s="179">
        <f t="shared" si="231"/>
        <v>0</v>
      </c>
      <c r="Y292" s="228"/>
      <c r="Z292" s="208"/>
      <c r="AA292" s="179">
        <f t="shared" si="232"/>
        <v>0</v>
      </c>
      <c r="AB292" s="209"/>
      <c r="AC292" s="208"/>
      <c r="AD292" s="179">
        <f t="shared" si="233"/>
        <v>0</v>
      </c>
      <c r="AE292" s="209"/>
      <c r="AF292" s="208"/>
      <c r="AG292" s="179">
        <f t="shared" si="234"/>
        <v>0</v>
      </c>
      <c r="AH292" s="209"/>
      <c r="AI292" s="203"/>
      <c r="AJ292" s="183" t="s">
        <v>32</v>
      </c>
    </row>
    <row r="293" spans="1:36">
      <c r="A293" s="435"/>
      <c r="B293" s="426"/>
      <c r="C293" s="437"/>
      <c r="D293" s="439"/>
      <c r="E293" s="441"/>
      <c r="F293" s="426"/>
      <c r="G293" s="196" t="s">
        <v>31</v>
      </c>
      <c r="H293" s="208"/>
      <c r="I293" s="179">
        <f t="shared" si="227"/>
        <v>0</v>
      </c>
      <c r="J293" s="209"/>
      <c r="K293" s="208"/>
      <c r="L293" s="179">
        <f t="shared" si="228"/>
        <v>0</v>
      </c>
      <c r="M293" s="209"/>
      <c r="N293" s="208">
        <v>3200000</v>
      </c>
      <c r="O293" s="179">
        <f t="shared" si="229"/>
        <v>252800</v>
      </c>
      <c r="P293" s="209">
        <v>2947200</v>
      </c>
      <c r="Q293" s="208"/>
      <c r="R293" s="179">
        <v>0</v>
      </c>
      <c r="S293" s="209"/>
      <c r="T293" s="208"/>
      <c r="U293" s="179">
        <f t="shared" si="230"/>
        <v>0</v>
      </c>
      <c r="V293" s="209"/>
      <c r="W293" s="208"/>
      <c r="X293" s="179">
        <f t="shared" si="231"/>
        <v>0</v>
      </c>
      <c r="Y293" s="228"/>
      <c r="Z293" s="208"/>
      <c r="AA293" s="179">
        <f t="shared" si="232"/>
        <v>0</v>
      </c>
      <c r="AB293" s="209"/>
      <c r="AC293" s="208"/>
      <c r="AD293" s="179">
        <f t="shared" si="233"/>
        <v>0</v>
      </c>
      <c r="AE293" s="209"/>
      <c r="AF293" s="208"/>
      <c r="AG293" s="179">
        <f t="shared" si="234"/>
        <v>0</v>
      </c>
      <c r="AH293" s="209"/>
      <c r="AI293" s="203"/>
      <c r="AJ293" s="182">
        <f>SUM(I290:I298,L290:L298,O290:O298,R290:R298,U290:U298,X290:X298,AA290:AA298,AD290:AD298,AG290:AG298)</f>
        <v>17752800</v>
      </c>
    </row>
    <row r="294" spans="1:36">
      <c r="A294" s="435"/>
      <c r="B294" s="426"/>
      <c r="C294" s="437"/>
      <c r="D294" s="439"/>
      <c r="E294" s="441"/>
      <c r="F294" s="426"/>
      <c r="G294" s="196" t="s">
        <v>33</v>
      </c>
      <c r="H294" s="208"/>
      <c r="I294" s="179">
        <f t="shared" si="227"/>
        <v>0</v>
      </c>
      <c r="J294" s="209"/>
      <c r="K294" s="208"/>
      <c r="L294" s="179">
        <f t="shared" si="228"/>
        <v>0</v>
      </c>
      <c r="M294" s="209"/>
      <c r="N294" s="208"/>
      <c r="O294" s="179">
        <f t="shared" si="229"/>
        <v>0</v>
      </c>
      <c r="P294" s="209"/>
      <c r="Q294" s="208"/>
      <c r="R294" s="179">
        <f t="shared" ref="R294:R298" si="235">Q294-S294</f>
        <v>0</v>
      </c>
      <c r="S294" s="209"/>
      <c r="T294" s="208"/>
      <c r="U294" s="179">
        <f t="shared" si="230"/>
        <v>0</v>
      </c>
      <c r="V294" s="209"/>
      <c r="W294" s="208"/>
      <c r="X294" s="179">
        <f t="shared" si="231"/>
        <v>0</v>
      </c>
      <c r="Y294" s="228"/>
      <c r="Z294" s="208">
        <v>1500000</v>
      </c>
      <c r="AA294" s="179">
        <f t="shared" si="232"/>
        <v>1500000</v>
      </c>
      <c r="AB294" s="209"/>
      <c r="AC294" s="208"/>
      <c r="AD294" s="179">
        <f t="shared" si="233"/>
        <v>0</v>
      </c>
      <c r="AE294" s="209"/>
      <c r="AF294" s="208"/>
      <c r="AG294" s="179">
        <f t="shared" si="234"/>
        <v>0</v>
      </c>
      <c r="AH294" s="209"/>
      <c r="AI294" s="203"/>
      <c r="AJ294" s="183" t="s">
        <v>36</v>
      </c>
    </row>
    <row r="295" spans="1:36">
      <c r="A295" s="435"/>
      <c r="B295" s="426"/>
      <c r="C295" s="437"/>
      <c r="D295" s="439"/>
      <c r="E295" s="441"/>
      <c r="F295" s="426"/>
      <c r="G295" s="196" t="s">
        <v>34</v>
      </c>
      <c r="H295" s="208"/>
      <c r="I295" s="179">
        <f t="shared" si="227"/>
        <v>0</v>
      </c>
      <c r="J295" s="209"/>
      <c r="K295" s="208"/>
      <c r="L295" s="179">
        <f t="shared" si="228"/>
        <v>0</v>
      </c>
      <c r="M295" s="209"/>
      <c r="N295" s="208"/>
      <c r="O295" s="179">
        <f t="shared" si="229"/>
        <v>0</v>
      </c>
      <c r="P295" s="209"/>
      <c r="Q295" s="208"/>
      <c r="R295" s="179">
        <f t="shared" si="235"/>
        <v>0</v>
      </c>
      <c r="S295" s="209"/>
      <c r="T295" s="208"/>
      <c r="U295" s="179">
        <f t="shared" si="230"/>
        <v>0</v>
      </c>
      <c r="V295" s="209"/>
      <c r="W295" s="208"/>
      <c r="X295" s="179">
        <f t="shared" si="231"/>
        <v>0</v>
      </c>
      <c r="Y295" s="228"/>
      <c r="Z295" s="208">
        <v>16000000</v>
      </c>
      <c r="AA295" s="179">
        <f t="shared" si="232"/>
        <v>16000000</v>
      </c>
      <c r="AB295" s="209"/>
      <c r="AC295" s="208"/>
      <c r="AD295" s="179">
        <f t="shared" si="233"/>
        <v>0</v>
      </c>
      <c r="AE295" s="209"/>
      <c r="AF295" s="208"/>
      <c r="AG295" s="179">
        <f t="shared" si="234"/>
        <v>0</v>
      </c>
      <c r="AH295" s="209"/>
      <c r="AI295" s="203"/>
      <c r="AJ295" s="182">
        <f>SUM(J290:J298,M290:M298,P290:P298,S290:S298,V290:V298,Y290:Y298,AB290:AB298,AE290:AE298,AH290:AH298)</f>
        <v>2947200</v>
      </c>
    </row>
    <row r="296" spans="1:36">
      <c r="A296" s="435"/>
      <c r="B296" s="426"/>
      <c r="C296" s="437"/>
      <c r="D296" s="439"/>
      <c r="E296" s="441"/>
      <c r="F296" s="426"/>
      <c r="G296" s="196" t="s">
        <v>35</v>
      </c>
      <c r="H296" s="208"/>
      <c r="I296" s="179">
        <f t="shared" si="227"/>
        <v>0</v>
      </c>
      <c r="J296" s="209"/>
      <c r="K296" s="208"/>
      <c r="L296" s="179">
        <f t="shared" si="228"/>
        <v>0</v>
      </c>
      <c r="M296" s="209"/>
      <c r="N296" s="208"/>
      <c r="O296" s="179">
        <f t="shared" si="229"/>
        <v>0</v>
      </c>
      <c r="P296" s="209"/>
      <c r="Q296" s="208"/>
      <c r="R296" s="179">
        <f t="shared" si="235"/>
        <v>0</v>
      </c>
      <c r="S296" s="209"/>
      <c r="T296" s="208"/>
      <c r="U296" s="179">
        <f t="shared" si="230"/>
        <v>0</v>
      </c>
      <c r="V296" s="209"/>
      <c r="W296" s="208"/>
      <c r="X296" s="179">
        <f t="shared" si="231"/>
        <v>0</v>
      </c>
      <c r="Y296" s="228"/>
      <c r="Z296" s="208"/>
      <c r="AA296" s="179">
        <f t="shared" si="232"/>
        <v>0</v>
      </c>
      <c r="AB296" s="209"/>
      <c r="AC296" s="208"/>
      <c r="AD296" s="179">
        <f t="shared" si="233"/>
        <v>0</v>
      </c>
      <c r="AE296" s="209"/>
      <c r="AF296" s="208"/>
      <c r="AG296" s="179">
        <f t="shared" si="234"/>
        <v>0</v>
      </c>
      <c r="AH296" s="209"/>
      <c r="AI296" s="203"/>
      <c r="AJ296" s="183" t="s">
        <v>40</v>
      </c>
    </row>
    <row r="297" spans="1:36">
      <c r="A297" s="435"/>
      <c r="B297" s="426"/>
      <c r="C297" s="437"/>
      <c r="D297" s="439"/>
      <c r="E297" s="441"/>
      <c r="F297" s="426"/>
      <c r="G297" s="196" t="s">
        <v>37</v>
      </c>
      <c r="H297" s="208"/>
      <c r="I297" s="179">
        <f t="shared" si="227"/>
        <v>0</v>
      </c>
      <c r="J297" s="209"/>
      <c r="K297" s="208"/>
      <c r="L297" s="179">
        <f t="shared" si="228"/>
        <v>0</v>
      </c>
      <c r="M297" s="209"/>
      <c r="N297" s="208"/>
      <c r="O297" s="179">
        <f t="shared" si="229"/>
        <v>0</v>
      </c>
      <c r="P297" s="209"/>
      <c r="Q297" s="208"/>
      <c r="R297" s="179">
        <f t="shared" si="235"/>
        <v>0</v>
      </c>
      <c r="S297" s="209"/>
      <c r="T297" s="208"/>
      <c r="U297" s="179">
        <f t="shared" si="230"/>
        <v>0</v>
      </c>
      <c r="V297" s="209"/>
      <c r="W297" s="208"/>
      <c r="X297" s="179">
        <f t="shared" si="231"/>
        <v>0</v>
      </c>
      <c r="Y297" s="228"/>
      <c r="Z297" s="208"/>
      <c r="AA297" s="179">
        <f t="shared" si="232"/>
        <v>0</v>
      </c>
      <c r="AB297" s="209"/>
      <c r="AC297" s="208"/>
      <c r="AD297" s="179">
        <f t="shared" si="233"/>
        <v>0</v>
      </c>
      <c r="AE297" s="209"/>
      <c r="AF297" s="208"/>
      <c r="AG297" s="179">
        <f t="shared" si="234"/>
        <v>0</v>
      </c>
      <c r="AH297" s="209"/>
      <c r="AI297" s="203"/>
      <c r="AJ297" s="184">
        <f>AJ295/AJ291</f>
        <v>0.1423768115942029</v>
      </c>
    </row>
    <row r="298" spans="1:36" ht="15" thickBot="1">
      <c r="A298" s="436"/>
      <c r="B298" s="427"/>
      <c r="C298" s="438"/>
      <c r="D298" s="440"/>
      <c r="E298" s="442"/>
      <c r="F298" s="427"/>
      <c r="G298" s="197" t="s">
        <v>38</v>
      </c>
      <c r="H298" s="210"/>
      <c r="I298" s="185">
        <f t="shared" si="227"/>
        <v>0</v>
      </c>
      <c r="J298" s="211"/>
      <c r="K298" s="210"/>
      <c r="L298" s="185">
        <f t="shared" si="228"/>
        <v>0</v>
      </c>
      <c r="M298" s="211"/>
      <c r="N298" s="210"/>
      <c r="O298" s="185">
        <f t="shared" si="229"/>
        <v>0</v>
      </c>
      <c r="P298" s="211"/>
      <c r="Q298" s="210"/>
      <c r="R298" s="185">
        <f t="shared" si="235"/>
        <v>0</v>
      </c>
      <c r="S298" s="211"/>
      <c r="T298" s="210"/>
      <c r="U298" s="185">
        <f t="shared" si="230"/>
        <v>0</v>
      </c>
      <c r="V298" s="211"/>
      <c r="W298" s="210"/>
      <c r="X298" s="185">
        <f t="shared" si="231"/>
        <v>0</v>
      </c>
      <c r="Y298" s="229"/>
      <c r="Z298" s="210"/>
      <c r="AA298" s="185">
        <f t="shared" si="232"/>
        <v>0</v>
      </c>
      <c r="AB298" s="211"/>
      <c r="AC298" s="210"/>
      <c r="AD298" s="185">
        <f t="shared" si="233"/>
        <v>0</v>
      </c>
      <c r="AE298" s="211"/>
      <c r="AF298" s="210"/>
      <c r="AG298" s="185">
        <f t="shared" si="234"/>
        <v>0</v>
      </c>
      <c r="AH298" s="211"/>
      <c r="AI298" s="204"/>
      <c r="AJ298" s="186"/>
    </row>
    <row r="299" spans="1:36" ht="15" hidden="1" customHeight="1">
      <c r="A299" s="489" t="s">
        <v>17</v>
      </c>
      <c r="B299" s="386" t="s">
        <v>13</v>
      </c>
      <c r="C299" s="386" t="s">
        <v>14</v>
      </c>
      <c r="D299" s="386" t="s">
        <v>176</v>
      </c>
      <c r="E299" s="386" t="s">
        <v>16</v>
      </c>
      <c r="F299" s="379" t="s">
        <v>17</v>
      </c>
      <c r="G299" s="490" t="s">
        <v>18</v>
      </c>
      <c r="H299" s="487" t="s">
        <v>19</v>
      </c>
      <c r="I299" s="379" t="s">
        <v>20</v>
      </c>
      <c r="J299" s="380" t="s">
        <v>21</v>
      </c>
      <c r="K299" s="487" t="s">
        <v>19</v>
      </c>
      <c r="L299" s="379" t="s">
        <v>20</v>
      </c>
      <c r="M299" s="380" t="s">
        <v>21</v>
      </c>
      <c r="N299" s="487" t="s">
        <v>19</v>
      </c>
      <c r="O299" s="379" t="s">
        <v>20</v>
      </c>
      <c r="P299" s="380" t="s">
        <v>21</v>
      </c>
      <c r="Q299" s="487" t="s">
        <v>19</v>
      </c>
      <c r="R299" s="379" t="s">
        <v>20</v>
      </c>
      <c r="S299" s="380" t="s">
        <v>21</v>
      </c>
      <c r="T299" s="487" t="s">
        <v>19</v>
      </c>
      <c r="U299" s="379" t="s">
        <v>20</v>
      </c>
      <c r="V299" s="380" t="s">
        <v>21</v>
      </c>
      <c r="W299" s="487" t="s">
        <v>19</v>
      </c>
      <c r="X299" s="379" t="s">
        <v>20</v>
      </c>
      <c r="Y299" s="486" t="s">
        <v>21</v>
      </c>
      <c r="Z299" s="487" t="s">
        <v>19</v>
      </c>
      <c r="AA299" s="379" t="s">
        <v>20</v>
      </c>
      <c r="AB299" s="380" t="s">
        <v>21</v>
      </c>
      <c r="AC299" s="487" t="s">
        <v>19</v>
      </c>
      <c r="AD299" s="379" t="s">
        <v>20</v>
      </c>
      <c r="AE299" s="380" t="s">
        <v>21</v>
      </c>
      <c r="AF299" s="487" t="s">
        <v>19</v>
      </c>
      <c r="AG299" s="379" t="s">
        <v>20</v>
      </c>
      <c r="AH299" s="380" t="s">
        <v>21</v>
      </c>
      <c r="AI299" s="381" t="s">
        <v>19</v>
      </c>
      <c r="AJ299" s="488" t="s">
        <v>22</v>
      </c>
    </row>
    <row r="300" spans="1:36" ht="15" hidden="1" customHeight="1">
      <c r="A300" s="447"/>
      <c r="B300" s="431"/>
      <c r="C300" s="431"/>
      <c r="D300" s="431"/>
      <c r="E300" s="431"/>
      <c r="F300" s="444"/>
      <c r="G300" s="449"/>
      <c r="H300" s="443"/>
      <c r="I300" s="444"/>
      <c r="J300" s="445"/>
      <c r="K300" s="443"/>
      <c r="L300" s="444"/>
      <c r="M300" s="445"/>
      <c r="N300" s="443"/>
      <c r="O300" s="444"/>
      <c r="P300" s="445"/>
      <c r="Q300" s="443"/>
      <c r="R300" s="444"/>
      <c r="S300" s="445"/>
      <c r="T300" s="443"/>
      <c r="U300" s="444"/>
      <c r="V300" s="445"/>
      <c r="W300" s="443"/>
      <c r="X300" s="444"/>
      <c r="Y300" s="451"/>
      <c r="Z300" s="443"/>
      <c r="AA300" s="444"/>
      <c r="AB300" s="445"/>
      <c r="AC300" s="443"/>
      <c r="AD300" s="444"/>
      <c r="AE300" s="445"/>
      <c r="AF300" s="443"/>
      <c r="AG300" s="444"/>
      <c r="AH300" s="445"/>
      <c r="AI300" s="452"/>
      <c r="AJ300" s="454"/>
    </row>
    <row r="301" spans="1:36" ht="15" hidden="1" customHeight="1">
      <c r="A301" s="435" t="s">
        <v>234</v>
      </c>
      <c r="B301" s="426" t="s">
        <v>259</v>
      </c>
      <c r="C301" s="437">
        <v>2232</v>
      </c>
      <c r="D301" s="439" t="s">
        <v>260</v>
      </c>
      <c r="E301" s="441" t="s">
        <v>261</v>
      </c>
      <c r="F301" s="426" t="s">
        <v>262</v>
      </c>
      <c r="G301" s="196" t="s">
        <v>27</v>
      </c>
      <c r="H301" s="208"/>
      <c r="I301" s="179">
        <f t="shared" ref="I301:I309" si="236">H301-J301</f>
        <v>0</v>
      </c>
      <c r="J301" s="209"/>
      <c r="K301" s="208"/>
      <c r="L301" s="179">
        <f t="shared" ref="L301:L309" si="237">K301-M301</f>
        <v>0</v>
      </c>
      <c r="M301" s="209"/>
      <c r="N301" s="208"/>
      <c r="O301" s="179">
        <f t="shared" ref="O301:O309" si="238">N301-P301</f>
        <v>0</v>
      </c>
      <c r="P301" s="209"/>
      <c r="Q301" s="208"/>
      <c r="R301" s="179">
        <f t="shared" ref="R301:R309" si="239">Q301-S301</f>
        <v>0</v>
      </c>
      <c r="S301" s="209"/>
      <c r="T301" s="208"/>
      <c r="U301" s="179">
        <f t="shared" ref="U301:U309" si="240">T301-V301</f>
        <v>0</v>
      </c>
      <c r="V301" s="209"/>
      <c r="W301" s="208"/>
      <c r="X301" s="179">
        <f t="shared" ref="X301:X309" si="241">W301-Y301</f>
        <v>0</v>
      </c>
      <c r="Y301" s="228"/>
      <c r="Z301" s="208"/>
      <c r="AA301" s="179">
        <f t="shared" ref="AA301:AA309" si="242">Z301-AB301</f>
        <v>0</v>
      </c>
      <c r="AB301" s="209"/>
      <c r="AC301" s="208"/>
      <c r="AD301" s="179">
        <f t="shared" ref="AD301:AD309" si="243">AC301-AE301</f>
        <v>0</v>
      </c>
      <c r="AE301" s="209"/>
      <c r="AF301" s="208"/>
      <c r="AG301" s="179">
        <f t="shared" ref="AG301:AG309" si="244">AF301-AH301</f>
        <v>0</v>
      </c>
      <c r="AH301" s="209"/>
      <c r="AI301" s="203"/>
      <c r="AJ301" s="181" t="s">
        <v>28</v>
      </c>
    </row>
    <row r="302" spans="1:36" hidden="1">
      <c r="A302" s="435"/>
      <c r="B302" s="426"/>
      <c r="C302" s="437"/>
      <c r="D302" s="439"/>
      <c r="E302" s="441"/>
      <c r="F302" s="426"/>
      <c r="G302" s="196" t="s">
        <v>29</v>
      </c>
      <c r="H302" s="208"/>
      <c r="I302" s="179">
        <f t="shared" si="236"/>
        <v>0</v>
      </c>
      <c r="J302" s="209"/>
      <c r="K302" s="208"/>
      <c r="L302" s="179">
        <f t="shared" si="237"/>
        <v>0</v>
      </c>
      <c r="M302" s="209"/>
      <c r="N302" s="208"/>
      <c r="O302" s="179">
        <f t="shared" si="238"/>
        <v>0</v>
      </c>
      <c r="P302" s="209"/>
      <c r="Q302" s="208"/>
      <c r="R302" s="179">
        <f t="shared" si="239"/>
        <v>0</v>
      </c>
      <c r="S302" s="209"/>
      <c r="T302" s="208"/>
      <c r="U302" s="179">
        <f t="shared" si="240"/>
        <v>0</v>
      </c>
      <c r="V302" s="209"/>
      <c r="W302" s="208"/>
      <c r="X302" s="179">
        <f t="shared" si="241"/>
        <v>0</v>
      </c>
      <c r="Y302" s="228"/>
      <c r="Z302" s="208"/>
      <c r="AA302" s="179">
        <f t="shared" si="242"/>
        <v>0</v>
      </c>
      <c r="AB302" s="209"/>
      <c r="AC302" s="208"/>
      <c r="AD302" s="179">
        <f t="shared" si="243"/>
        <v>0</v>
      </c>
      <c r="AE302" s="209"/>
      <c r="AF302" s="208"/>
      <c r="AG302" s="179">
        <f t="shared" si="244"/>
        <v>0</v>
      </c>
      <c r="AH302" s="209"/>
      <c r="AI302" s="203"/>
      <c r="AJ302" s="182">
        <f>SUM(H301:H309,K301:K309,N301:N309,Q301:Q309,T301:T309,W301:W309,Z301:Z309,AC301:AC309,AF301:AF309)</f>
        <v>7880000</v>
      </c>
    </row>
    <row r="303" spans="1:36" hidden="1">
      <c r="A303" s="435"/>
      <c r="B303" s="426"/>
      <c r="C303" s="437"/>
      <c r="D303" s="439"/>
      <c r="E303" s="441"/>
      <c r="F303" s="426"/>
      <c r="G303" s="196" t="s">
        <v>30</v>
      </c>
      <c r="H303" s="208">
        <v>1280000</v>
      </c>
      <c r="I303" s="179">
        <f t="shared" si="236"/>
        <v>0</v>
      </c>
      <c r="J303" s="209">
        <v>1280000</v>
      </c>
      <c r="K303" s="208"/>
      <c r="L303" s="179">
        <f t="shared" si="237"/>
        <v>0</v>
      </c>
      <c r="M303" s="209"/>
      <c r="N303" s="208"/>
      <c r="O303" s="179">
        <f t="shared" si="238"/>
        <v>0</v>
      </c>
      <c r="P303" s="209"/>
      <c r="Q303" s="208"/>
      <c r="R303" s="179">
        <f t="shared" si="239"/>
        <v>0</v>
      </c>
      <c r="S303" s="209"/>
      <c r="T303" s="208"/>
      <c r="U303" s="179">
        <f t="shared" si="240"/>
        <v>0</v>
      </c>
      <c r="V303" s="209"/>
      <c r="W303" s="208"/>
      <c r="X303" s="179">
        <f t="shared" si="241"/>
        <v>0</v>
      </c>
      <c r="Y303" s="228"/>
      <c r="Z303" s="208"/>
      <c r="AA303" s="179">
        <f t="shared" si="242"/>
        <v>0</v>
      </c>
      <c r="AB303" s="209"/>
      <c r="AC303" s="208"/>
      <c r="AD303" s="179">
        <f t="shared" si="243"/>
        <v>0</v>
      </c>
      <c r="AE303" s="209"/>
      <c r="AF303" s="208"/>
      <c r="AG303" s="179">
        <f t="shared" si="244"/>
        <v>0</v>
      </c>
      <c r="AH303" s="209"/>
      <c r="AI303" s="203"/>
      <c r="AJ303" s="183" t="s">
        <v>32</v>
      </c>
    </row>
    <row r="304" spans="1:36" hidden="1">
      <c r="A304" s="435"/>
      <c r="B304" s="426"/>
      <c r="C304" s="437"/>
      <c r="D304" s="439"/>
      <c r="E304" s="441"/>
      <c r="F304" s="426"/>
      <c r="G304" s="196" t="s">
        <v>31</v>
      </c>
      <c r="H304" s="208"/>
      <c r="I304" s="179">
        <f t="shared" si="236"/>
        <v>0</v>
      </c>
      <c r="J304" s="209"/>
      <c r="K304" s="208"/>
      <c r="L304" s="179">
        <f t="shared" si="237"/>
        <v>0</v>
      </c>
      <c r="M304" s="209"/>
      <c r="N304" s="208"/>
      <c r="O304" s="179">
        <f t="shared" si="238"/>
        <v>0</v>
      </c>
      <c r="P304" s="209"/>
      <c r="Q304" s="208"/>
      <c r="R304" s="179">
        <f t="shared" si="239"/>
        <v>0</v>
      </c>
      <c r="S304" s="209"/>
      <c r="T304" s="208"/>
      <c r="U304" s="179">
        <f t="shared" si="240"/>
        <v>0</v>
      </c>
      <c r="V304" s="209"/>
      <c r="W304" s="208"/>
      <c r="X304" s="179">
        <f t="shared" si="241"/>
        <v>0</v>
      </c>
      <c r="Y304" s="228"/>
      <c r="Z304" s="208"/>
      <c r="AA304" s="179">
        <f t="shared" si="242"/>
        <v>0</v>
      </c>
      <c r="AB304" s="209"/>
      <c r="AC304" s="208"/>
      <c r="AD304" s="179">
        <f t="shared" si="243"/>
        <v>0</v>
      </c>
      <c r="AE304" s="209"/>
      <c r="AF304" s="208"/>
      <c r="AG304" s="179">
        <f t="shared" si="244"/>
        <v>0</v>
      </c>
      <c r="AH304" s="209"/>
      <c r="AI304" s="203"/>
      <c r="AJ304" s="182">
        <f>SUM(I301:I309,L301:L309,O301:O309,R301:R309,U301:U309,X301:X309,AA301:AA309,AD301:AD309,AG301:AG309)</f>
        <v>515882</v>
      </c>
    </row>
    <row r="305" spans="1:36" hidden="1">
      <c r="A305" s="435"/>
      <c r="B305" s="426"/>
      <c r="C305" s="437"/>
      <c r="D305" s="439"/>
      <c r="E305" s="441"/>
      <c r="F305" s="426"/>
      <c r="G305" s="196" t="s">
        <v>33</v>
      </c>
      <c r="H305" s="208"/>
      <c r="I305" s="179">
        <f t="shared" si="236"/>
        <v>0</v>
      </c>
      <c r="J305" s="209"/>
      <c r="K305" s="208"/>
      <c r="L305" s="179">
        <f t="shared" si="237"/>
        <v>0</v>
      </c>
      <c r="M305" s="209"/>
      <c r="N305" s="208"/>
      <c r="O305" s="179">
        <f t="shared" si="238"/>
        <v>0</v>
      </c>
      <c r="P305" s="209"/>
      <c r="Q305" s="208"/>
      <c r="R305" s="179">
        <f t="shared" si="239"/>
        <v>0</v>
      </c>
      <c r="S305" s="209"/>
      <c r="T305" s="208"/>
      <c r="U305" s="179">
        <f t="shared" si="240"/>
        <v>0</v>
      </c>
      <c r="V305" s="209"/>
      <c r="W305" s="208"/>
      <c r="X305" s="179">
        <f t="shared" si="241"/>
        <v>0</v>
      </c>
      <c r="Y305" s="228"/>
      <c r="Z305" s="208"/>
      <c r="AA305" s="179">
        <f t="shared" si="242"/>
        <v>0</v>
      </c>
      <c r="AB305" s="209"/>
      <c r="AC305" s="208"/>
      <c r="AD305" s="179">
        <f t="shared" si="243"/>
        <v>0</v>
      </c>
      <c r="AE305" s="209"/>
      <c r="AF305" s="208"/>
      <c r="AG305" s="179">
        <f t="shared" si="244"/>
        <v>0</v>
      </c>
      <c r="AH305" s="209"/>
      <c r="AI305" s="203"/>
      <c r="AJ305" s="183" t="s">
        <v>36</v>
      </c>
    </row>
    <row r="306" spans="1:36" hidden="1">
      <c r="A306" s="435"/>
      <c r="B306" s="426"/>
      <c r="C306" s="437"/>
      <c r="D306" s="439"/>
      <c r="E306" s="441"/>
      <c r="F306" s="426"/>
      <c r="G306" s="196" t="s">
        <v>34</v>
      </c>
      <c r="H306" s="208"/>
      <c r="I306" s="179">
        <f t="shared" si="236"/>
        <v>0</v>
      </c>
      <c r="J306" s="209"/>
      <c r="K306" s="208">
        <v>4000000</v>
      </c>
      <c r="L306" s="179">
        <f t="shared" si="237"/>
        <v>415882</v>
      </c>
      <c r="M306" s="209">
        <v>3584118</v>
      </c>
      <c r="N306" s="208">
        <v>1100000</v>
      </c>
      <c r="O306" s="179">
        <f t="shared" si="238"/>
        <v>100000</v>
      </c>
      <c r="P306" s="209">
        <v>1000000</v>
      </c>
      <c r="Q306" s="208">
        <v>1500000</v>
      </c>
      <c r="R306" s="179">
        <f t="shared" si="239"/>
        <v>0</v>
      </c>
      <c r="S306" s="209">
        <v>1500000</v>
      </c>
      <c r="T306" s="208"/>
      <c r="U306" s="179">
        <f t="shared" si="240"/>
        <v>0</v>
      </c>
      <c r="V306" s="209"/>
      <c r="W306" s="208"/>
      <c r="X306" s="179">
        <f t="shared" si="241"/>
        <v>0</v>
      </c>
      <c r="Y306" s="228"/>
      <c r="Z306" s="208"/>
      <c r="AA306" s="179">
        <f t="shared" si="242"/>
        <v>0</v>
      </c>
      <c r="AB306" s="209"/>
      <c r="AC306" s="208"/>
      <c r="AD306" s="179">
        <f t="shared" si="243"/>
        <v>0</v>
      </c>
      <c r="AE306" s="209"/>
      <c r="AF306" s="208"/>
      <c r="AG306" s="179">
        <f t="shared" si="244"/>
        <v>0</v>
      </c>
      <c r="AH306" s="209"/>
      <c r="AI306" s="203"/>
      <c r="AJ306" s="182">
        <f>SUM(J301:J309,M301:M309,P301:P309,S301:S309,V301:V309,Y301:Y309,AB301:AB309,AE301:AE309,AH301:AH309)</f>
        <v>7364118</v>
      </c>
    </row>
    <row r="307" spans="1:36" hidden="1">
      <c r="A307" s="435"/>
      <c r="B307" s="426"/>
      <c r="C307" s="437"/>
      <c r="D307" s="439"/>
      <c r="E307" s="441"/>
      <c r="F307" s="426"/>
      <c r="G307" s="196" t="s">
        <v>35</v>
      </c>
      <c r="H307" s="208"/>
      <c r="I307" s="179">
        <f t="shared" si="236"/>
        <v>0</v>
      </c>
      <c r="J307" s="209"/>
      <c r="K307" s="208"/>
      <c r="L307" s="179">
        <f t="shared" si="237"/>
        <v>0</v>
      </c>
      <c r="M307" s="209"/>
      <c r="N307" s="208"/>
      <c r="O307" s="179">
        <f t="shared" si="238"/>
        <v>0</v>
      </c>
      <c r="P307" s="209"/>
      <c r="Q307" s="208"/>
      <c r="R307" s="179">
        <f t="shared" si="239"/>
        <v>0</v>
      </c>
      <c r="S307" s="209"/>
      <c r="T307" s="208"/>
      <c r="U307" s="179">
        <f t="shared" si="240"/>
        <v>0</v>
      </c>
      <c r="V307" s="209"/>
      <c r="W307" s="208"/>
      <c r="X307" s="179">
        <f t="shared" si="241"/>
        <v>0</v>
      </c>
      <c r="Y307" s="228"/>
      <c r="Z307" s="208"/>
      <c r="AA307" s="179">
        <f t="shared" si="242"/>
        <v>0</v>
      </c>
      <c r="AB307" s="209"/>
      <c r="AC307" s="208"/>
      <c r="AD307" s="179">
        <f t="shared" si="243"/>
        <v>0</v>
      </c>
      <c r="AE307" s="209"/>
      <c r="AF307" s="208"/>
      <c r="AG307" s="179">
        <f t="shared" si="244"/>
        <v>0</v>
      </c>
      <c r="AH307" s="209"/>
      <c r="AI307" s="203"/>
      <c r="AJ307" s="183" t="s">
        <v>40</v>
      </c>
    </row>
    <row r="308" spans="1:36" hidden="1">
      <c r="A308" s="435"/>
      <c r="B308" s="426"/>
      <c r="C308" s="437"/>
      <c r="D308" s="439"/>
      <c r="E308" s="441"/>
      <c r="F308" s="426"/>
      <c r="G308" s="196" t="s">
        <v>37</v>
      </c>
      <c r="H308" s="208"/>
      <c r="I308" s="179">
        <f t="shared" si="236"/>
        <v>0</v>
      </c>
      <c r="J308" s="209"/>
      <c r="K308" s="208"/>
      <c r="L308" s="179">
        <f t="shared" si="237"/>
        <v>0</v>
      </c>
      <c r="M308" s="209"/>
      <c r="N308" s="208"/>
      <c r="O308" s="179">
        <f t="shared" si="238"/>
        <v>0</v>
      </c>
      <c r="P308" s="209"/>
      <c r="Q308" s="208"/>
      <c r="R308" s="179">
        <f t="shared" si="239"/>
        <v>0</v>
      </c>
      <c r="S308" s="209"/>
      <c r="T308" s="208"/>
      <c r="U308" s="179">
        <f t="shared" si="240"/>
        <v>0</v>
      </c>
      <c r="V308" s="209"/>
      <c r="W308" s="208"/>
      <c r="X308" s="179">
        <f t="shared" si="241"/>
        <v>0</v>
      </c>
      <c r="Y308" s="228"/>
      <c r="Z308" s="208"/>
      <c r="AA308" s="179">
        <f t="shared" si="242"/>
        <v>0</v>
      </c>
      <c r="AB308" s="209"/>
      <c r="AC308" s="208"/>
      <c r="AD308" s="179">
        <f t="shared" si="243"/>
        <v>0</v>
      </c>
      <c r="AE308" s="209"/>
      <c r="AF308" s="208"/>
      <c r="AG308" s="179">
        <f t="shared" si="244"/>
        <v>0</v>
      </c>
      <c r="AH308" s="209"/>
      <c r="AI308" s="203"/>
      <c r="AJ308" s="184">
        <f>AJ306/AJ302</f>
        <v>0.93453274111675122</v>
      </c>
    </row>
    <row r="309" spans="1:36" ht="15" hidden="1" thickBot="1">
      <c r="A309" s="436"/>
      <c r="B309" s="427"/>
      <c r="C309" s="438"/>
      <c r="D309" s="440"/>
      <c r="E309" s="442"/>
      <c r="F309" s="427"/>
      <c r="G309" s="197" t="s">
        <v>38</v>
      </c>
      <c r="H309" s="210"/>
      <c r="I309" s="185">
        <f t="shared" si="236"/>
        <v>0</v>
      </c>
      <c r="J309" s="211"/>
      <c r="K309" s="210"/>
      <c r="L309" s="185">
        <f t="shared" si="237"/>
        <v>0</v>
      </c>
      <c r="M309" s="211"/>
      <c r="N309" s="210"/>
      <c r="O309" s="185">
        <f t="shared" si="238"/>
        <v>0</v>
      </c>
      <c r="P309" s="211"/>
      <c r="Q309" s="210"/>
      <c r="R309" s="185">
        <f t="shared" si="239"/>
        <v>0</v>
      </c>
      <c r="S309" s="211"/>
      <c r="T309" s="210"/>
      <c r="U309" s="185">
        <f t="shared" si="240"/>
        <v>0</v>
      </c>
      <c r="V309" s="211"/>
      <c r="W309" s="210"/>
      <c r="X309" s="185">
        <f t="shared" si="241"/>
        <v>0</v>
      </c>
      <c r="Y309" s="229"/>
      <c r="Z309" s="210"/>
      <c r="AA309" s="185">
        <f t="shared" si="242"/>
        <v>0</v>
      </c>
      <c r="AB309" s="211"/>
      <c r="AC309" s="210"/>
      <c r="AD309" s="185">
        <f t="shared" si="243"/>
        <v>0</v>
      </c>
      <c r="AE309" s="211"/>
      <c r="AF309" s="210"/>
      <c r="AG309" s="185">
        <f t="shared" si="244"/>
        <v>0</v>
      </c>
      <c r="AH309" s="211"/>
      <c r="AI309" s="204"/>
      <c r="AJ309" s="186"/>
    </row>
    <row r="310" spans="1:36" ht="15" hidden="1" customHeight="1">
      <c r="A310" s="489" t="s">
        <v>17</v>
      </c>
      <c r="B310" s="386" t="s">
        <v>13</v>
      </c>
      <c r="C310" s="386" t="s">
        <v>14</v>
      </c>
      <c r="D310" s="386" t="s">
        <v>176</v>
      </c>
      <c r="E310" s="386" t="s">
        <v>16</v>
      </c>
      <c r="F310" s="379" t="s">
        <v>17</v>
      </c>
      <c r="G310" s="490" t="s">
        <v>18</v>
      </c>
      <c r="H310" s="487" t="s">
        <v>19</v>
      </c>
      <c r="I310" s="379" t="s">
        <v>20</v>
      </c>
      <c r="J310" s="380" t="s">
        <v>21</v>
      </c>
      <c r="K310" s="487" t="s">
        <v>19</v>
      </c>
      <c r="L310" s="379" t="s">
        <v>20</v>
      </c>
      <c r="M310" s="380" t="s">
        <v>21</v>
      </c>
      <c r="N310" s="487" t="s">
        <v>19</v>
      </c>
      <c r="O310" s="379" t="s">
        <v>20</v>
      </c>
      <c r="P310" s="380" t="s">
        <v>21</v>
      </c>
      <c r="Q310" s="487" t="s">
        <v>19</v>
      </c>
      <c r="R310" s="379" t="s">
        <v>20</v>
      </c>
      <c r="S310" s="380" t="s">
        <v>21</v>
      </c>
      <c r="T310" s="487" t="s">
        <v>19</v>
      </c>
      <c r="U310" s="379" t="s">
        <v>20</v>
      </c>
      <c r="V310" s="380" t="s">
        <v>21</v>
      </c>
      <c r="W310" s="487" t="s">
        <v>19</v>
      </c>
      <c r="X310" s="379" t="s">
        <v>20</v>
      </c>
      <c r="Y310" s="486" t="s">
        <v>21</v>
      </c>
      <c r="Z310" s="487" t="s">
        <v>19</v>
      </c>
      <c r="AA310" s="379" t="s">
        <v>20</v>
      </c>
      <c r="AB310" s="380" t="s">
        <v>21</v>
      </c>
      <c r="AC310" s="487" t="s">
        <v>19</v>
      </c>
      <c r="AD310" s="379" t="s">
        <v>20</v>
      </c>
      <c r="AE310" s="380" t="s">
        <v>21</v>
      </c>
      <c r="AF310" s="487" t="s">
        <v>19</v>
      </c>
      <c r="AG310" s="379" t="s">
        <v>20</v>
      </c>
      <c r="AH310" s="380" t="s">
        <v>21</v>
      </c>
      <c r="AI310" s="381" t="s">
        <v>19</v>
      </c>
      <c r="AJ310" s="488" t="s">
        <v>22</v>
      </c>
    </row>
    <row r="311" spans="1:36" ht="15" hidden="1" customHeight="1">
      <c r="A311" s="447"/>
      <c r="B311" s="431"/>
      <c r="C311" s="431"/>
      <c r="D311" s="431"/>
      <c r="E311" s="431"/>
      <c r="F311" s="444"/>
      <c r="G311" s="449"/>
      <c r="H311" s="443"/>
      <c r="I311" s="444"/>
      <c r="J311" s="445"/>
      <c r="K311" s="443"/>
      <c r="L311" s="444"/>
      <c r="M311" s="445"/>
      <c r="N311" s="443"/>
      <c r="O311" s="444"/>
      <c r="P311" s="445"/>
      <c r="Q311" s="443"/>
      <c r="R311" s="444"/>
      <c r="S311" s="445"/>
      <c r="T311" s="443"/>
      <c r="U311" s="444"/>
      <c r="V311" s="445"/>
      <c r="W311" s="443"/>
      <c r="X311" s="444"/>
      <c r="Y311" s="451"/>
      <c r="Z311" s="443"/>
      <c r="AA311" s="444"/>
      <c r="AB311" s="445"/>
      <c r="AC311" s="443"/>
      <c r="AD311" s="444"/>
      <c r="AE311" s="445"/>
      <c r="AF311" s="443"/>
      <c r="AG311" s="444"/>
      <c r="AH311" s="445"/>
      <c r="AI311" s="452"/>
      <c r="AJ311" s="454"/>
    </row>
    <row r="312" spans="1:36" ht="15" hidden="1" customHeight="1">
      <c r="A312" s="435" t="s">
        <v>262</v>
      </c>
      <c r="B312" s="426" t="s">
        <v>263</v>
      </c>
      <c r="C312" s="437">
        <v>2387</v>
      </c>
      <c r="D312" s="520" t="s">
        <v>264</v>
      </c>
      <c r="E312" s="441" t="s">
        <v>265</v>
      </c>
      <c r="F312" s="426" t="s">
        <v>262</v>
      </c>
      <c r="G312" s="196" t="s">
        <v>27</v>
      </c>
      <c r="H312" s="208"/>
      <c r="I312" s="179">
        <f>H312-J312</f>
        <v>0</v>
      </c>
      <c r="J312" s="209"/>
      <c r="K312" s="208">
        <v>352000</v>
      </c>
      <c r="L312" s="179">
        <f t="shared" ref="L312:L320" si="245">K312-M312</f>
        <v>0</v>
      </c>
      <c r="M312" s="209">
        <v>352000</v>
      </c>
      <c r="N312" s="208"/>
      <c r="O312" s="179">
        <f t="shared" ref="O312:O320" si="246">N312-P312</f>
        <v>0</v>
      </c>
      <c r="P312" s="209"/>
      <c r="Q312" s="208"/>
      <c r="R312" s="179">
        <f t="shared" ref="R312:R320" si="247">Q312-S312</f>
        <v>0</v>
      </c>
      <c r="S312" s="209"/>
      <c r="T312" s="208"/>
      <c r="U312" s="179">
        <f t="shared" ref="U312:U320" si="248">T312-V312</f>
        <v>0</v>
      </c>
      <c r="V312" s="209"/>
      <c r="W312" s="208"/>
      <c r="X312" s="179">
        <f t="shared" ref="X312:X320" si="249">W312-Y312</f>
        <v>0</v>
      </c>
      <c r="Y312" s="228"/>
      <c r="Z312" s="208"/>
      <c r="AA312" s="179">
        <f t="shared" ref="AA312:AA320" si="250">Z312-AB312</f>
        <v>0</v>
      </c>
      <c r="AB312" s="209"/>
      <c r="AC312" s="208"/>
      <c r="AD312" s="179">
        <f t="shared" ref="AD312:AD320" si="251">AC312-AE312</f>
        <v>0</v>
      </c>
      <c r="AE312" s="209"/>
      <c r="AF312" s="208"/>
      <c r="AG312" s="179">
        <f t="shared" ref="AG312:AG320" si="252">AF312-AH312</f>
        <v>0</v>
      </c>
      <c r="AH312" s="209"/>
      <c r="AI312" s="203"/>
      <c r="AJ312" s="181" t="s">
        <v>28</v>
      </c>
    </row>
    <row r="313" spans="1:36" ht="15" hidden="1" customHeight="1">
      <c r="A313" s="435"/>
      <c r="B313" s="426"/>
      <c r="C313" s="437"/>
      <c r="D313" s="520"/>
      <c r="E313" s="441"/>
      <c r="F313" s="426"/>
      <c r="G313" s="196" t="s">
        <v>29</v>
      </c>
      <c r="H313" s="208"/>
      <c r="I313" s="179">
        <f>H313-J313</f>
        <v>0</v>
      </c>
      <c r="J313" s="209"/>
      <c r="K313" s="208"/>
      <c r="L313" s="179">
        <f t="shared" si="245"/>
        <v>0</v>
      </c>
      <c r="M313" s="209"/>
      <c r="N313" s="208"/>
      <c r="O313" s="179">
        <f t="shared" si="246"/>
        <v>0</v>
      </c>
      <c r="P313" s="209"/>
      <c r="Q313" s="208"/>
      <c r="R313" s="179">
        <f t="shared" si="247"/>
        <v>0</v>
      </c>
      <c r="S313" s="209"/>
      <c r="T313" s="208"/>
      <c r="U313" s="179">
        <f t="shared" si="248"/>
        <v>0</v>
      </c>
      <c r="V313" s="209"/>
      <c r="W313" s="208"/>
      <c r="X313" s="179">
        <f t="shared" si="249"/>
        <v>0</v>
      </c>
      <c r="Y313" s="228"/>
      <c r="Z313" s="208"/>
      <c r="AA313" s="179">
        <f t="shared" si="250"/>
        <v>0</v>
      </c>
      <c r="AB313" s="209"/>
      <c r="AC313" s="208"/>
      <c r="AD313" s="179">
        <f t="shared" si="251"/>
        <v>0</v>
      </c>
      <c r="AE313" s="209"/>
      <c r="AF313" s="208"/>
      <c r="AG313" s="179">
        <f t="shared" si="252"/>
        <v>0</v>
      </c>
      <c r="AH313" s="209"/>
      <c r="AI313" s="203"/>
      <c r="AJ313" s="182">
        <f>SUM(H312:H320,K312:K320,N312:N320,Q312:Q320,T312:T320,W312:W320,Z312:Z320,AC312:AC320,AF312:AF320)</f>
        <v>352000</v>
      </c>
    </row>
    <row r="314" spans="1:36" ht="15" hidden="1" customHeight="1">
      <c r="A314" s="435"/>
      <c r="B314" s="426"/>
      <c r="C314" s="437"/>
      <c r="D314" s="520"/>
      <c r="E314" s="441"/>
      <c r="F314" s="426"/>
      <c r="G314" s="196" t="s">
        <v>30</v>
      </c>
      <c r="H314" s="208"/>
      <c r="I314" s="179">
        <f>H314-J314</f>
        <v>0</v>
      </c>
      <c r="J314" s="209"/>
      <c r="K314" s="208"/>
      <c r="L314" s="179">
        <f t="shared" si="245"/>
        <v>0</v>
      </c>
      <c r="M314" s="209"/>
      <c r="N314" s="208"/>
      <c r="O314" s="179">
        <f t="shared" si="246"/>
        <v>0</v>
      </c>
      <c r="P314" s="209"/>
      <c r="Q314" s="208"/>
      <c r="R314" s="179">
        <f t="shared" si="247"/>
        <v>0</v>
      </c>
      <c r="S314" s="209"/>
      <c r="T314" s="208"/>
      <c r="U314" s="179">
        <f t="shared" si="248"/>
        <v>0</v>
      </c>
      <c r="V314" s="209"/>
      <c r="W314" s="208"/>
      <c r="X314" s="179">
        <f t="shared" si="249"/>
        <v>0</v>
      </c>
      <c r="Y314" s="228"/>
      <c r="Z314" s="208"/>
      <c r="AA314" s="179">
        <f t="shared" si="250"/>
        <v>0</v>
      </c>
      <c r="AB314" s="209"/>
      <c r="AC314" s="208"/>
      <c r="AD314" s="179">
        <f t="shared" si="251"/>
        <v>0</v>
      </c>
      <c r="AE314" s="209"/>
      <c r="AF314" s="208"/>
      <c r="AG314" s="179">
        <f t="shared" si="252"/>
        <v>0</v>
      </c>
      <c r="AH314" s="209"/>
      <c r="AI314" s="203"/>
      <c r="AJ314" s="183" t="s">
        <v>32</v>
      </c>
    </row>
    <row r="315" spans="1:36" ht="15" hidden="1" customHeight="1">
      <c r="A315" s="435"/>
      <c r="B315" s="426"/>
      <c r="C315" s="437"/>
      <c r="D315" s="520"/>
      <c r="E315" s="441"/>
      <c r="F315" s="426"/>
      <c r="G315" s="196" t="s">
        <v>31</v>
      </c>
      <c r="H315" s="208"/>
      <c r="I315" s="179">
        <f>H315-J315</f>
        <v>0</v>
      </c>
      <c r="J315" s="209"/>
      <c r="K315" s="208"/>
      <c r="L315" s="179">
        <f t="shared" si="245"/>
        <v>0</v>
      </c>
      <c r="M315" s="209"/>
      <c r="N315" s="208"/>
      <c r="O315" s="179">
        <f t="shared" si="246"/>
        <v>0</v>
      </c>
      <c r="P315" s="209"/>
      <c r="Q315" s="208"/>
      <c r="R315" s="179">
        <f t="shared" si="247"/>
        <v>0</v>
      </c>
      <c r="S315" s="209"/>
      <c r="T315" s="208"/>
      <c r="U315" s="179">
        <f t="shared" si="248"/>
        <v>0</v>
      </c>
      <c r="V315" s="209"/>
      <c r="W315" s="208"/>
      <c r="X315" s="179">
        <f t="shared" si="249"/>
        <v>0</v>
      </c>
      <c r="Y315" s="228"/>
      <c r="Z315" s="208"/>
      <c r="AA315" s="179">
        <f t="shared" si="250"/>
        <v>0</v>
      </c>
      <c r="AB315" s="209"/>
      <c r="AC315" s="208"/>
      <c r="AD315" s="179">
        <f t="shared" si="251"/>
        <v>0</v>
      </c>
      <c r="AE315" s="209"/>
      <c r="AF315" s="208"/>
      <c r="AG315" s="179">
        <f t="shared" si="252"/>
        <v>0</v>
      </c>
      <c r="AH315" s="209"/>
      <c r="AI315" s="203"/>
      <c r="AJ315" s="182">
        <f>SUM(I312:I320,L312:L320,O312:O320,R312:R320,U312:U320,X312:X320,AA312:AA320,AD312:AD320,AA312:AA320,AG312:AG320)</f>
        <v>0</v>
      </c>
    </row>
    <row r="316" spans="1:36" ht="15" hidden="1" customHeight="1">
      <c r="A316" s="435"/>
      <c r="B316" s="426"/>
      <c r="C316" s="437"/>
      <c r="D316" s="520"/>
      <c r="E316" s="441"/>
      <c r="F316" s="426"/>
      <c r="G316" s="196" t="s">
        <v>33</v>
      </c>
      <c r="H316" s="208"/>
      <c r="I316" s="179">
        <f>H316-J316</f>
        <v>0</v>
      </c>
      <c r="J316" s="209"/>
      <c r="K316" s="208"/>
      <c r="L316" s="179">
        <f t="shared" si="245"/>
        <v>0</v>
      </c>
      <c r="M316" s="209"/>
      <c r="N316" s="208"/>
      <c r="O316" s="179">
        <f t="shared" si="246"/>
        <v>0</v>
      </c>
      <c r="P316" s="209"/>
      <c r="Q316" s="208"/>
      <c r="R316" s="179">
        <f t="shared" si="247"/>
        <v>0</v>
      </c>
      <c r="S316" s="209"/>
      <c r="T316" s="208"/>
      <c r="U316" s="179">
        <f t="shared" si="248"/>
        <v>0</v>
      </c>
      <c r="V316" s="209"/>
      <c r="W316" s="208"/>
      <c r="X316" s="179">
        <f t="shared" si="249"/>
        <v>0</v>
      </c>
      <c r="Y316" s="228"/>
      <c r="Z316" s="208"/>
      <c r="AA316" s="179">
        <f t="shared" si="250"/>
        <v>0</v>
      </c>
      <c r="AB316" s="209"/>
      <c r="AC316" s="208"/>
      <c r="AD316" s="179">
        <f t="shared" si="251"/>
        <v>0</v>
      </c>
      <c r="AE316" s="209"/>
      <c r="AF316" s="208"/>
      <c r="AG316" s="179">
        <f t="shared" si="252"/>
        <v>0</v>
      </c>
      <c r="AH316" s="209"/>
      <c r="AI316" s="203"/>
      <c r="AJ316" s="183" t="s">
        <v>36</v>
      </c>
    </row>
    <row r="317" spans="1:36" ht="15" hidden="1" customHeight="1">
      <c r="A317" s="435"/>
      <c r="B317" s="426"/>
      <c r="C317" s="437"/>
      <c r="D317" s="520"/>
      <c r="E317" s="441"/>
      <c r="F317" s="426"/>
      <c r="G317" s="196" t="s">
        <v>34</v>
      </c>
      <c r="H317" s="208"/>
      <c r="I317" s="179">
        <v>0</v>
      </c>
      <c r="J317" s="209"/>
      <c r="K317" s="208"/>
      <c r="L317" s="179">
        <f t="shared" si="245"/>
        <v>0</v>
      </c>
      <c r="M317" s="209"/>
      <c r="N317" s="208"/>
      <c r="O317" s="179">
        <f t="shared" si="246"/>
        <v>0</v>
      </c>
      <c r="P317" s="209"/>
      <c r="Q317" s="208"/>
      <c r="R317" s="179">
        <f t="shared" si="247"/>
        <v>0</v>
      </c>
      <c r="S317" s="209"/>
      <c r="T317" s="208"/>
      <c r="U317" s="179">
        <f t="shared" si="248"/>
        <v>0</v>
      </c>
      <c r="V317" s="209"/>
      <c r="W317" s="208"/>
      <c r="X317" s="179">
        <f t="shared" si="249"/>
        <v>0</v>
      </c>
      <c r="Y317" s="228"/>
      <c r="Z317" s="208"/>
      <c r="AA317" s="179">
        <f t="shared" si="250"/>
        <v>0</v>
      </c>
      <c r="AB317" s="209"/>
      <c r="AC317" s="208"/>
      <c r="AD317" s="179">
        <f t="shared" si="251"/>
        <v>0</v>
      </c>
      <c r="AE317" s="209"/>
      <c r="AF317" s="208"/>
      <c r="AG317" s="179">
        <f t="shared" si="252"/>
        <v>0</v>
      </c>
      <c r="AH317" s="209"/>
      <c r="AI317" s="203"/>
      <c r="AJ317" s="182">
        <f>SUM(J312:J320,M312:M320,P312:P320,S312:S320,V312:V320,Y312:Y320,AB312:AB320,AE312:AE320,AH312:AH320)</f>
        <v>352000</v>
      </c>
    </row>
    <row r="318" spans="1:36" ht="15" hidden="1" customHeight="1">
      <c r="A318" s="435"/>
      <c r="B318" s="426"/>
      <c r="C318" s="437"/>
      <c r="D318" s="520"/>
      <c r="E318" s="441"/>
      <c r="F318" s="426"/>
      <c r="G318" s="196" t="s">
        <v>35</v>
      </c>
      <c r="H318" s="208"/>
      <c r="I318" s="179">
        <f t="shared" ref="I318:I320" si="253">H318-J318</f>
        <v>0</v>
      </c>
      <c r="J318" s="209"/>
      <c r="K318" s="208"/>
      <c r="L318" s="179">
        <f t="shared" si="245"/>
        <v>0</v>
      </c>
      <c r="M318" s="209"/>
      <c r="N318" s="208"/>
      <c r="O318" s="179">
        <f t="shared" si="246"/>
        <v>0</v>
      </c>
      <c r="P318" s="209"/>
      <c r="Q318" s="208"/>
      <c r="R318" s="179">
        <f t="shared" si="247"/>
        <v>0</v>
      </c>
      <c r="S318" s="209"/>
      <c r="T318" s="208"/>
      <c r="U318" s="179">
        <f t="shared" si="248"/>
        <v>0</v>
      </c>
      <c r="V318" s="209"/>
      <c r="W318" s="208"/>
      <c r="X318" s="179">
        <f t="shared" si="249"/>
        <v>0</v>
      </c>
      <c r="Y318" s="228"/>
      <c r="Z318" s="208"/>
      <c r="AA318" s="179">
        <f t="shared" si="250"/>
        <v>0</v>
      </c>
      <c r="AB318" s="209"/>
      <c r="AC318" s="208"/>
      <c r="AD318" s="179">
        <f t="shared" si="251"/>
        <v>0</v>
      </c>
      <c r="AE318" s="209"/>
      <c r="AF318" s="208"/>
      <c r="AG318" s="179">
        <f t="shared" si="252"/>
        <v>0</v>
      </c>
      <c r="AH318" s="209"/>
      <c r="AI318" s="203"/>
      <c r="AJ318" s="183" t="s">
        <v>40</v>
      </c>
    </row>
    <row r="319" spans="1:36" ht="15" hidden="1" customHeight="1">
      <c r="A319" s="435"/>
      <c r="B319" s="426"/>
      <c r="C319" s="437"/>
      <c r="D319" s="520"/>
      <c r="E319" s="441"/>
      <c r="F319" s="426"/>
      <c r="G319" s="196" t="s">
        <v>37</v>
      </c>
      <c r="H319" s="208"/>
      <c r="I319" s="179">
        <f t="shared" si="253"/>
        <v>0</v>
      </c>
      <c r="J319" s="209"/>
      <c r="K319" s="208"/>
      <c r="L319" s="179">
        <f t="shared" si="245"/>
        <v>0</v>
      </c>
      <c r="M319" s="209"/>
      <c r="N319" s="208"/>
      <c r="O319" s="179">
        <f t="shared" si="246"/>
        <v>0</v>
      </c>
      <c r="P319" s="209"/>
      <c r="Q319" s="208"/>
      <c r="R319" s="179">
        <f t="shared" si="247"/>
        <v>0</v>
      </c>
      <c r="S319" s="209"/>
      <c r="T319" s="208"/>
      <c r="U319" s="179">
        <f t="shared" si="248"/>
        <v>0</v>
      </c>
      <c r="V319" s="209"/>
      <c r="W319" s="208"/>
      <c r="X319" s="179">
        <f t="shared" si="249"/>
        <v>0</v>
      </c>
      <c r="Y319" s="228"/>
      <c r="Z319" s="208"/>
      <c r="AA319" s="179">
        <f t="shared" si="250"/>
        <v>0</v>
      </c>
      <c r="AB319" s="209"/>
      <c r="AC319" s="208"/>
      <c r="AD319" s="179">
        <f t="shared" si="251"/>
        <v>0</v>
      </c>
      <c r="AE319" s="209"/>
      <c r="AF319" s="208"/>
      <c r="AG319" s="179">
        <f t="shared" si="252"/>
        <v>0</v>
      </c>
      <c r="AH319" s="209"/>
      <c r="AI319" s="203"/>
      <c r="AJ319" s="184">
        <f>AJ317/AJ313</f>
        <v>1</v>
      </c>
    </row>
    <row r="320" spans="1:36" ht="15" hidden="1" customHeight="1" thickBot="1">
      <c r="A320" s="522"/>
      <c r="B320" s="432"/>
      <c r="C320" s="523"/>
      <c r="D320" s="524"/>
      <c r="E320" s="525"/>
      <c r="F320" s="432"/>
      <c r="G320" s="198" t="s">
        <v>38</v>
      </c>
      <c r="H320" s="212"/>
      <c r="I320" s="180">
        <f t="shared" si="253"/>
        <v>0</v>
      </c>
      <c r="J320" s="213"/>
      <c r="K320" s="212"/>
      <c r="L320" s="180">
        <f t="shared" si="245"/>
        <v>0</v>
      </c>
      <c r="M320" s="213"/>
      <c r="N320" s="212"/>
      <c r="O320" s="180">
        <f t="shared" si="246"/>
        <v>0</v>
      </c>
      <c r="P320" s="213"/>
      <c r="Q320" s="212"/>
      <c r="R320" s="180">
        <f t="shared" si="247"/>
        <v>0</v>
      </c>
      <c r="S320" s="213"/>
      <c r="T320" s="212"/>
      <c r="U320" s="180">
        <f t="shared" si="248"/>
        <v>0</v>
      </c>
      <c r="V320" s="213"/>
      <c r="W320" s="212"/>
      <c r="X320" s="180">
        <f t="shared" si="249"/>
        <v>0</v>
      </c>
      <c r="Y320" s="230"/>
      <c r="Z320" s="212"/>
      <c r="AA320" s="180">
        <f t="shared" si="250"/>
        <v>0</v>
      </c>
      <c r="AB320" s="213"/>
      <c r="AC320" s="212"/>
      <c r="AD320" s="180">
        <f t="shared" si="251"/>
        <v>0</v>
      </c>
      <c r="AE320" s="213"/>
      <c r="AF320" s="212"/>
      <c r="AG320" s="180">
        <f t="shared" si="252"/>
        <v>0</v>
      </c>
      <c r="AH320" s="213"/>
      <c r="AI320" s="205"/>
      <c r="AJ320" s="188"/>
    </row>
    <row r="321" spans="1:36" ht="11.25" customHeight="1">
      <c r="A321" s="446" t="s">
        <v>17</v>
      </c>
      <c r="B321" s="367" t="s">
        <v>13</v>
      </c>
      <c r="C321" s="367" t="s">
        <v>14</v>
      </c>
      <c r="D321" s="367" t="s">
        <v>176</v>
      </c>
      <c r="E321" s="367" t="s">
        <v>16</v>
      </c>
      <c r="F321" s="354" t="s">
        <v>17</v>
      </c>
      <c r="G321" s="448" t="s">
        <v>18</v>
      </c>
      <c r="H321" s="365" t="s">
        <v>19</v>
      </c>
      <c r="I321" s="354" t="s">
        <v>20</v>
      </c>
      <c r="J321" s="355" t="s">
        <v>21</v>
      </c>
      <c r="K321" s="365" t="s">
        <v>19</v>
      </c>
      <c r="L321" s="354" t="s">
        <v>20</v>
      </c>
      <c r="M321" s="355" t="s">
        <v>21</v>
      </c>
      <c r="N321" s="365" t="s">
        <v>19</v>
      </c>
      <c r="O321" s="354" t="s">
        <v>20</v>
      </c>
      <c r="P321" s="355" t="s">
        <v>21</v>
      </c>
      <c r="Q321" s="365" t="s">
        <v>19</v>
      </c>
      <c r="R321" s="354" t="s">
        <v>20</v>
      </c>
      <c r="S321" s="355" t="s">
        <v>21</v>
      </c>
      <c r="T321" s="365" t="s">
        <v>19</v>
      </c>
      <c r="U321" s="354" t="s">
        <v>20</v>
      </c>
      <c r="V321" s="355" t="s">
        <v>21</v>
      </c>
      <c r="W321" s="365" t="s">
        <v>19</v>
      </c>
      <c r="X321" s="354" t="s">
        <v>20</v>
      </c>
      <c r="Y321" s="450" t="s">
        <v>21</v>
      </c>
      <c r="Z321" s="365" t="s">
        <v>19</v>
      </c>
      <c r="AA321" s="354" t="s">
        <v>20</v>
      </c>
      <c r="AB321" s="355" t="s">
        <v>21</v>
      </c>
      <c r="AC321" s="365" t="s">
        <v>19</v>
      </c>
      <c r="AD321" s="354" t="s">
        <v>20</v>
      </c>
      <c r="AE321" s="355" t="s">
        <v>21</v>
      </c>
      <c r="AF321" s="365" t="s">
        <v>19</v>
      </c>
      <c r="AG321" s="354" t="s">
        <v>20</v>
      </c>
      <c r="AH321" s="355" t="s">
        <v>21</v>
      </c>
      <c r="AI321" s="356" t="s">
        <v>19</v>
      </c>
      <c r="AJ321" s="453" t="s">
        <v>22</v>
      </c>
    </row>
    <row r="322" spans="1:36" ht="25.5" customHeight="1">
      <c r="A322" s="447"/>
      <c r="B322" s="431"/>
      <c r="C322" s="431"/>
      <c r="D322" s="431"/>
      <c r="E322" s="431"/>
      <c r="F322" s="444"/>
      <c r="G322" s="449"/>
      <c r="H322" s="443"/>
      <c r="I322" s="444"/>
      <c r="J322" s="445"/>
      <c r="K322" s="443"/>
      <c r="L322" s="444"/>
      <c r="M322" s="445"/>
      <c r="N322" s="443"/>
      <c r="O322" s="444"/>
      <c r="P322" s="445"/>
      <c r="Q322" s="443"/>
      <c r="R322" s="444"/>
      <c r="S322" s="445"/>
      <c r="T322" s="443"/>
      <c r="U322" s="444"/>
      <c r="V322" s="445"/>
      <c r="W322" s="443"/>
      <c r="X322" s="444"/>
      <c r="Y322" s="451"/>
      <c r="Z322" s="443"/>
      <c r="AA322" s="444"/>
      <c r="AB322" s="445"/>
      <c r="AC322" s="443"/>
      <c r="AD322" s="444"/>
      <c r="AE322" s="445"/>
      <c r="AF322" s="443"/>
      <c r="AG322" s="444"/>
      <c r="AH322" s="445"/>
      <c r="AI322" s="452"/>
      <c r="AJ322" s="454"/>
    </row>
    <row r="323" spans="1:36" ht="14.45" customHeight="1">
      <c r="A323" s="435" t="s">
        <v>234</v>
      </c>
      <c r="B323" s="426" t="s">
        <v>266</v>
      </c>
      <c r="C323" s="437">
        <v>2064</v>
      </c>
      <c r="D323" s="439" t="s">
        <v>267</v>
      </c>
      <c r="E323" s="441" t="s">
        <v>268</v>
      </c>
      <c r="F323" s="426" t="s">
        <v>234</v>
      </c>
      <c r="G323" s="196" t="s">
        <v>27</v>
      </c>
      <c r="H323" s="208"/>
      <c r="I323" s="179">
        <f t="shared" ref="I323:I331" si="254">H323-J323</f>
        <v>0</v>
      </c>
      <c r="J323" s="209"/>
      <c r="K323" s="208"/>
      <c r="L323" s="179">
        <f t="shared" ref="L323:L331" si="255">K323-M323</f>
        <v>0</v>
      </c>
      <c r="M323" s="209"/>
      <c r="N323" s="208"/>
      <c r="O323" s="179">
        <f t="shared" ref="O323:O331" si="256">N323-P323</f>
        <v>0</v>
      </c>
      <c r="P323" s="209"/>
      <c r="Q323" s="208"/>
      <c r="R323" s="179">
        <f t="shared" ref="R323:R331" si="257">SUM(Q323)</f>
        <v>0</v>
      </c>
      <c r="S323" s="209"/>
      <c r="T323" s="208"/>
      <c r="U323" s="179">
        <f t="shared" ref="U323:U331" si="258">T323-V323</f>
        <v>0</v>
      </c>
      <c r="V323" s="209"/>
      <c r="W323" s="208"/>
      <c r="X323" s="179">
        <f t="shared" ref="X323:X331" si="259">W323-Y323</f>
        <v>0</v>
      </c>
      <c r="Y323" s="228"/>
      <c r="Z323" s="208"/>
      <c r="AA323" s="179">
        <f t="shared" ref="AA323:AA331" si="260">Z323-AB323</f>
        <v>0</v>
      </c>
      <c r="AB323" s="209"/>
      <c r="AC323" s="208"/>
      <c r="AD323" s="179">
        <f t="shared" ref="AD323:AD331" si="261">AC323-AE323</f>
        <v>0</v>
      </c>
      <c r="AE323" s="209"/>
      <c r="AF323" s="208"/>
      <c r="AG323" s="179">
        <f t="shared" ref="AG323:AG331" si="262">AF323-AH323</f>
        <v>0</v>
      </c>
      <c r="AH323" s="209"/>
      <c r="AI323" s="203"/>
      <c r="AJ323" s="181" t="s">
        <v>28</v>
      </c>
    </row>
    <row r="324" spans="1:36" ht="13.5" customHeight="1">
      <c r="A324" s="435"/>
      <c r="B324" s="426"/>
      <c r="C324" s="437"/>
      <c r="D324" s="439"/>
      <c r="E324" s="441"/>
      <c r="F324" s="426"/>
      <c r="G324" s="196" t="s">
        <v>29</v>
      </c>
      <c r="H324" s="208"/>
      <c r="I324" s="179">
        <f t="shared" si="254"/>
        <v>0</v>
      </c>
      <c r="J324" s="209"/>
      <c r="K324" s="208"/>
      <c r="L324" s="179">
        <f t="shared" si="255"/>
        <v>0</v>
      </c>
      <c r="M324" s="209"/>
      <c r="N324" s="208"/>
      <c r="O324" s="179">
        <f t="shared" si="256"/>
        <v>0</v>
      </c>
      <c r="P324" s="209"/>
      <c r="Q324" s="208"/>
      <c r="R324" s="179">
        <f t="shared" si="257"/>
        <v>0</v>
      </c>
      <c r="S324" s="209"/>
      <c r="T324" s="208"/>
      <c r="U324" s="179">
        <f t="shared" si="258"/>
        <v>0</v>
      </c>
      <c r="V324" s="209"/>
      <c r="W324" s="208"/>
      <c r="X324" s="179">
        <f t="shared" si="259"/>
        <v>0</v>
      </c>
      <c r="Y324" s="228"/>
      <c r="Z324" s="208"/>
      <c r="AA324" s="179">
        <f t="shared" si="260"/>
        <v>0</v>
      </c>
      <c r="AB324" s="209"/>
      <c r="AC324" s="208"/>
      <c r="AD324" s="179">
        <f t="shared" si="261"/>
        <v>0</v>
      </c>
      <c r="AE324" s="209"/>
      <c r="AF324" s="208"/>
      <c r="AG324" s="179">
        <f t="shared" si="262"/>
        <v>0</v>
      </c>
      <c r="AH324" s="209"/>
      <c r="AI324" s="203"/>
      <c r="AJ324" s="182">
        <f>SUM(H323:H331,K323:K331,N323:N331,Q323:Q331,T323:T331,W323:W331,Z323:Z331,AC323:AC331,AF323:AF331)</f>
        <v>7200000</v>
      </c>
    </row>
    <row r="325" spans="1:36" ht="15.75" customHeight="1">
      <c r="A325" s="435"/>
      <c r="B325" s="426"/>
      <c r="C325" s="437"/>
      <c r="D325" s="439"/>
      <c r="E325" s="441"/>
      <c r="F325" s="426"/>
      <c r="G325" s="196" t="s">
        <v>30</v>
      </c>
      <c r="H325" s="208"/>
      <c r="I325" s="179">
        <f t="shared" si="254"/>
        <v>0</v>
      </c>
      <c r="J325" s="209"/>
      <c r="K325" s="208"/>
      <c r="L325" s="179">
        <f t="shared" si="255"/>
        <v>0</v>
      </c>
      <c r="M325" s="209"/>
      <c r="N325" s="208"/>
      <c r="O325" s="179">
        <f t="shared" si="256"/>
        <v>0</v>
      </c>
      <c r="P325" s="209"/>
      <c r="Q325" s="208"/>
      <c r="R325" s="179">
        <f>SUM(Q325)</f>
        <v>0</v>
      </c>
      <c r="S325" s="209"/>
      <c r="T325" s="208"/>
      <c r="U325" s="179">
        <f t="shared" si="258"/>
        <v>0</v>
      </c>
      <c r="V325" s="209"/>
      <c r="W325" s="208"/>
      <c r="X325" s="179">
        <f t="shared" si="259"/>
        <v>0</v>
      </c>
      <c r="Y325" s="228"/>
      <c r="Z325" s="208"/>
      <c r="AA325" s="179">
        <f t="shared" si="260"/>
        <v>0</v>
      </c>
      <c r="AB325" s="209"/>
      <c r="AC325" s="208"/>
      <c r="AD325" s="179">
        <f t="shared" si="261"/>
        <v>0</v>
      </c>
      <c r="AE325" s="209"/>
      <c r="AF325" s="208"/>
      <c r="AG325" s="179">
        <f t="shared" si="262"/>
        <v>0</v>
      </c>
      <c r="AH325" s="209"/>
      <c r="AI325" s="203"/>
      <c r="AJ325" s="183" t="s">
        <v>32</v>
      </c>
    </row>
    <row r="326" spans="1:36" ht="13.5" customHeight="1">
      <c r="A326" s="435"/>
      <c r="B326" s="426"/>
      <c r="C326" s="437"/>
      <c r="D326" s="439"/>
      <c r="E326" s="441"/>
      <c r="F326" s="426"/>
      <c r="G326" s="196" t="s">
        <v>31</v>
      </c>
      <c r="H326" s="208"/>
      <c r="I326" s="179">
        <f t="shared" si="254"/>
        <v>0</v>
      </c>
      <c r="J326" s="209"/>
      <c r="K326" s="208"/>
      <c r="L326" s="179">
        <f t="shared" si="255"/>
        <v>0</v>
      </c>
      <c r="M326" s="209"/>
      <c r="N326" s="208"/>
      <c r="O326" s="179">
        <f t="shared" si="256"/>
        <v>0</v>
      </c>
      <c r="P326" s="209"/>
      <c r="Q326" s="208"/>
      <c r="R326" s="179">
        <f t="shared" si="257"/>
        <v>0</v>
      </c>
      <c r="S326" s="209"/>
      <c r="T326" s="208"/>
      <c r="U326" s="179">
        <f t="shared" si="258"/>
        <v>0</v>
      </c>
      <c r="V326" s="209"/>
      <c r="W326" s="208"/>
      <c r="X326" s="179">
        <f t="shared" si="259"/>
        <v>0</v>
      </c>
      <c r="Y326" s="228"/>
      <c r="Z326" s="208"/>
      <c r="AA326" s="179">
        <f t="shared" si="260"/>
        <v>0</v>
      </c>
      <c r="AB326" s="209"/>
      <c r="AC326" s="208"/>
      <c r="AD326" s="179">
        <f t="shared" si="261"/>
        <v>0</v>
      </c>
      <c r="AE326" s="209"/>
      <c r="AF326" s="208"/>
      <c r="AG326" s="179">
        <f t="shared" si="262"/>
        <v>0</v>
      </c>
      <c r="AH326" s="209"/>
      <c r="AI326" s="203"/>
      <c r="AJ326" s="182">
        <f>SUM(I323:I331,L323:L331,O323:O331,R323:R331,U323:U331,X323:X331,AA323:AA331,AD323:AD331,AG323:AG331)</f>
        <v>7200000</v>
      </c>
    </row>
    <row r="327" spans="1:36" ht="13.5" customHeight="1">
      <c r="A327" s="435"/>
      <c r="B327" s="426"/>
      <c r="C327" s="437"/>
      <c r="D327" s="439"/>
      <c r="E327" s="441"/>
      <c r="F327" s="426"/>
      <c r="G327" s="196" t="s">
        <v>33</v>
      </c>
      <c r="H327" s="208"/>
      <c r="I327" s="179">
        <f t="shared" si="254"/>
        <v>0</v>
      </c>
      <c r="J327" s="209"/>
      <c r="K327" s="208"/>
      <c r="L327" s="179">
        <f t="shared" si="255"/>
        <v>0</v>
      </c>
      <c r="M327" s="209"/>
      <c r="N327" s="208"/>
      <c r="O327" s="179">
        <f t="shared" si="256"/>
        <v>0</v>
      </c>
      <c r="P327" s="209"/>
      <c r="Q327" s="208"/>
      <c r="R327" s="179">
        <f t="shared" si="257"/>
        <v>0</v>
      </c>
      <c r="S327" s="209"/>
      <c r="T327" s="208"/>
      <c r="U327" s="179">
        <f t="shared" si="258"/>
        <v>0</v>
      </c>
      <c r="V327" s="209"/>
      <c r="W327" s="208"/>
      <c r="X327" s="179">
        <f t="shared" si="259"/>
        <v>0</v>
      </c>
      <c r="Y327" s="228"/>
      <c r="Z327" s="208"/>
      <c r="AA327" s="179">
        <f t="shared" si="260"/>
        <v>0</v>
      </c>
      <c r="AB327" s="209"/>
      <c r="AC327" s="208"/>
      <c r="AD327" s="179">
        <f t="shared" si="261"/>
        <v>0</v>
      </c>
      <c r="AE327" s="209"/>
      <c r="AF327" s="208"/>
      <c r="AG327" s="179">
        <f t="shared" si="262"/>
        <v>0</v>
      </c>
      <c r="AH327" s="209"/>
      <c r="AI327" s="203"/>
      <c r="AJ327" s="183" t="s">
        <v>36</v>
      </c>
    </row>
    <row r="328" spans="1:36" ht="13.5" customHeight="1">
      <c r="A328" s="435"/>
      <c r="B328" s="426"/>
      <c r="C328" s="437"/>
      <c r="D328" s="439"/>
      <c r="E328" s="441"/>
      <c r="F328" s="426"/>
      <c r="G328" s="196" t="s">
        <v>34</v>
      </c>
      <c r="H328" s="208"/>
      <c r="I328" s="179">
        <f t="shared" si="254"/>
        <v>0</v>
      </c>
      <c r="J328" s="209"/>
      <c r="K328" s="208"/>
      <c r="L328" s="179">
        <f t="shared" si="255"/>
        <v>0</v>
      </c>
      <c r="M328" s="209"/>
      <c r="N328" s="208"/>
      <c r="O328" s="179">
        <f t="shared" si="256"/>
        <v>0</v>
      </c>
      <c r="P328" s="209"/>
      <c r="Q328" s="208"/>
      <c r="R328" s="179">
        <f t="shared" si="257"/>
        <v>0</v>
      </c>
      <c r="S328" s="209"/>
      <c r="T328" s="208"/>
      <c r="U328" s="179">
        <f t="shared" si="258"/>
        <v>0</v>
      </c>
      <c r="V328" s="209"/>
      <c r="W328" s="208">
        <v>7200000</v>
      </c>
      <c r="X328" s="179">
        <f t="shared" si="259"/>
        <v>7200000</v>
      </c>
      <c r="Y328" s="209"/>
      <c r="Z328" s="208"/>
      <c r="AA328" s="179">
        <f t="shared" si="260"/>
        <v>0</v>
      </c>
      <c r="AB328" s="209"/>
      <c r="AC328" s="208"/>
      <c r="AD328" s="179">
        <f t="shared" si="261"/>
        <v>0</v>
      </c>
      <c r="AE328" s="209"/>
      <c r="AF328" s="208"/>
      <c r="AG328" s="179">
        <f t="shared" si="262"/>
        <v>0</v>
      </c>
      <c r="AH328" s="209"/>
      <c r="AI328" s="203"/>
      <c r="AJ328" s="182">
        <f>SUM(J323:J331,M323:M331,P323:P331,S323:S331,V323:V331,Y323:Y331,AB323:AB331,AE323:AE331,AH323:AH331)</f>
        <v>0</v>
      </c>
    </row>
    <row r="329" spans="1:36" ht="13.5" customHeight="1">
      <c r="A329" s="435"/>
      <c r="B329" s="426"/>
      <c r="C329" s="437"/>
      <c r="D329" s="439"/>
      <c r="E329" s="441"/>
      <c r="F329" s="426"/>
      <c r="G329" s="196" t="s">
        <v>35</v>
      </c>
      <c r="H329" s="208"/>
      <c r="I329" s="179">
        <f t="shared" si="254"/>
        <v>0</v>
      </c>
      <c r="J329" s="209"/>
      <c r="K329" s="208"/>
      <c r="L329" s="179">
        <f t="shared" si="255"/>
        <v>0</v>
      </c>
      <c r="M329" s="209"/>
      <c r="N329" s="208"/>
      <c r="O329" s="179">
        <f t="shared" si="256"/>
        <v>0</v>
      </c>
      <c r="P329" s="209"/>
      <c r="Q329" s="208"/>
      <c r="R329" s="179">
        <f t="shared" si="257"/>
        <v>0</v>
      </c>
      <c r="S329" s="209"/>
      <c r="T329" s="208"/>
      <c r="U329" s="179">
        <f t="shared" si="258"/>
        <v>0</v>
      </c>
      <c r="V329" s="209"/>
      <c r="W329" s="208"/>
      <c r="X329" s="179">
        <f t="shared" si="259"/>
        <v>0</v>
      </c>
      <c r="Y329" s="228"/>
      <c r="Z329" s="208"/>
      <c r="AA329" s="179">
        <f t="shared" si="260"/>
        <v>0</v>
      </c>
      <c r="AB329" s="209"/>
      <c r="AC329" s="208"/>
      <c r="AD329" s="179">
        <f t="shared" si="261"/>
        <v>0</v>
      </c>
      <c r="AE329" s="209"/>
      <c r="AF329" s="208"/>
      <c r="AG329" s="179">
        <f t="shared" si="262"/>
        <v>0</v>
      </c>
      <c r="AH329" s="209"/>
      <c r="AI329" s="203"/>
      <c r="AJ329" s="183" t="s">
        <v>40</v>
      </c>
    </row>
    <row r="330" spans="1:36" ht="13.5" customHeight="1">
      <c r="A330" s="435"/>
      <c r="B330" s="426"/>
      <c r="C330" s="437"/>
      <c r="D330" s="439"/>
      <c r="E330" s="441"/>
      <c r="F330" s="426"/>
      <c r="G330" s="196" t="s">
        <v>37</v>
      </c>
      <c r="H330" s="208"/>
      <c r="I330" s="179">
        <f t="shared" si="254"/>
        <v>0</v>
      </c>
      <c r="J330" s="209"/>
      <c r="K330" s="208"/>
      <c r="L330" s="179">
        <f t="shared" si="255"/>
        <v>0</v>
      </c>
      <c r="M330" s="209"/>
      <c r="N330" s="208"/>
      <c r="O330" s="179">
        <f t="shared" si="256"/>
        <v>0</v>
      </c>
      <c r="P330" s="209"/>
      <c r="Q330" s="208"/>
      <c r="R330" s="179">
        <f t="shared" si="257"/>
        <v>0</v>
      </c>
      <c r="S330" s="209"/>
      <c r="T330" s="208"/>
      <c r="U330" s="179">
        <f t="shared" si="258"/>
        <v>0</v>
      </c>
      <c r="V330" s="209"/>
      <c r="W330" s="208"/>
      <c r="X330" s="179">
        <f t="shared" si="259"/>
        <v>0</v>
      </c>
      <c r="Y330" s="228"/>
      <c r="Z330" s="208"/>
      <c r="AA330" s="179">
        <f t="shared" si="260"/>
        <v>0</v>
      </c>
      <c r="AB330" s="209"/>
      <c r="AC330" s="208"/>
      <c r="AD330" s="179">
        <f t="shared" si="261"/>
        <v>0</v>
      </c>
      <c r="AE330" s="209"/>
      <c r="AF330" s="208"/>
      <c r="AG330" s="179">
        <f t="shared" si="262"/>
        <v>0</v>
      </c>
      <c r="AH330" s="209"/>
      <c r="AI330" s="203"/>
      <c r="AJ330" s="184">
        <f>AJ328/AJ324</f>
        <v>0</v>
      </c>
    </row>
    <row r="331" spans="1:36" ht="13.5" customHeight="1" thickBot="1">
      <c r="A331" s="436"/>
      <c r="B331" s="427"/>
      <c r="C331" s="438"/>
      <c r="D331" s="440"/>
      <c r="E331" s="442"/>
      <c r="F331" s="427"/>
      <c r="G331" s="197" t="s">
        <v>38</v>
      </c>
      <c r="H331" s="210"/>
      <c r="I331" s="185">
        <f t="shared" si="254"/>
        <v>0</v>
      </c>
      <c r="J331" s="211"/>
      <c r="K331" s="210"/>
      <c r="L331" s="185">
        <f t="shared" si="255"/>
        <v>0</v>
      </c>
      <c r="M331" s="211"/>
      <c r="N331" s="210"/>
      <c r="O331" s="185">
        <f t="shared" si="256"/>
        <v>0</v>
      </c>
      <c r="P331" s="211"/>
      <c r="Q331" s="210"/>
      <c r="R331" s="185">
        <f t="shared" si="257"/>
        <v>0</v>
      </c>
      <c r="S331" s="211"/>
      <c r="T331" s="210"/>
      <c r="U331" s="185">
        <f t="shared" si="258"/>
        <v>0</v>
      </c>
      <c r="V331" s="211"/>
      <c r="W331" s="210"/>
      <c r="X331" s="185">
        <f t="shared" si="259"/>
        <v>0</v>
      </c>
      <c r="Y331" s="229"/>
      <c r="Z331" s="210"/>
      <c r="AA331" s="185">
        <f t="shared" si="260"/>
        <v>0</v>
      </c>
      <c r="AB331" s="211"/>
      <c r="AC331" s="210"/>
      <c r="AD331" s="185">
        <f t="shared" si="261"/>
        <v>0</v>
      </c>
      <c r="AE331" s="211"/>
      <c r="AF331" s="210"/>
      <c r="AG331" s="185">
        <f t="shared" si="262"/>
        <v>0</v>
      </c>
      <c r="AH331" s="211"/>
      <c r="AI331" s="204"/>
      <c r="AJ331" s="186"/>
    </row>
    <row r="332" spans="1:36" ht="11.25" customHeight="1">
      <c r="A332" s="446" t="s">
        <v>17</v>
      </c>
      <c r="B332" s="367" t="s">
        <v>13</v>
      </c>
      <c r="C332" s="367" t="s">
        <v>14</v>
      </c>
      <c r="D332" s="367" t="s">
        <v>176</v>
      </c>
      <c r="E332" s="367" t="s">
        <v>16</v>
      </c>
      <c r="F332" s="354" t="s">
        <v>17</v>
      </c>
      <c r="G332" s="448" t="s">
        <v>18</v>
      </c>
      <c r="H332" s="365" t="s">
        <v>19</v>
      </c>
      <c r="I332" s="354" t="s">
        <v>20</v>
      </c>
      <c r="J332" s="355" t="s">
        <v>21</v>
      </c>
      <c r="K332" s="365" t="s">
        <v>19</v>
      </c>
      <c r="L332" s="354" t="s">
        <v>20</v>
      </c>
      <c r="M332" s="355" t="s">
        <v>21</v>
      </c>
      <c r="N332" s="365" t="s">
        <v>19</v>
      </c>
      <c r="O332" s="354" t="s">
        <v>20</v>
      </c>
      <c r="P332" s="355" t="s">
        <v>21</v>
      </c>
      <c r="Q332" s="365" t="s">
        <v>19</v>
      </c>
      <c r="R332" s="354" t="s">
        <v>20</v>
      </c>
      <c r="S332" s="355" t="s">
        <v>21</v>
      </c>
      <c r="T332" s="365" t="s">
        <v>19</v>
      </c>
      <c r="U332" s="354" t="s">
        <v>20</v>
      </c>
      <c r="V332" s="355" t="s">
        <v>21</v>
      </c>
      <c r="W332" s="365" t="s">
        <v>19</v>
      </c>
      <c r="X332" s="354" t="s">
        <v>20</v>
      </c>
      <c r="Y332" s="450" t="s">
        <v>21</v>
      </c>
      <c r="Z332" s="365" t="s">
        <v>19</v>
      </c>
      <c r="AA332" s="354" t="s">
        <v>20</v>
      </c>
      <c r="AB332" s="355" t="s">
        <v>21</v>
      </c>
      <c r="AC332" s="365" t="s">
        <v>19</v>
      </c>
      <c r="AD332" s="354" t="s">
        <v>20</v>
      </c>
      <c r="AE332" s="355" t="s">
        <v>21</v>
      </c>
      <c r="AF332" s="365" t="s">
        <v>19</v>
      </c>
      <c r="AG332" s="354" t="s">
        <v>20</v>
      </c>
      <c r="AH332" s="355" t="s">
        <v>21</v>
      </c>
      <c r="AI332" s="356" t="s">
        <v>19</v>
      </c>
      <c r="AJ332" s="453" t="s">
        <v>22</v>
      </c>
    </row>
    <row r="333" spans="1:36" ht="25.5" customHeight="1">
      <c r="A333" s="447"/>
      <c r="B333" s="431"/>
      <c r="C333" s="431"/>
      <c r="D333" s="431"/>
      <c r="E333" s="431"/>
      <c r="F333" s="444"/>
      <c r="G333" s="449"/>
      <c r="H333" s="443"/>
      <c r="I333" s="444"/>
      <c r="J333" s="445"/>
      <c r="K333" s="443"/>
      <c r="L333" s="444"/>
      <c r="M333" s="445"/>
      <c r="N333" s="443"/>
      <c r="O333" s="444"/>
      <c r="P333" s="445"/>
      <c r="Q333" s="443"/>
      <c r="R333" s="444"/>
      <c r="S333" s="445"/>
      <c r="T333" s="443"/>
      <c r="U333" s="444"/>
      <c r="V333" s="445"/>
      <c r="W333" s="443"/>
      <c r="X333" s="444"/>
      <c r="Y333" s="451"/>
      <c r="Z333" s="443"/>
      <c r="AA333" s="444"/>
      <c r="AB333" s="445"/>
      <c r="AC333" s="443"/>
      <c r="AD333" s="444"/>
      <c r="AE333" s="445"/>
      <c r="AF333" s="443"/>
      <c r="AG333" s="444"/>
      <c r="AH333" s="445"/>
      <c r="AI333" s="452"/>
      <c r="AJ333" s="454"/>
    </row>
    <row r="334" spans="1:36" ht="15">
      <c r="A334" s="435" t="s">
        <v>234</v>
      </c>
      <c r="B334" s="426" t="s">
        <v>269</v>
      </c>
      <c r="C334" s="437">
        <v>2897</v>
      </c>
      <c r="D334" s="439" t="s">
        <v>270</v>
      </c>
      <c r="E334" s="441" t="s">
        <v>271</v>
      </c>
      <c r="F334" s="426" t="s">
        <v>234</v>
      </c>
      <c r="G334" s="196" t="s">
        <v>27</v>
      </c>
      <c r="H334" s="208"/>
      <c r="I334" s="179">
        <f t="shared" ref="I334:I342" si="263">H334-J334</f>
        <v>0</v>
      </c>
      <c r="J334" s="209"/>
      <c r="K334" s="208"/>
      <c r="L334" s="179">
        <f t="shared" ref="L334:L342" si="264">K334-M334</f>
        <v>0</v>
      </c>
      <c r="M334" s="209"/>
      <c r="N334" s="208"/>
      <c r="O334" s="179">
        <f t="shared" ref="O334:O342" si="265">N334-P334</f>
        <v>0</v>
      </c>
      <c r="P334" s="209"/>
      <c r="Q334" s="208"/>
      <c r="R334" s="179">
        <f t="shared" ref="R334:R342" si="266">SUM(Q334)</f>
        <v>0</v>
      </c>
      <c r="S334" s="209"/>
      <c r="T334" s="208"/>
      <c r="U334" s="179">
        <f t="shared" ref="U334:U342" si="267">T334-V334</f>
        <v>0</v>
      </c>
      <c r="V334" s="209"/>
      <c r="W334" s="208"/>
      <c r="X334" s="179">
        <f t="shared" ref="X334:X342" si="268">W334-Y334</f>
        <v>0</v>
      </c>
      <c r="Y334" s="228"/>
      <c r="Z334" s="208"/>
      <c r="AA334" s="179">
        <f t="shared" ref="AA334:AA342" si="269">Z334-AB334</f>
        <v>0</v>
      </c>
      <c r="AB334" s="209"/>
      <c r="AC334" s="208"/>
      <c r="AD334" s="179">
        <f t="shared" ref="AD334:AD342" si="270">AC334-AE334</f>
        <v>0</v>
      </c>
      <c r="AE334" s="209"/>
      <c r="AF334" s="208"/>
      <c r="AG334" s="179">
        <f t="shared" ref="AG334:AG342" si="271">AF334-AH334</f>
        <v>0</v>
      </c>
      <c r="AH334" s="209"/>
      <c r="AI334" s="203"/>
      <c r="AJ334" s="181" t="s">
        <v>28</v>
      </c>
    </row>
    <row r="335" spans="1:36" ht="13.5" customHeight="1">
      <c r="A335" s="435"/>
      <c r="B335" s="426"/>
      <c r="C335" s="437"/>
      <c r="D335" s="439"/>
      <c r="E335" s="441"/>
      <c r="F335" s="426"/>
      <c r="G335" s="196" t="s">
        <v>29</v>
      </c>
      <c r="H335" s="208"/>
      <c r="I335" s="179">
        <f t="shared" si="263"/>
        <v>0</v>
      </c>
      <c r="J335" s="209"/>
      <c r="K335" s="208"/>
      <c r="L335" s="179">
        <f t="shared" si="264"/>
        <v>0</v>
      </c>
      <c r="M335" s="209"/>
      <c r="N335" s="208"/>
      <c r="O335" s="179">
        <f t="shared" si="265"/>
        <v>0</v>
      </c>
      <c r="P335" s="209"/>
      <c r="Q335" s="208"/>
      <c r="R335" s="179">
        <f t="shared" si="266"/>
        <v>0</v>
      </c>
      <c r="S335" s="209"/>
      <c r="T335" s="208"/>
      <c r="U335" s="179">
        <f t="shared" si="267"/>
        <v>0</v>
      </c>
      <c r="V335" s="209"/>
      <c r="W335" s="208"/>
      <c r="X335" s="179">
        <f t="shared" si="268"/>
        <v>0</v>
      </c>
      <c r="Y335" s="228"/>
      <c r="Z335" s="208"/>
      <c r="AA335" s="179">
        <f t="shared" si="269"/>
        <v>0</v>
      </c>
      <c r="AB335" s="209"/>
      <c r="AC335" s="208"/>
      <c r="AD335" s="179">
        <f t="shared" si="270"/>
        <v>0</v>
      </c>
      <c r="AE335" s="209"/>
      <c r="AF335" s="208"/>
      <c r="AG335" s="179">
        <f t="shared" si="271"/>
        <v>0</v>
      </c>
      <c r="AH335" s="209"/>
      <c r="AI335" s="203"/>
      <c r="AJ335" s="182">
        <f>SUM(H334:H342,K334:K342,N334:N342,Q334:Q342,T334:T342,W334:W342,Z334:Z342,AC334:AC342,AF334:AF342)</f>
        <v>3400000</v>
      </c>
    </row>
    <row r="336" spans="1:36" ht="15.75" customHeight="1">
      <c r="A336" s="435"/>
      <c r="B336" s="426"/>
      <c r="C336" s="437"/>
      <c r="D336" s="439"/>
      <c r="E336" s="441"/>
      <c r="F336" s="426"/>
      <c r="G336" s="196" t="s">
        <v>30</v>
      </c>
      <c r="H336" s="208"/>
      <c r="I336" s="179">
        <f t="shared" si="263"/>
        <v>0</v>
      </c>
      <c r="J336" s="209"/>
      <c r="K336" s="208"/>
      <c r="L336" s="179">
        <f t="shared" si="264"/>
        <v>0</v>
      </c>
      <c r="M336" s="209"/>
      <c r="N336" s="208"/>
      <c r="O336" s="179">
        <f t="shared" si="265"/>
        <v>0</v>
      </c>
      <c r="P336" s="209"/>
      <c r="Q336" s="208"/>
      <c r="R336" s="179">
        <f>SUM(Q336)</f>
        <v>0</v>
      </c>
      <c r="S336" s="209"/>
      <c r="T336" s="208"/>
      <c r="U336" s="179">
        <f t="shared" si="267"/>
        <v>0</v>
      </c>
      <c r="V336" s="209"/>
      <c r="W336" s="208"/>
      <c r="X336" s="179">
        <f t="shared" si="268"/>
        <v>0</v>
      </c>
      <c r="Y336" s="228"/>
      <c r="Z336" s="208"/>
      <c r="AA336" s="179">
        <f t="shared" si="269"/>
        <v>0</v>
      </c>
      <c r="AB336" s="209"/>
      <c r="AC336" s="208"/>
      <c r="AD336" s="179">
        <f t="shared" si="270"/>
        <v>0</v>
      </c>
      <c r="AE336" s="209"/>
      <c r="AF336" s="208"/>
      <c r="AG336" s="179">
        <f t="shared" si="271"/>
        <v>0</v>
      </c>
      <c r="AH336" s="209"/>
      <c r="AI336" s="203"/>
      <c r="AJ336" s="183" t="s">
        <v>32</v>
      </c>
    </row>
    <row r="337" spans="1:36" ht="13.5" customHeight="1">
      <c r="A337" s="435"/>
      <c r="B337" s="426"/>
      <c r="C337" s="437"/>
      <c r="D337" s="439"/>
      <c r="E337" s="441"/>
      <c r="F337" s="426"/>
      <c r="G337" s="196" t="s">
        <v>31</v>
      </c>
      <c r="H337" s="208"/>
      <c r="I337" s="179">
        <f t="shared" si="263"/>
        <v>0</v>
      </c>
      <c r="J337" s="209"/>
      <c r="K337" s="208"/>
      <c r="L337" s="179">
        <f t="shared" si="264"/>
        <v>0</v>
      </c>
      <c r="M337" s="209"/>
      <c r="N337" s="208"/>
      <c r="O337" s="179">
        <f t="shared" si="265"/>
        <v>0</v>
      </c>
      <c r="P337" s="209"/>
      <c r="Q337" s="208"/>
      <c r="R337" s="179">
        <f t="shared" si="266"/>
        <v>0</v>
      </c>
      <c r="S337" s="209"/>
      <c r="T337" s="208"/>
      <c r="U337" s="179">
        <f t="shared" si="267"/>
        <v>0</v>
      </c>
      <c r="V337" s="209"/>
      <c r="W337" s="208"/>
      <c r="X337" s="179">
        <f t="shared" si="268"/>
        <v>0</v>
      </c>
      <c r="Y337" s="228"/>
      <c r="Z337" s="208"/>
      <c r="AA337" s="179">
        <f t="shared" si="269"/>
        <v>0</v>
      </c>
      <c r="AB337" s="209"/>
      <c r="AC337" s="208"/>
      <c r="AD337" s="179">
        <f t="shared" si="270"/>
        <v>0</v>
      </c>
      <c r="AE337" s="209"/>
      <c r="AF337" s="208"/>
      <c r="AG337" s="179">
        <f t="shared" si="271"/>
        <v>0</v>
      </c>
      <c r="AH337" s="209"/>
      <c r="AI337" s="203"/>
      <c r="AJ337" s="182">
        <f>SUM(I334:I342,L334:L342,O334:O342,R334:R342,U334:U342,X334:X342,AA334:AA342,AD334:AD342,AG334:AG342)</f>
        <v>3400000</v>
      </c>
    </row>
    <row r="338" spans="1:36" ht="13.5" customHeight="1">
      <c r="A338" s="435"/>
      <c r="B338" s="426"/>
      <c r="C338" s="437"/>
      <c r="D338" s="439"/>
      <c r="E338" s="441"/>
      <c r="F338" s="426"/>
      <c r="G338" s="196" t="s">
        <v>33</v>
      </c>
      <c r="H338" s="208"/>
      <c r="I338" s="179">
        <f t="shared" si="263"/>
        <v>0</v>
      </c>
      <c r="J338" s="209"/>
      <c r="K338" s="208"/>
      <c r="L338" s="179">
        <f t="shared" si="264"/>
        <v>0</v>
      </c>
      <c r="M338" s="209"/>
      <c r="N338" s="208"/>
      <c r="O338" s="179">
        <f t="shared" si="265"/>
        <v>0</v>
      </c>
      <c r="P338" s="209"/>
      <c r="Q338" s="208"/>
      <c r="R338" s="179">
        <f t="shared" si="266"/>
        <v>0</v>
      </c>
      <c r="S338" s="209"/>
      <c r="T338" s="208"/>
      <c r="U338" s="179">
        <f t="shared" si="267"/>
        <v>0</v>
      </c>
      <c r="V338" s="209"/>
      <c r="W338" s="208"/>
      <c r="X338" s="179">
        <f t="shared" si="268"/>
        <v>0</v>
      </c>
      <c r="Y338" s="228"/>
      <c r="Z338" s="208"/>
      <c r="AA338" s="179">
        <f t="shared" si="269"/>
        <v>0</v>
      </c>
      <c r="AB338" s="209"/>
      <c r="AC338" s="208"/>
      <c r="AD338" s="179">
        <f t="shared" si="270"/>
        <v>0</v>
      </c>
      <c r="AE338" s="209"/>
      <c r="AF338" s="208"/>
      <c r="AG338" s="179">
        <f t="shared" si="271"/>
        <v>0</v>
      </c>
      <c r="AH338" s="209"/>
      <c r="AI338" s="203"/>
      <c r="AJ338" s="183" t="s">
        <v>36</v>
      </c>
    </row>
    <row r="339" spans="1:36" ht="13.5" customHeight="1">
      <c r="A339" s="435"/>
      <c r="B339" s="426"/>
      <c r="C339" s="437"/>
      <c r="D339" s="439"/>
      <c r="E339" s="441"/>
      <c r="F339" s="426"/>
      <c r="G339" s="196" t="s">
        <v>34</v>
      </c>
      <c r="H339" s="208"/>
      <c r="I339" s="179">
        <f t="shared" si="263"/>
        <v>0</v>
      </c>
      <c r="J339" s="209"/>
      <c r="K339" s="208"/>
      <c r="L339" s="179">
        <f t="shared" si="264"/>
        <v>0</v>
      </c>
      <c r="M339" s="209"/>
      <c r="N339" s="208"/>
      <c r="O339" s="179">
        <f t="shared" si="265"/>
        <v>0</v>
      </c>
      <c r="P339" s="209"/>
      <c r="Q339" s="208"/>
      <c r="R339" s="179">
        <f t="shared" si="266"/>
        <v>0</v>
      </c>
      <c r="S339" s="209"/>
      <c r="T339" s="208"/>
      <c r="U339" s="179">
        <f t="shared" si="267"/>
        <v>0</v>
      </c>
      <c r="V339" s="209"/>
      <c r="W339" s="208">
        <v>3400000</v>
      </c>
      <c r="X339" s="179">
        <f t="shared" si="268"/>
        <v>3400000</v>
      </c>
      <c r="Y339" s="209"/>
      <c r="Z339" s="208"/>
      <c r="AA339" s="179">
        <f t="shared" si="269"/>
        <v>0</v>
      </c>
      <c r="AB339" s="209"/>
      <c r="AC339" s="208"/>
      <c r="AD339" s="179">
        <f t="shared" si="270"/>
        <v>0</v>
      </c>
      <c r="AE339" s="209"/>
      <c r="AF339" s="208"/>
      <c r="AG339" s="179">
        <f t="shared" si="271"/>
        <v>0</v>
      </c>
      <c r="AH339" s="209"/>
      <c r="AI339" s="203"/>
      <c r="AJ339" s="182">
        <f>SUM(J334:J342,M334:M342,P334:P342,S334:S342,V334:V342,Y334:Y342,AB334:AB342,AE334:AE342,AH334:AH342)</f>
        <v>0</v>
      </c>
    </row>
    <row r="340" spans="1:36" ht="13.5" customHeight="1">
      <c r="A340" s="435"/>
      <c r="B340" s="426"/>
      <c r="C340" s="437"/>
      <c r="D340" s="439"/>
      <c r="E340" s="441"/>
      <c r="F340" s="426"/>
      <c r="G340" s="196" t="s">
        <v>35</v>
      </c>
      <c r="H340" s="208"/>
      <c r="I340" s="179">
        <f t="shared" si="263"/>
        <v>0</v>
      </c>
      <c r="J340" s="209"/>
      <c r="K340" s="208"/>
      <c r="L340" s="179">
        <f t="shared" si="264"/>
        <v>0</v>
      </c>
      <c r="M340" s="209"/>
      <c r="N340" s="208"/>
      <c r="O340" s="179">
        <f t="shared" si="265"/>
        <v>0</v>
      </c>
      <c r="P340" s="209"/>
      <c r="Q340" s="208"/>
      <c r="R340" s="179">
        <f t="shared" si="266"/>
        <v>0</v>
      </c>
      <c r="S340" s="209"/>
      <c r="T340" s="208"/>
      <c r="U340" s="179">
        <f t="shared" si="267"/>
        <v>0</v>
      </c>
      <c r="V340" s="209"/>
      <c r="W340" s="208"/>
      <c r="X340" s="179">
        <f t="shared" si="268"/>
        <v>0</v>
      </c>
      <c r="Y340" s="228"/>
      <c r="Z340" s="208"/>
      <c r="AA340" s="179">
        <f t="shared" si="269"/>
        <v>0</v>
      </c>
      <c r="AB340" s="209"/>
      <c r="AC340" s="208"/>
      <c r="AD340" s="179">
        <f t="shared" si="270"/>
        <v>0</v>
      </c>
      <c r="AE340" s="209"/>
      <c r="AF340" s="208"/>
      <c r="AG340" s="179">
        <f t="shared" si="271"/>
        <v>0</v>
      </c>
      <c r="AH340" s="209"/>
      <c r="AI340" s="203"/>
      <c r="AJ340" s="183" t="s">
        <v>40</v>
      </c>
    </row>
    <row r="341" spans="1:36" ht="13.5" customHeight="1">
      <c r="A341" s="435"/>
      <c r="B341" s="426"/>
      <c r="C341" s="437"/>
      <c r="D341" s="439"/>
      <c r="E341" s="441"/>
      <c r="F341" s="426"/>
      <c r="G341" s="196" t="s">
        <v>37</v>
      </c>
      <c r="H341" s="208"/>
      <c r="I341" s="179">
        <f t="shared" si="263"/>
        <v>0</v>
      </c>
      <c r="J341" s="209"/>
      <c r="K341" s="208"/>
      <c r="L341" s="179">
        <f t="shared" si="264"/>
        <v>0</v>
      </c>
      <c r="M341" s="209"/>
      <c r="N341" s="208"/>
      <c r="O341" s="179">
        <f t="shared" si="265"/>
        <v>0</v>
      </c>
      <c r="P341" s="209"/>
      <c r="Q341" s="208"/>
      <c r="R341" s="179">
        <f t="shared" si="266"/>
        <v>0</v>
      </c>
      <c r="S341" s="209"/>
      <c r="T341" s="208"/>
      <c r="U341" s="179">
        <f t="shared" si="267"/>
        <v>0</v>
      </c>
      <c r="V341" s="209"/>
      <c r="W341" s="208"/>
      <c r="X341" s="179">
        <f t="shared" si="268"/>
        <v>0</v>
      </c>
      <c r="Y341" s="228"/>
      <c r="Z341" s="208"/>
      <c r="AA341" s="179">
        <f t="shared" si="269"/>
        <v>0</v>
      </c>
      <c r="AB341" s="209"/>
      <c r="AC341" s="208"/>
      <c r="AD341" s="179">
        <f t="shared" si="270"/>
        <v>0</v>
      </c>
      <c r="AE341" s="209"/>
      <c r="AF341" s="208"/>
      <c r="AG341" s="179">
        <f t="shared" si="271"/>
        <v>0</v>
      </c>
      <c r="AH341" s="209"/>
      <c r="AI341" s="203"/>
      <c r="AJ341" s="184">
        <f>AJ339/AJ335</f>
        <v>0</v>
      </c>
    </row>
    <row r="342" spans="1:36" ht="13.5" customHeight="1" thickBot="1">
      <c r="A342" s="436"/>
      <c r="B342" s="427"/>
      <c r="C342" s="438"/>
      <c r="D342" s="440"/>
      <c r="E342" s="442"/>
      <c r="F342" s="427"/>
      <c r="G342" s="197" t="s">
        <v>38</v>
      </c>
      <c r="H342" s="210"/>
      <c r="I342" s="185">
        <f t="shared" si="263"/>
        <v>0</v>
      </c>
      <c r="J342" s="211"/>
      <c r="K342" s="210"/>
      <c r="L342" s="185">
        <f t="shared" si="264"/>
        <v>0</v>
      </c>
      <c r="M342" s="211"/>
      <c r="N342" s="210"/>
      <c r="O342" s="185">
        <f t="shared" si="265"/>
        <v>0</v>
      </c>
      <c r="P342" s="211"/>
      <c r="Q342" s="210"/>
      <c r="R342" s="185">
        <f t="shared" si="266"/>
        <v>0</v>
      </c>
      <c r="S342" s="211"/>
      <c r="T342" s="210"/>
      <c r="U342" s="185">
        <f t="shared" si="267"/>
        <v>0</v>
      </c>
      <c r="V342" s="211"/>
      <c r="W342" s="210"/>
      <c r="X342" s="185">
        <f t="shared" si="268"/>
        <v>0</v>
      </c>
      <c r="Y342" s="229"/>
      <c r="Z342" s="210"/>
      <c r="AA342" s="185">
        <f t="shared" si="269"/>
        <v>0</v>
      </c>
      <c r="AB342" s="211"/>
      <c r="AC342" s="210"/>
      <c r="AD342" s="185">
        <f t="shared" si="270"/>
        <v>0</v>
      </c>
      <c r="AE342" s="211"/>
      <c r="AF342" s="210"/>
      <c r="AG342" s="185">
        <f t="shared" si="271"/>
        <v>0</v>
      </c>
      <c r="AH342" s="211"/>
      <c r="AI342" s="204"/>
      <c r="AJ342" s="186"/>
    </row>
    <row r="343" spans="1:36" ht="15" customHeight="1">
      <c r="A343" s="446" t="s">
        <v>17</v>
      </c>
      <c r="B343" s="367" t="s">
        <v>13</v>
      </c>
      <c r="C343" s="367" t="s">
        <v>14</v>
      </c>
      <c r="D343" s="367" t="s">
        <v>176</v>
      </c>
      <c r="E343" s="367" t="s">
        <v>16</v>
      </c>
      <c r="F343" s="354" t="s">
        <v>17</v>
      </c>
      <c r="G343" s="448" t="s">
        <v>18</v>
      </c>
      <c r="H343" s="365" t="s">
        <v>19</v>
      </c>
      <c r="I343" s="354" t="s">
        <v>20</v>
      </c>
      <c r="J343" s="355" t="s">
        <v>21</v>
      </c>
      <c r="K343" s="365" t="s">
        <v>19</v>
      </c>
      <c r="L343" s="354" t="s">
        <v>20</v>
      </c>
      <c r="M343" s="355" t="s">
        <v>21</v>
      </c>
      <c r="N343" s="365" t="s">
        <v>19</v>
      </c>
      <c r="O343" s="354" t="s">
        <v>20</v>
      </c>
      <c r="P343" s="355" t="s">
        <v>21</v>
      </c>
      <c r="Q343" s="365" t="s">
        <v>19</v>
      </c>
      <c r="R343" s="354" t="s">
        <v>20</v>
      </c>
      <c r="S343" s="355" t="s">
        <v>21</v>
      </c>
      <c r="T343" s="365" t="s">
        <v>19</v>
      </c>
      <c r="U343" s="354" t="s">
        <v>20</v>
      </c>
      <c r="V343" s="355" t="s">
        <v>21</v>
      </c>
      <c r="W343" s="365" t="s">
        <v>19</v>
      </c>
      <c r="X343" s="354" t="s">
        <v>20</v>
      </c>
      <c r="Y343" s="450" t="s">
        <v>21</v>
      </c>
      <c r="Z343" s="365" t="s">
        <v>19</v>
      </c>
      <c r="AA343" s="354" t="s">
        <v>20</v>
      </c>
      <c r="AB343" s="355" t="s">
        <v>21</v>
      </c>
      <c r="AC343" s="365" t="s">
        <v>19</v>
      </c>
      <c r="AD343" s="354" t="s">
        <v>20</v>
      </c>
      <c r="AE343" s="355" t="s">
        <v>21</v>
      </c>
      <c r="AF343" s="365" t="s">
        <v>19</v>
      </c>
      <c r="AG343" s="354" t="s">
        <v>20</v>
      </c>
      <c r="AH343" s="355" t="s">
        <v>21</v>
      </c>
      <c r="AI343" s="356" t="s">
        <v>19</v>
      </c>
      <c r="AJ343" s="453" t="s">
        <v>22</v>
      </c>
    </row>
    <row r="344" spans="1:36" ht="15" customHeight="1">
      <c r="A344" s="447"/>
      <c r="B344" s="431"/>
      <c r="C344" s="431"/>
      <c r="D344" s="431"/>
      <c r="E344" s="431"/>
      <c r="F344" s="444"/>
      <c r="G344" s="449"/>
      <c r="H344" s="443"/>
      <c r="I344" s="444"/>
      <c r="J344" s="445"/>
      <c r="K344" s="443"/>
      <c r="L344" s="444"/>
      <c r="M344" s="445"/>
      <c r="N344" s="443"/>
      <c r="O344" s="444"/>
      <c r="P344" s="445"/>
      <c r="Q344" s="443"/>
      <c r="R344" s="444"/>
      <c r="S344" s="445"/>
      <c r="T344" s="443"/>
      <c r="U344" s="444"/>
      <c r="V344" s="445"/>
      <c r="W344" s="443"/>
      <c r="X344" s="444"/>
      <c r="Y344" s="451"/>
      <c r="Z344" s="443"/>
      <c r="AA344" s="444"/>
      <c r="AB344" s="445"/>
      <c r="AC344" s="443"/>
      <c r="AD344" s="444"/>
      <c r="AE344" s="445"/>
      <c r="AF344" s="443"/>
      <c r="AG344" s="444"/>
      <c r="AH344" s="445"/>
      <c r="AI344" s="452"/>
      <c r="AJ344" s="454"/>
    </row>
    <row r="345" spans="1:36" ht="15" customHeight="1">
      <c r="A345" s="435" t="s">
        <v>234</v>
      </c>
      <c r="B345" s="426" t="s">
        <v>272</v>
      </c>
      <c r="C345" s="437">
        <v>384</v>
      </c>
      <c r="D345" s="439" t="s">
        <v>273</v>
      </c>
      <c r="E345" s="441" t="s">
        <v>274</v>
      </c>
      <c r="F345" s="426" t="s">
        <v>234</v>
      </c>
      <c r="G345" s="196" t="s">
        <v>27</v>
      </c>
      <c r="H345" s="208"/>
      <c r="I345" s="179">
        <f t="shared" ref="I345:I353" si="272">H345-J345</f>
        <v>0</v>
      </c>
      <c r="J345" s="209"/>
      <c r="K345" s="208"/>
      <c r="L345" s="179">
        <f t="shared" ref="L345:L353" si="273">K345-M345</f>
        <v>0</v>
      </c>
      <c r="M345" s="209"/>
      <c r="N345" s="208"/>
      <c r="O345" s="179">
        <f t="shared" ref="O345:O353" si="274">N345-P345</f>
        <v>0</v>
      </c>
      <c r="P345" s="209"/>
      <c r="Q345" s="208"/>
      <c r="R345" s="179">
        <f t="shared" ref="R345:R353" si="275">Q345-S345</f>
        <v>0</v>
      </c>
      <c r="S345" s="209"/>
      <c r="T345" s="208"/>
      <c r="U345" s="179">
        <f t="shared" ref="U345:U353" si="276">T345-V345</f>
        <v>0</v>
      </c>
      <c r="V345" s="209"/>
      <c r="W345" s="208"/>
      <c r="X345" s="179">
        <f t="shared" ref="X345:X353" si="277">W345-Y345</f>
        <v>0</v>
      </c>
      <c r="Y345" s="228"/>
      <c r="Z345" s="208"/>
      <c r="AA345" s="179">
        <f t="shared" ref="AA345:AA353" si="278">Z345-AB345</f>
        <v>0</v>
      </c>
      <c r="AB345" s="209"/>
      <c r="AC345" s="208"/>
      <c r="AD345" s="179">
        <f t="shared" ref="AD345:AD353" si="279">AC345-AE345</f>
        <v>0</v>
      </c>
      <c r="AE345" s="209"/>
      <c r="AF345" s="208"/>
      <c r="AG345" s="179">
        <f t="shared" ref="AG345:AG353" si="280">AF345-AH345</f>
        <v>0</v>
      </c>
      <c r="AH345" s="209"/>
      <c r="AI345" s="203"/>
      <c r="AJ345" s="181" t="s">
        <v>28</v>
      </c>
    </row>
    <row r="346" spans="1:36">
      <c r="A346" s="435"/>
      <c r="B346" s="426"/>
      <c r="C346" s="437"/>
      <c r="D346" s="439"/>
      <c r="E346" s="441"/>
      <c r="F346" s="426"/>
      <c r="G346" s="196" t="s">
        <v>29</v>
      </c>
      <c r="H346" s="208"/>
      <c r="I346" s="179">
        <f t="shared" si="272"/>
        <v>0</v>
      </c>
      <c r="J346" s="209"/>
      <c r="K346" s="208"/>
      <c r="L346" s="179">
        <f t="shared" si="273"/>
        <v>0</v>
      </c>
      <c r="M346" s="209"/>
      <c r="N346" s="208"/>
      <c r="O346" s="179">
        <f t="shared" si="274"/>
        <v>0</v>
      </c>
      <c r="P346" s="209"/>
      <c r="Q346" s="208"/>
      <c r="R346" s="179">
        <f t="shared" si="275"/>
        <v>0</v>
      </c>
      <c r="S346" s="209"/>
      <c r="T346" s="208"/>
      <c r="U346" s="179">
        <f t="shared" si="276"/>
        <v>0</v>
      </c>
      <c r="V346" s="209"/>
      <c r="W346" s="208"/>
      <c r="X346" s="179">
        <f t="shared" si="277"/>
        <v>0</v>
      </c>
      <c r="Y346" s="228"/>
      <c r="Z346" s="208"/>
      <c r="AA346" s="179">
        <f t="shared" si="278"/>
        <v>0</v>
      </c>
      <c r="AB346" s="209"/>
      <c r="AC346" s="208"/>
      <c r="AD346" s="179">
        <f t="shared" si="279"/>
        <v>0</v>
      </c>
      <c r="AE346" s="209"/>
      <c r="AF346" s="208"/>
      <c r="AG346" s="179">
        <f t="shared" si="280"/>
        <v>0</v>
      </c>
      <c r="AH346" s="209"/>
      <c r="AI346" s="203"/>
      <c r="AJ346" s="182">
        <f>SUM(H345:H353,K345:K353,N345:N353,Q345:Q353,T345:T353,W345:W353,Z345:Z353,AC345:AC353,AF345:AF353)</f>
        <v>5702500</v>
      </c>
    </row>
    <row r="347" spans="1:36">
      <c r="A347" s="435"/>
      <c r="B347" s="426"/>
      <c r="C347" s="437"/>
      <c r="D347" s="439"/>
      <c r="E347" s="441"/>
      <c r="F347" s="426"/>
      <c r="G347" s="196" t="s">
        <v>30</v>
      </c>
      <c r="H347" s="208">
        <v>330000</v>
      </c>
      <c r="I347" s="179">
        <f t="shared" si="272"/>
        <v>0</v>
      </c>
      <c r="J347" s="209">
        <v>330000</v>
      </c>
      <c r="K347" s="208"/>
      <c r="L347" s="179">
        <f t="shared" si="273"/>
        <v>0</v>
      </c>
      <c r="M347" s="209"/>
      <c r="N347" s="208"/>
      <c r="O347" s="179">
        <f t="shared" si="274"/>
        <v>0</v>
      </c>
      <c r="P347" s="209"/>
      <c r="Q347" s="208">
        <v>63840</v>
      </c>
      <c r="R347" s="179">
        <f t="shared" si="275"/>
        <v>0</v>
      </c>
      <c r="S347" s="209">
        <v>63840</v>
      </c>
      <c r="T347" s="208">
        <v>47500</v>
      </c>
      <c r="U347" s="179">
        <f t="shared" si="276"/>
        <v>0</v>
      </c>
      <c r="V347" s="209">
        <v>47500</v>
      </c>
      <c r="W347" s="208"/>
      <c r="X347" s="179">
        <f t="shared" si="277"/>
        <v>0</v>
      </c>
      <c r="Y347" s="228"/>
      <c r="Z347" s="208"/>
      <c r="AA347" s="179">
        <f t="shared" si="278"/>
        <v>0</v>
      </c>
      <c r="AB347" s="209"/>
      <c r="AC347" s="208"/>
      <c r="AD347" s="179">
        <f t="shared" si="279"/>
        <v>0</v>
      </c>
      <c r="AE347" s="209"/>
      <c r="AF347" s="208"/>
      <c r="AG347" s="179">
        <f t="shared" si="280"/>
        <v>0</v>
      </c>
      <c r="AH347" s="209"/>
      <c r="AI347" s="203"/>
      <c r="AJ347" s="183" t="s">
        <v>32</v>
      </c>
    </row>
    <row r="348" spans="1:36">
      <c r="A348" s="435"/>
      <c r="B348" s="426"/>
      <c r="C348" s="437"/>
      <c r="D348" s="439"/>
      <c r="E348" s="441"/>
      <c r="F348" s="426"/>
      <c r="G348" s="196" t="s">
        <v>31</v>
      </c>
      <c r="H348" s="208"/>
      <c r="I348" s="179">
        <f t="shared" si="272"/>
        <v>0</v>
      </c>
      <c r="J348" s="209"/>
      <c r="K348" s="208">
        <v>336160</v>
      </c>
      <c r="L348" s="179">
        <f t="shared" si="273"/>
        <v>0</v>
      </c>
      <c r="M348" s="209">
        <v>336160</v>
      </c>
      <c r="N348" s="208"/>
      <c r="O348" s="179">
        <f t="shared" si="274"/>
        <v>0</v>
      </c>
      <c r="P348" s="209"/>
      <c r="Q348" s="208">
        <v>250000</v>
      </c>
      <c r="R348" s="179">
        <f t="shared" si="275"/>
        <v>0</v>
      </c>
      <c r="S348" s="209">
        <v>250000</v>
      </c>
      <c r="T348" s="208"/>
      <c r="U348" s="179">
        <f t="shared" si="276"/>
        <v>0</v>
      </c>
      <c r="V348" s="209"/>
      <c r="W348" s="208"/>
      <c r="X348" s="179">
        <f t="shared" si="277"/>
        <v>0</v>
      </c>
      <c r="Y348" s="228"/>
      <c r="Z348" s="208"/>
      <c r="AA348" s="179">
        <f t="shared" si="278"/>
        <v>0</v>
      </c>
      <c r="AB348" s="209"/>
      <c r="AC348" s="208"/>
      <c r="AD348" s="179">
        <f t="shared" si="279"/>
        <v>0</v>
      </c>
      <c r="AE348" s="209"/>
      <c r="AF348" s="208"/>
      <c r="AG348" s="179">
        <f t="shared" si="280"/>
        <v>0</v>
      </c>
      <c r="AH348" s="209"/>
      <c r="AI348" s="203"/>
      <c r="AJ348" s="182">
        <f>SUM(I345:I353,L345:L353,O345:O353,R345:R353,U345:U353,X345:X353,AA345:AA353,AD345:AD353,AG345:AG353)</f>
        <v>4629589</v>
      </c>
    </row>
    <row r="349" spans="1:36">
      <c r="A349" s="435"/>
      <c r="B349" s="426"/>
      <c r="C349" s="437"/>
      <c r="D349" s="439"/>
      <c r="E349" s="441"/>
      <c r="F349" s="426"/>
      <c r="G349" s="196" t="s">
        <v>33</v>
      </c>
      <c r="H349" s="208"/>
      <c r="I349" s="179">
        <f t="shared" si="272"/>
        <v>0</v>
      </c>
      <c r="J349" s="209"/>
      <c r="K349" s="208"/>
      <c r="L349" s="179">
        <f t="shared" si="273"/>
        <v>0</v>
      </c>
      <c r="M349" s="209"/>
      <c r="N349" s="208">
        <v>45411</v>
      </c>
      <c r="O349" s="179">
        <f t="shared" si="274"/>
        <v>0</v>
      </c>
      <c r="P349" s="209">
        <v>45411</v>
      </c>
      <c r="Q349" s="208"/>
      <c r="R349" s="179">
        <f t="shared" si="275"/>
        <v>0</v>
      </c>
      <c r="S349" s="209"/>
      <c r="T349" s="208"/>
      <c r="U349" s="179">
        <f t="shared" si="276"/>
        <v>0</v>
      </c>
      <c r="V349" s="209"/>
      <c r="W349" s="208">
        <v>829589</v>
      </c>
      <c r="X349" s="179">
        <f t="shared" si="277"/>
        <v>829589</v>
      </c>
      <c r="Y349" s="209"/>
      <c r="Z349" s="208"/>
      <c r="AA349" s="179">
        <f t="shared" si="278"/>
        <v>0</v>
      </c>
      <c r="AB349" s="209"/>
      <c r="AC349" s="208"/>
      <c r="AD349" s="179">
        <f t="shared" si="279"/>
        <v>0</v>
      </c>
      <c r="AE349" s="209"/>
      <c r="AF349" s="208"/>
      <c r="AG349" s="179">
        <f t="shared" si="280"/>
        <v>0</v>
      </c>
      <c r="AH349" s="209"/>
      <c r="AI349" s="203"/>
      <c r="AJ349" s="183" t="s">
        <v>36</v>
      </c>
    </row>
    <row r="350" spans="1:36">
      <c r="A350" s="435"/>
      <c r="B350" s="426"/>
      <c r="C350" s="437"/>
      <c r="D350" s="439"/>
      <c r="E350" s="441"/>
      <c r="F350" s="426"/>
      <c r="G350" s="196" t="s">
        <v>34</v>
      </c>
      <c r="H350" s="208"/>
      <c r="I350" s="179">
        <f t="shared" si="272"/>
        <v>0</v>
      </c>
      <c r="J350" s="209"/>
      <c r="K350" s="208"/>
      <c r="L350" s="179">
        <f t="shared" si="273"/>
        <v>0</v>
      </c>
      <c r="M350" s="209"/>
      <c r="N350" s="208"/>
      <c r="O350" s="179">
        <f t="shared" si="274"/>
        <v>0</v>
      </c>
      <c r="P350" s="209"/>
      <c r="Q350" s="208"/>
      <c r="R350" s="179">
        <f t="shared" si="275"/>
        <v>0</v>
      </c>
      <c r="S350" s="209"/>
      <c r="T350" s="208"/>
      <c r="U350" s="179">
        <f t="shared" si="276"/>
        <v>0</v>
      </c>
      <c r="V350" s="209"/>
      <c r="W350" s="208">
        <f>SUM(2900000+900000)</f>
        <v>3800000</v>
      </c>
      <c r="X350" s="179">
        <f t="shared" si="277"/>
        <v>3800000</v>
      </c>
      <c r="Y350" s="209"/>
      <c r="Z350" s="208"/>
      <c r="AA350" s="179">
        <f t="shared" si="278"/>
        <v>0</v>
      </c>
      <c r="AB350" s="209"/>
      <c r="AC350" s="208"/>
      <c r="AD350" s="179">
        <f t="shared" si="279"/>
        <v>0</v>
      </c>
      <c r="AE350" s="209"/>
      <c r="AF350" s="208"/>
      <c r="AG350" s="179">
        <f t="shared" si="280"/>
        <v>0</v>
      </c>
      <c r="AH350" s="209"/>
      <c r="AI350" s="203"/>
      <c r="AJ350" s="182">
        <f>SUM(J345:J353,M345:M353,P345:P353,S345:S353,V345:V353,Y345:Y353,AB345:AB353,AE345:AE353,AH345:AH353)</f>
        <v>1072911</v>
      </c>
    </row>
    <row r="351" spans="1:36">
      <c r="A351" s="435"/>
      <c r="B351" s="426"/>
      <c r="C351" s="437"/>
      <c r="D351" s="439"/>
      <c r="E351" s="441"/>
      <c r="F351" s="426"/>
      <c r="G351" s="196" t="s">
        <v>35</v>
      </c>
      <c r="H351" s="208"/>
      <c r="I351" s="179">
        <f t="shared" si="272"/>
        <v>0</v>
      </c>
      <c r="J351" s="209"/>
      <c r="K351" s="208"/>
      <c r="L351" s="179">
        <f t="shared" si="273"/>
        <v>0</v>
      </c>
      <c r="M351" s="209"/>
      <c r="N351" s="208"/>
      <c r="O351" s="179">
        <f t="shared" si="274"/>
        <v>0</v>
      </c>
      <c r="P351" s="209"/>
      <c r="Q351" s="208"/>
      <c r="R351" s="179">
        <f t="shared" si="275"/>
        <v>0</v>
      </c>
      <c r="S351" s="209"/>
      <c r="T351" s="208"/>
      <c r="U351" s="179">
        <f t="shared" si="276"/>
        <v>0</v>
      </c>
      <c r="V351" s="209"/>
      <c r="W351" s="208"/>
      <c r="X351" s="179">
        <f t="shared" si="277"/>
        <v>0</v>
      </c>
      <c r="Y351" s="228"/>
      <c r="Z351" s="208"/>
      <c r="AA351" s="179">
        <f t="shared" si="278"/>
        <v>0</v>
      </c>
      <c r="AB351" s="209"/>
      <c r="AC351" s="208"/>
      <c r="AD351" s="179">
        <f t="shared" si="279"/>
        <v>0</v>
      </c>
      <c r="AE351" s="209"/>
      <c r="AF351" s="208"/>
      <c r="AG351" s="179">
        <f t="shared" si="280"/>
        <v>0</v>
      </c>
      <c r="AH351" s="209"/>
      <c r="AI351" s="203"/>
      <c r="AJ351" s="183" t="s">
        <v>40</v>
      </c>
    </row>
    <row r="352" spans="1:36">
      <c r="A352" s="435"/>
      <c r="B352" s="426"/>
      <c r="C352" s="437"/>
      <c r="D352" s="439"/>
      <c r="E352" s="441"/>
      <c r="F352" s="426"/>
      <c r="G352" s="196" t="s">
        <v>37</v>
      </c>
      <c r="H352" s="208"/>
      <c r="I352" s="179">
        <f t="shared" si="272"/>
        <v>0</v>
      </c>
      <c r="J352" s="209"/>
      <c r="K352" s="208"/>
      <c r="L352" s="179">
        <f t="shared" si="273"/>
        <v>0</v>
      </c>
      <c r="M352" s="209"/>
      <c r="N352" s="208"/>
      <c r="O352" s="179">
        <f t="shared" si="274"/>
        <v>0</v>
      </c>
      <c r="P352" s="209"/>
      <c r="Q352" s="208"/>
      <c r="R352" s="179">
        <f t="shared" si="275"/>
        <v>0</v>
      </c>
      <c r="S352" s="209"/>
      <c r="T352" s="208"/>
      <c r="U352" s="179">
        <f t="shared" si="276"/>
        <v>0</v>
      </c>
      <c r="V352" s="209"/>
      <c r="W352" s="208"/>
      <c r="X352" s="179">
        <f t="shared" si="277"/>
        <v>0</v>
      </c>
      <c r="Y352" s="228"/>
      <c r="Z352" s="208"/>
      <c r="AA352" s="179">
        <f t="shared" si="278"/>
        <v>0</v>
      </c>
      <c r="AB352" s="209"/>
      <c r="AC352" s="208"/>
      <c r="AD352" s="179">
        <f t="shared" si="279"/>
        <v>0</v>
      </c>
      <c r="AE352" s="209"/>
      <c r="AF352" s="208"/>
      <c r="AG352" s="179">
        <f t="shared" si="280"/>
        <v>0</v>
      </c>
      <c r="AH352" s="209"/>
      <c r="AI352" s="203"/>
      <c r="AJ352" s="184">
        <f>AJ350/AJ346</f>
        <v>0.18814747917580008</v>
      </c>
    </row>
    <row r="353" spans="1:36" ht="15" thickBot="1">
      <c r="A353" s="436"/>
      <c r="B353" s="427"/>
      <c r="C353" s="438"/>
      <c r="D353" s="440"/>
      <c r="E353" s="442"/>
      <c r="F353" s="427"/>
      <c r="G353" s="197" t="s">
        <v>38</v>
      </c>
      <c r="H353" s="210"/>
      <c r="I353" s="185">
        <f t="shared" si="272"/>
        <v>0</v>
      </c>
      <c r="J353" s="211"/>
      <c r="K353" s="210"/>
      <c r="L353" s="185">
        <f t="shared" si="273"/>
        <v>0</v>
      </c>
      <c r="M353" s="211"/>
      <c r="N353" s="210"/>
      <c r="O353" s="185">
        <f t="shared" si="274"/>
        <v>0</v>
      </c>
      <c r="P353" s="211"/>
      <c r="Q353" s="210"/>
      <c r="R353" s="185">
        <f t="shared" si="275"/>
        <v>0</v>
      </c>
      <c r="S353" s="211"/>
      <c r="T353" s="210"/>
      <c r="U353" s="185">
        <f t="shared" si="276"/>
        <v>0</v>
      </c>
      <c r="V353" s="211"/>
      <c r="W353" s="210"/>
      <c r="X353" s="185">
        <f t="shared" si="277"/>
        <v>0</v>
      </c>
      <c r="Y353" s="229"/>
      <c r="Z353" s="210"/>
      <c r="AA353" s="185">
        <f t="shared" si="278"/>
        <v>0</v>
      </c>
      <c r="AB353" s="211"/>
      <c r="AC353" s="210"/>
      <c r="AD353" s="185">
        <f t="shared" si="279"/>
        <v>0</v>
      </c>
      <c r="AE353" s="211"/>
      <c r="AF353" s="210"/>
      <c r="AG353" s="185">
        <f t="shared" si="280"/>
        <v>0</v>
      </c>
      <c r="AH353" s="211"/>
      <c r="AI353" s="204"/>
      <c r="AJ353" s="186"/>
    </row>
    <row r="354" spans="1:36" ht="15" customHeight="1">
      <c r="A354" s="446" t="s">
        <v>17</v>
      </c>
      <c r="B354" s="367" t="s">
        <v>13</v>
      </c>
      <c r="C354" s="367" t="s">
        <v>14</v>
      </c>
      <c r="D354" s="367" t="s">
        <v>176</v>
      </c>
      <c r="E354" s="367" t="s">
        <v>16</v>
      </c>
      <c r="F354" s="354" t="s">
        <v>17</v>
      </c>
      <c r="G354" s="448" t="s">
        <v>18</v>
      </c>
      <c r="H354" s="365" t="s">
        <v>19</v>
      </c>
      <c r="I354" s="354" t="s">
        <v>20</v>
      </c>
      <c r="J354" s="355" t="s">
        <v>21</v>
      </c>
      <c r="K354" s="365" t="s">
        <v>19</v>
      </c>
      <c r="L354" s="354" t="s">
        <v>20</v>
      </c>
      <c r="M354" s="355" t="s">
        <v>21</v>
      </c>
      <c r="N354" s="365" t="s">
        <v>19</v>
      </c>
      <c r="O354" s="354" t="s">
        <v>20</v>
      </c>
      <c r="P354" s="355" t="s">
        <v>21</v>
      </c>
      <c r="Q354" s="365" t="s">
        <v>19</v>
      </c>
      <c r="R354" s="354" t="s">
        <v>20</v>
      </c>
      <c r="S354" s="355" t="s">
        <v>21</v>
      </c>
      <c r="T354" s="365" t="s">
        <v>19</v>
      </c>
      <c r="U354" s="354" t="s">
        <v>20</v>
      </c>
      <c r="V354" s="355" t="s">
        <v>21</v>
      </c>
      <c r="W354" s="365" t="s">
        <v>19</v>
      </c>
      <c r="X354" s="354" t="s">
        <v>20</v>
      </c>
      <c r="Y354" s="450" t="s">
        <v>21</v>
      </c>
      <c r="Z354" s="365" t="s">
        <v>19</v>
      </c>
      <c r="AA354" s="354" t="s">
        <v>20</v>
      </c>
      <c r="AB354" s="355" t="s">
        <v>21</v>
      </c>
      <c r="AC354" s="365" t="s">
        <v>19</v>
      </c>
      <c r="AD354" s="354" t="s">
        <v>20</v>
      </c>
      <c r="AE354" s="355" t="s">
        <v>21</v>
      </c>
      <c r="AF354" s="365" t="s">
        <v>19</v>
      </c>
      <c r="AG354" s="354" t="s">
        <v>20</v>
      </c>
      <c r="AH354" s="355" t="s">
        <v>21</v>
      </c>
      <c r="AI354" s="356" t="s">
        <v>19</v>
      </c>
      <c r="AJ354" s="453" t="s">
        <v>22</v>
      </c>
    </row>
    <row r="355" spans="1:36" ht="15" customHeight="1">
      <c r="A355" s="447"/>
      <c r="B355" s="431"/>
      <c r="C355" s="431"/>
      <c r="D355" s="431"/>
      <c r="E355" s="431"/>
      <c r="F355" s="444"/>
      <c r="G355" s="449"/>
      <c r="H355" s="443"/>
      <c r="I355" s="444"/>
      <c r="J355" s="445"/>
      <c r="K355" s="443"/>
      <c r="L355" s="444"/>
      <c r="M355" s="445"/>
      <c r="N355" s="443"/>
      <c r="O355" s="444"/>
      <c r="P355" s="445"/>
      <c r="Q355" s="443"/>
      <c r="R355" s="444"/>
      <c r="S355" s="445"/>
      <c r="T355" s="443"/>
      <c r="U355" s="444"/>
      <c r="V355" s="445"/>
      <c r="W355" s="443"/>
      <c r="X355" s="444"/>
      <c r="Y355" s="451"/>
      <c r="Z355" s="443"/>
      <c r="AA355" s="444"/>
      <c r="AB355" s="445"/>
      <c r="AC355" s="443"/>
      <c r="AD355" s="444"/>
      <c r="AE355" s="445"/>
      <c r="AF355" s="443"/>
      <c r="AG355" s="444"/>
      <c r="AH355" s="445"/>
      <c r="AI355" s="452"/>
      <c r="AJ355" s="454"/>
    </row>
    <row r="356" spans="1:36" ht="15" customHeight="1">
      <c r="A356" s="435" t="s">
        <v>234</v>
      </c>
      <c r="B356" s="426" t="s">
        <v>275</v>
      </c>
      <c r="C356" s="437">
        <v>224</v>
      </c>
      <c r="D356" s="439" t="s">
        <v>276</v>
      </c>
      <c r="E356" s="441" t="s">
        <v>277</v>
      </c>
      <c r="F356" s="426" t="s">
        <v>234</v>
      </c>
      <c r="G356" s="196" t="s">
        <v>27</v>
      </c>
      <c r="H356" s="208"/>
      <c r="I356" s="179">
        <f t="shared" ref="I356:I364" si="281">H356-J356</f>
        <v>0</v>
      </c>
      <c r="J356" s="209"/>
      <c r="K356" s="208"/>
      <c r="L356" s="179">
        <f t="shared" ref="L356:L364" si="282">K356-M356</f>
        <v>0</v>
      </c>
      <c r="M356" s="209"/>
      <c r="N356" s="208"/>
      <c r="O356" s="179">
        <f t="shared" ref="O356:O364" si="283">N356-P356</f>
        <v>0</v>
      </c>
      <c r="P356" s="209"/>
      <c r="Q356" s="208"/>
      <c r="R356" s="179">
        <f t="shared" ref="R356:R364" si="284">Q356-S356</f>
        <v>0</v>
      </c>
      <c r="S356" s="209"/>
      <c r="T356" s="208"/>
      <c r="U356" s="179">
        <f t="shared" ref="U356:U364" si="285">T356-V356</f>
        <v>0</v>
      </c>
      <c r="V356" s="209"/>
      <c r="W356" s="208"/>
      <c r="X356" s="179">
        <f t="shared" ref="X356:X364" si="286">W356-Y356</f>
        <v>0</v>
      </c>
      <c r="Y356" s="228"/>
      <c r="Z356" s="208"/>
      <c r="AA356" s="179">
        <f t="shared" ref="AA356:AA364" si="287">Z356-AB356</f>
        <v>0</v>
      </c>
      <c r="AB356" s="209"/>
      <c r="AC356" s="208"/>
      <c r="AD356" s="179">
        <f t="shared" ref="AD356:AD364" si="288">AC356-AE356</f>
        <v>0</v>
      </c>
      <c r="AE356" s="209"/>
      <c r="AF356" s="208"/>
      <c r="AG356" s="179">
        <f t="shared" ref="AG356:AG364" si="289">AF356-AH356</f>
        <v>0</v>
      </c>
      <c r="AH356" s="209"/>
      <c r="AI356" s="203"/>
      <c r="AJ356" s="181" t="s">
        <v>28</v>
      </c>
    </row>
    <row r="357" spans="1:36">
      <c r="A357" s="435"/>
      <c r="B357" s="426"/>
      <c r="C357" s="437"/>
      <c r="D357" s="439"/>
      <c r="E357" s="441"/>
      <c r="F357" s="426"/>
      <c r="G357" s="196" t="s">
        <v>29</v>
      </c>
      <c r="H357" s="208"/>
      <c r="I357" s="179">
        <f t="shared" si="281"/>
        <v>0</v>
      </c>
      <c r="J357" s="209"/>
      <c r="K357" s="208"/>
      <c r="L357" s="179">
        <f t="shared" si="282"/>
        <v>0</v>
      </c>
      <c r="M357" s="209"/>
      <c r="N357" s="208"/>
      <c r="O357" s="179">
        <f t="shared" si="283"/>
        <v>0</v>
      </c>
      <c r="P357" s="209"/>
      <c r="Q357" s="208"/>
      <c r="R357" s="179">
        <f t="shared" si="284"/>
        <v>0</v>
      </c>
      <c r="S357" s="209"/>
      <c r="T357" s="208"/>
      <c r="U357" s="179">
        <f t="shared" si="285"/>
        <v>0</v>
      </c>
      <c r="V357" s="209"/>
      <c r="W357" s="208"/>
      <c r="X357" s="179">
        <f t="shared" si="286"/>
        <v>0</v>
      </c>
      <c r="Y357" s="228"/>
      <c r="Z357" s="208"/>
      <c r="AA357" s="179">
        <f t="shared" si="287"/>
        <v>0</v>
      </c>
      <c r="AB357" s="209"/>
      <c r="AC357" s="208"/>
      <c r="AD357" s="179">
        <f t="shared" si="288"/>
        <v>0</v>
      </c>
      <c r="AE357" s="209"/>
      <c r="AF357" s="208"/>
      <c r="AG357" s="179">
        <f t="shared" si="289"/>
        <v>0</v>
      </c>
      <c r="AH357" s="209"/>
      <c r="AI357" s="203"/>
      <c r="AJ357" s="182">
        <f>SUM(H356:H364,K356:K364,N356:N364,Q356:Q364,T356:T364,W356:W364,Z356:Z364,AC356:AC364,AF356:AF364)</f>
        <v>9500000</v>
      </c>
    </row>
    <row r="358" spans="1:36">
      <c r="A358" s="435"/>
      <c r="B358" s="426"/>
      <c r="C358" s="437"/>
      <c r="D358" s="439"/>
      <c r="E358" s="441"/>
      <c r="F358" s="426"/>
      <c r="G358" s="196" t="s">
        <v>30</v>
      </c>
      <c r="H358" s="208"/>
      <c r="I358" s="179">
        <f t="shared" si="281"/>
        <v>0</v>
      </c>
      <c r="J358" s="209"/>
      <c r="K358" s="208">
        <v>0</v>
      </c>
      <c r="L358" s="179">
        <f t="shared" si="282"/>
        <v>0</v>
      </c>
      <c r="M358" s="209"/>
      <c r="N358" s="208"/>
      <c r="O358" s="179">
        <f t="shared" si="283"/>
        <v>0</v>
      </c>
      <c r="P358" s="209"/>
      <c r="Q358" s="208">
        <v>820000</v>
      </c>
      <c r="R358" s="179">
        <f t="shared" si="284"/>
        <v>0</v>
      </c>
      <c r="S358" s="209">
        <v>820000</v>
      </c>
      <c r="T358" s="208"/>
      <c r="U358" s="179">
        <f t="shared" si="285"/>
        <v>0</v>
      </c>
      <c r="V358" s="209"/>
      <c r="W358" s="208"/>
      <c r="X358" s="179">
        <f t="shared" si="286"/>
        <v>0</v>
      </c>
      <c r="Y358" s="228"/>
      <c r="Z358" s="208"/>
      <c r="AA358" s="179">
        <f t="shared" si="287"/>
        <v>0</v>
      </c>
      <c r="AB358" s="209"/>
      <c r="AC358" s="208"/>
      <c r="AD358" s="179">
        <f t="shared" si="288"/>
        <v>0</v>
      </c>
      <c r="AE358" s="209"/>
      <c r="AF358" s="208"/>
      <c r="AG358" s="179">
        <f t="shared" si="289"/>
        <v>0</v>
      </c>
      <c r="AH358" s="209"/>
      <c r="AI358" s="203"/>
      <c r="AJ358" s="183" t="s">
        <v>32</v>
      </c>
    </row>
    <row r="359" spans="1:36">
      <c r="A359" s="435"/>
      <c r="B359" s="426"/>
      <c r="C359" s="437"/>
      <c r="D359" s="439"/>
      <c r="E359" s="441"/>
      <c r="F359" s="426"/>
      <c r="G359" s="196" t="s">
        <v>31</v>
      </c>
      <c r="H359" s="208"/>
      <c r="I359" s="179">
        <f t="shared" si="281"/>
        <v>0</v>
      </c>
      <c r="J359" s="209"/>
      <c r="K359" s="208"/>
      <c r="L359" s="179">
        <f t="shared" si="282"/>
        <v>0</v>
      </c>
      <c r="M359" s="209"/>
      <c r="N359" s="208"/>
      <c r="O359" s="179">
        <f t="shared" si="283"/>
        <v>0</v>
      </c>
      <c r="P359" s="209"/>
      <c r="Q359" s="208"/>
      <c r="R359" s="179">
        <f t="shared" si="284"/>
        <v>0</v>
      </c>
      <c r="S359" s="209"/>
      <c r="T359" s="208"/>
      <c r="U359" s="179">
        <f t="shared" si="285"/>
        <v>0</v>
      </c>
      <c r="V359" s="209"/>
      <c r="W359" s="208"/>
      <c r="X359" s="179">
        <f t="shared" si="286"/>
        <v>0</v>
      </c>
      <c r="Y359" s="228"/>
      <c r="Z359" s="208"/>
      <c r="AA359" s="179">
        <f t="shared" si="287"/>
        <v>0</v>
      </c>
      <c r="AB359" s="209"/>
      <c r="AC359" s="208"/>
      <c r="AD359" s="179">
        <f t="shared" si="288"/>
        <v>0</v>
      </c>
      <c r="AE359" s="209"/>
      <c r="AF359" s="208"/>
      <c r="AG359" s="179">
        <f t="shared" si="289"/>
        <v>0</v>
      </c>
      <c r="AH359" s="209"/>
      <c r="AI359" s="203"/>
      <c r="AJ359" s="182">
        <f>SUM(I356:I364,L356:L364,O356:O364,R356:R364,U356:U364,X356:X364,AA356:AA364,AD356:AD364,AG356:AG364)</f>
        <v>8680000</v>
      </c>
    </row>
    <row r="360" spans="1:36">
      <c r="A360" s="435"/>
      <c r="B360" s="426"/>
      <c r="C360" s="437"/>
      <c r="D360" s="439"/>
      <c r="E360" s="441"/>
      <c r="F360" s="426"/>
      <c r="G360" s="196" t="s">
        <v>33</v>
      </c>
      <c r="H360" s="208"/>
      <c r="I360" s="179">
        <f t="shared" si="281"/>
        <v>0</v>
      </c>
      <c r="J360" s="209"/>
      <c r="K360" s="208"/>
      <c r="L360" s="179">
        <f t="shared" si="282"/>
        <v>0</v>
      </c>
      <c r="M360" s="209"/>
      <c r="N360" s="208"/>
      <c r="O360" s="179">
        <f t="shared" si="283"/>
        <v>0</v>
      </c>
      <c r="P360" s="209"/>
      <c r="Q360" s="208"/>
      <c r="R360" s="179">
        <f t="shared" si="284"/>
        <v>0</v>
      </c>
      <c r="S360" s="209"/>
      <c r="T360" s="208"/>
      <c r="U360" s="179">
        <f t="shared" si="285"/>
        <v>0</v>
      </c>
      <c r="V360" s="209"/>
      <c r="W360" s="208"/>
      <c r="X360" s="179">
        <f t="shared" si="286"/>
        <v>0</v>
      </c>
      <c r="Y360" s="228"/>
      <c r="Z360" s="208"/>
      <c r="AA360" s="179">
        <f t="shared" si="287"/>
        <v>0</v>
      </c>
      <c r="AB360" s="209"/>
      <c r="AC360" s="208">
        <v>440000</v>
      </c>
      <c r="AD360" s="179">
        <f t="shared" si="288"/>
        <v>440000</v>
      </c>
      <c r="AE360" s="209"/>
      <c r="AF360" s="208"/>
      <c r="AG360" s="179">
        <f t="shared" si="289"/>
        <v>0</v>
      </c>
      <c r="AH360" s="209"/>
      <c r="AI360" s="203"/>
      <c r="AJ360" s="183" t="s">
        <v>36</v>
      </c>
    </row>
    <row r="361" spans="1:36">
      <c r="A361" s="435"/>
      <c r="B361" s="426"/>
      <c r="C361" s="437"/>
      <c r="D361" s="439"/>
      <c r="E361" s="441"/>
      <c r="F361" s="426"/>
      <c r="G361" s="196" t="s">
        <v>34</v>
      </c>
      <c r="H361" s="208"/>
      <c r="I361" s="179">
        <f t="shared" si="281"/>
        <v>0</v>
      </c>
      <c r="J361" s="209"/>
      <c r="K361" s="208"/>
      <c r="L361" s="179">
        <f t="shared" si="282"/>
        <v>0</v>
      </c>
      <c r="M361" s="209"/>
      <c r="N361" s="208"/>
      <c r="O361" s="179">
        <f t="shared" si="283"/>
        <v>0</v>
      </c>
      <c r="P361" s="209"/>
      <c r="Q361" s="208"/>
      <c r="R361" s="179">
        <f t="shared" si="284"/>
        <v>0</v>
      </c>
      <c r="S361" s="209"/>
      <c r="T361" s="208"/>
      <c r="U361" s="179">
        <f t="shared" si="285"/>
        <v>0</v>
      </c>
      <c r="V361" s="209"/>
      <c r="W361" s="208"/>
      <c r="X361" s="179">
        <f t="shared" si="286"/>
        <v>0</v>
      </c>
      <c r="Y361" s="228"/>
      <c r="Z361" s="208"/>
      <c r="AA361" s="179">
        <f t="shared" si="287"/>
        <v>0</v>
      </c>
      <c r="AB361" s="209"/>
      <c r="AC361" s="208"/>
      <c r="AD361" s="179">
        <f t="shared" si="288"/>
        <v>0</v>
      </c>
      <c r="AE361" s="209"/>
      <c r="AF361" s="208">
        <v>8240000</v>
      </c>
      <c r="AG361" s="179">
        <f t="shared" si="289"/>
        <v>8240000</v>
      </c>
      <c r="AH361" s="209"/>
      <c r="AI361" s="203"/>
      <c r="AJ361" s="182">
        <f>SUM(J356:J364,M356:M364,P356:P364,S356:S364,V356:V364,Y356:Y364,AB356:AB364,AE356:AE364,AH356:AH364)</f>
        <v>820000</v>
      </c>
    </row>
    <row r="362" spans="1:36">
      <c r="A362" s="435"/>
      <c r="B362" s="426"/>
      <c r="C362" s="437"/>
      <c r="D362" s="439"/>
      <c r="E362" s="441"/>
      <c r="F362" s="426"/>
      <c r="G362" s="196" t="s">
        <v>35</v>
      </c>
      <c r="H362" s="208"/>
      <c r="I362" s="179">
        <f t="shared" si="281"/>
        <v>0</v>
      </c>
      <c r="J362" s="209"/>
      <c r="K362" s="208"/>
      <c r="L362" s="179">
        <f t="shared" si="282"/>
        <v>0</v>
      </c>
      <c r="M362" s="209"/>
      <c r="N362" s="208"/>
      <c r="O362" s="179">
        <f t="shared" si="283"/>
        <v>0</v>
      </c>
      <c r="P362" s="209"/>
      <c r="Q362" s="208"/>
      <c r="R362" s="179">
        <f t="shared" si="284"/>
        <v>0</v>
      </c>
      <c r="S362" s="209"/>
      <c r="T362" s="208"/>
      <c r="U362" s="179">
        <f t="shared" si="285"/>
        <v>0</v>
      </c>
      <c r="V362" s="209"/>
      <c r="W362" s="208"/>
      <c r="X362" s="179">
        <f t="shared" si="286"/>
        <v>0</v>
      </c>
      <c r="Y362" s="228"/>
      <c r="Z362" s="208"/>
      <c r="AA362" s="179">
        <f t="shared" si="287"/>
        <v>0</v>
      </c>
      <c r="AB362" s="209"/>
      <c r="AC362" s="208"/>
      <c r="AD362" s="179">
        <f t="shared" si="288"/>
        <v>0</v>
      </c>
      <c r="AE362" s="209"/>
      <c r="AF362" s="208"/>
      <c r="AG362" s="179">
        <f t="shared" si="289"/>
        <v>0</v>
      </c>
      <c r="AH362" s="209"/>
      <c r="AI362" s="203"/>
      <c r="AJ362" s="183" t="s">
        <v>40</v>
      </c>
    </row>
    <row r="363" spans="1:36">
      <c r="A363" s="435"/>
      <c r="B363" s="426"/>
      <c r="C363" s="437"/>
      <c r="D363" s="439"/>
      <c r="E363" s="441"/>
      <c r="F363" s="426"/>
      <c r="G363" s="196" t="s">
        <v>37</v>
      </c>
      <c r="H363" s="208"/>
      <c r="I363" s="179">
        <f t="shared" si="281"/>
        <v>0</v>
      </c>
      <c r="J363" s="209"/>
      <c r="K363" s="208"/>
      <c r="L363" s="179">
        <f t="shared" si="282"/>
        <v>0</v>
      </c>
      <c r="M363" s="209"/>
      <c r="N363" s="208"/>
      <c r="O363" s="179">
        <f t="shared" si="283"/>
        <v>0</v>
      </c>
      <c r="P363" s="209"/>
      <c r="Q363" s="208"/>
      <c r="R363" s="179">
        <f t="shared" si="284"/>
        <v>0</v>
      </c>
      <c r="S363" s="209"/>
      <c r="T363" s="208"/>
      <c r="U363" s="179">
        <f t="shared" si="285"/>
        <v>0</v>
      </c>
      <c r="V363" s="209"/>
      <c r="W363" s="208"/>
      <c r="X363" s="179">
        <f t="shared" si="286"/>
        <v>0</v>
      </c>
      <c r="Y363" s="228"/>
      <c r="Z363" s="208"/>
      <c r="AA363" s="179">
        <f t="shared" si="287"/>
        <v>0</v>
      </c>
      <c r="AB363" s="209"/>
      <c r="AC363" s="208"/>
      <c r="AD363" s="179">
        <f t="shared" si="288"/>
        <v>0</v>
      </c>
      <c r="AE363" s="209"/>
      <c r="AF363" s="208"/>
      <c r="AG363" s="179">
        <f t="shared" si="289"/>
        <v>0</v>
      </c>
      <c r="AH363" s="209"/>
      <c r="AI363" s="203"/>
      <c r="AJ363" s="184">
        <f>AJ361/AJ357</f>
        <v>8.6315789473684207E-2</v>
      </c>
    </row>
    <row r="364" spans="1:36" ht="15" thickBot="1">
      <c r="A364" s="436"/>
      <c r="B364" s="427"/>
      <c r="C364" s="438"/>
      <c r="D364" s="440"/>
      <c r="E364" s="442"/>
      <c r="F364" s="427"/>
      <c r="G364" s="197" t="s">
        <v>38</v>
      </c>
      <c r="H364" s="210"/>
      <c r="I364" s="185">
        <f t="shared" si="281"/>
        <v>0</v>
      </c>
      <c r="J364" s="211"/>
      <c r="K364" s="210"/>
      <c r="L364" s="185">
        <f t="shared" si="282"/>
        <v>0</v>
      </c>
      <c r="M364" s="211"/>
      <c r="N364" s="210"/>
      <c r="O364" s="185">
        <f t="shared" si="283"/>
        <v>0</v>
      </c>
      <c r="P364" s="211"/>
      <c r="Q364" s="210"/>
      <c r="R364" s="185">
        <f t="shared" si="284"/>
        <v>0</v>
      </c>
      <c r="S364" s="211"/>
      <c r="T364" s="210"/>
      <c r="U364" s="185">
        <f t="shared" si="285"/>
        <v>0</v>
      </c>
      <c r="V364" s="211"/>
      <c r="W364" s="210"/>
      <c r="X364" s="185">
        <f t="shared" si="286"/>
        <v>0</v>
      </c>
      <c r="Y364" s="229"/>
      <c r="Z364" s="210"/>
      <c r="AA364" s="185">
        <f t="shared" si="287"/>
        <v>0</v>
      </c>
      <c r="AB364" s="211"/>
      <c r="AC364" s="210"/>
      <c r="AD364" s="185">
        <f t="shared" si="288"/>
        <v>0</v>
      </c>
      <c r="AE364" s="211"/>
      <c r="AF364" s="210"/>
      <c r="AG364" s="185">
        <f t="shared" si="289"/>
        <v>0</v>
      </c>
      <c r="AH364" s="211"/>
      <c r="AI364" s="204"/>
      <c r="AJ364" s="186"/>
    </row>
    <row r="365" spans="1:36" ht="11.25" customHeight="1">
      <c r="A365" s="446" t="s">
        <v>17</v>
      </c>
      <c r="B365" s="367" t="s">
        <v>13</v>
      </c>
      <c r="C365" s="367" t="s">
        <v>14</v>
      </c>
      <c r="D365" s="367" t="s">
        <v>176</v>
      </c>
      <c r="E365" s="367" t="s">
        <v>16</v>
      </c>
      <c r="F365" s="354" t="s">
        <v>17</v>
      </c>
      <c r="G365" s="448" t="s">
        <v>18</v>
      </c>
      <c r="H365" s="365" t="s">
        <v>19</v>
      </c>
      <c r="I365" s="354" t="s">
        <v>20</v>
      </c>
      <c r="J365" s="355" t="s">
        <v>21</v>
      </c>
      <c r="K365" s="365" t="s">
        <v>19</v>
      </c>
      <c r="L365" s="354" t="s">
        <v>20</v>
      </c>
      <c r="M365" s="355" t="s">
        <v>21</v>
      </c>
      <c r="N365" s="365" t="s">
        <v>19</v>
      </c>
      <c r="O365" s="354" t="s">
        <v>20</v>
      </c>
      <c r="P365" s="355" t="s">
        <v>21</v>
      </c>
      <c r="Q365" s="365" t="s">
        <v>19</v>
      </c>
      <c r="R365" s="354" t="s">
        <v>20</v>
      </c>
      <c r="S365" s="355" t="s">
        <v>21</v>
      </c>
      <c r="T365" s="365" t="s">
        <v>19</v>
      </c>
      <c r="U365" s="354" t="s">
        <v>20</v>
      </c>
      <c r="V365" s="355" t="s">
        <v>21</v>
      </c>
      <c r="W365" s="365" t="s">
        <v>19</v>
      </c>
      <c r="X365" s="354" t="s">
        <v>20</v>
      </c>
      <c r="Y365" s="450" t="s">
        <v>21</v>
      </c>
      <c r="Z365" s="365" t="s">
        <v>19</v>
      </c>
      <c r="AA365" s="354" t="s">
        <v>20</v>
      </c>
      <c r="AB365" s="355" t="s">
        <v>21</v>
      </c>
      <c r="AC365" s="365" t="s">
        <v>19</v>
      </c>
      <c r="AD365" s="354" t="s">
        <v>20</v>
      </c>
      <c r="AE365" s="355" t="s">
        <v>21</v>
      </c>
      <c r="AF365" s="365" t="s">
        <v>19</v>
      </c>
      <c r="AG365" s="354" t="s">
        <v>20</v>
      </c>
      <c r="AH365" s="355" t="s">
        <v>21</v>
      </c>
      <c r="AI365" s="356" t="s">
        <v>19</v>
      </c>
      <c r="AJ365" s="453" t="s">
        <v>22</v>
      </c>
    </row>
    <row r="366" spans="1:36" ht="25.5" customHeight="1">
      <c r="A366" s="447"/>
      <c r="B366" s="431"/>
      <c r="C366" s="431"/>
      <c r="D366" s="431"/>
      <c r="E366" s="431"/>
      <c r="F366" s="444"/>
      <c r="G366" s="449"/>
      <c r="H366" s="443"/>
      <c r="I366" s="444"/>
      <c r="J366" s="445"/>
      <c r="K366" s="443"/>
      <c r="L366" s="444"/>
      <c r="M366" s="445"/>
      <c r="N366" s="443"/>
      <c r="O366" s="444"/>
      <c r="P366" s="445"/>
      <c r="Q366" s="443"/>
      <c r="R366" s="444"/>
      <c r="S366" s="445"/>
      <c r="T366" s="443"/>
      <c r="U366" s="444"/>
      <c r="V366" s="445"/>
      <c r="W366" s="443"/>
      <c r="X366" s="444"/>
      <c r="Y366" s="451"/>
      <c r="Z366" s="443"/>
      <c r="AA366" s="444"/>
      <c r="AB366" s="445"/>
      <c r="AC366" s="443"/>
      <c r="AD366" s="444"/>
      <c r="AE366" s="445"/>
      <c r="AF366" s="443"/>
      <c r="AG366" s="444"/>
      <c r="AH366" s="445"/>
      <c r="AI366" s="452"/>
      <c r="AJ366" s="454"/>
    </row>
    <row r="367" spans="1:36">
      <c r="A367" s="435" t="s">
        <v>234</v>
      </c>
      <c r="B367" s="426" t="s">
        <v>43</v>
      </c>
      <c r="C367" s="437">
        <v>369</v>
      </c>
      <c r="D367" s="439" t="s">
        <v>124</v>
      </c>
      <c r="E367" s="441" t="s">
        <v>278</v>
      </c>
      <c r="F367" s="426" t="s">
        <v>234</v>
      </c>
      <c r="G367" s="196" t="s">
        <v>27</v>
      </c>
      <c r="H367" s="208"/>
      <c r="I367" s="179">
        <f t="shared" ref="I367:I375" si="290">H367-J367</f>
        <v>0</v>
      </c>
      <c r="J367" s="209"/>
      <c r="K367" s="208"/>
      <c r="L367" s="179">
        <f t="shared" ref="L367:L375" si="291">K367-M367</f>
        <v>0</v>
      </c>
      <c r="M367" s="209"/>
      <c r="N367" s="208"/>
      <c r="O367" s="179">
        <f t="shared" ref="O367:O375" si="292">N367-P367</f>
        <v>0</v>
      </c>
      <c r="P367" s="209"/>
      <c r="Q367" s="208"/>
      <c r="R367" s="179">
        <f t="shared" ref="R367:R375" si="293">SUM(Q367)</f>
        <v>0</v>
      </c>
      <c r="S367" s="209"/>
      <c r="T367" s="208"/>
      <c r="U367" s="179">
        <f t="shared" ref="U367:U375" si="294">T367-V367</f>
        <v>0</v>
      </c>
      <c r="V367" s="209"/>
      <c r="W367" s="208"/>
      <c r="X367" s="179">
        <f t="shared" ref="X367:X375" si="295">W367-Y367</f>
        <v>0</v>
      </c>
      <c r="Y367" s="228"/>
      <c r="Z367" s="208"/>
      <c r="AA367" s="179">
        <f t="shared" ref="AA367:AA375" si="296">Z367-AB367</f>
        <v>0</v>
      </c>
      <c r="AB367" s="209"/>
      <c r="AC367" s="208"/>
      <c r="AD367" s="179">
        <f t="shared" ref="AD367:AD375" si="297">AC367-AE367</f>
        <v>0</v>
      </c>
      <c r="AE367" s="209"/>
      <c r="AF367" s="208"/>
      <c r="AG367" s="179">
        <f t="shared" ref="AG367:AG375" si="298">AF367-AH367</f>
        <v>0</v>
      </c>
      <c r="AH367" s="209"/>
      <c r="AI367" s="203"/>
      <c r="AJ367" s="181" t="s">
        <v>28</v>
      </c>
    </row>
    <row r="368" spans="1:36" ht="13.5" customHeight="1">
      <c r="A368" s="435"/>
      <c r="B368" s="426"/>
      <c r="C368" s="437"/>
      <c r="D368" s="439"/>
      <c r="E368" s="441"/>
      <c r="F368" s="426"/>
      <c r="G368" s="196" t="s">
        <v>29</v>
      </c>
      <c r="H368" s="208"/>
      <c r="I368" s="179">
        <f t="shared" si="290"/>
        <v>0</v>
      </c>
      <c r="J368" s="209"/>
      <c r="K368" s="208"/>
      <c r="L368" s="179">
        <f t="shared" si="291"/>
        <v>0</v>
      </c>
      <c r="M368" s="209"/>
      <c r="N368" s="208"/>
      <c r="O368" s="179">
        <f t="shared" si="292"/>
        <v>0</v>
      </c>
      <c r="P368" s="209"/>
      <c r="Q368" s="208"/>
      <c r="R368" s="179">
        <f t="shared" si="293"/>
        <v>0</v>
      </c>
      <c r="S368" s="209"/>
      <c r="T368" s="208"/>
      <c r="U368" s="179">
        <f t="shared" si="294"/>
        <v>0</v>
      </c>
      <c r="V368" s="209"/>
      <c r="W368" s="208"/>
      <c r="X368" s="179">
        <f t="shared" si="295"/>
        <v>0</v>
      </c>
      <c r="Y368" s="228"/>
      <c r="Z368" s="208"/>
      <c r="AA368" s="179">
        <f t="shared" si="296"/>
        <v>0</v>
      </c>
      <c r="AB368" s="209"/>
      <c r="AC368" s="208"/>
      <c r="AD368" s="179">
        <f t="shared" si="297"/>
        <v>0</v>
      </c>
      <c r="AE368" s="209"/>
      <c r="AF368" s="208"/>
      <c r="AG368" s="179">
        <f t="shared" si="298"/>
        <v>0</v>
      </c>
      <c r="AH368" s="209"/>
      <c r="AI368" s="203"/>
      <c r="AJ368" s="182">
        <f>SUM(H367:H375,K367:K375,N367:N375,Q367:Q375,T367:T375,W367:W375,Z367:Z375,AC367:AC375,AF367:AF375)</f>
        <v>1000000</v>
      </c>
    </row>
    <row r="369" spans="1:36" ht="15.75" customHeight="1">
      <c r="A369" s="435"/>
      <c r="B369" s="426"/>
      <c r="C369" s="437"/>
      <c r="D369" s="439"/>
      <c r="E369" s="441"/>
      <c r="F369" s="426"/>
      <c r="G369" s="196" t="s">
        <v>30</v>
      </c>
      <c r="H369" s="208"/>
      <c r="I369" s="179">
        <f t="shared" si="290"/>
        <v>0</v>
      </c>
      <c r="J369" s="209"/>
      <c r="K369" s="208"/>
      <c r="L369" s="179">
        <f t="shared" si="291"/>
        <v>0</v>
      </c>
      <c r="M369" s="209"/>
      <c r="N369" s="208"/>
      <c r="O369" s="179">
        <f t="shared" si="292"/>
        <v>0</v>
      </c>
      <c r="P369" s="209"/>
      <c r="Q369" s="208"/>
      <c r="R369" s="179">
        <f>SUM(Q369)</f>
        <v>0</v>
      </c>
      <c r="S369" s="209"/>
      <c r="T369" s="208"/>
      <c r="U369" s="179">
        <f t="shared" si="294"/>
        <v>0</v>
      </c>
      <c r="V369" s="209"/>
      <c r="W369" s="208"/>
      <c r="X369" s="179">
        <f t="shared" si="295"/>
        <v>0</v>
      </c>
      <c r="Y369" s="228"/>
      <c r="Z369" s="208"/>
      <c r="AA369" s="179">
        <f t="shared" si="296"/>
        <v>0</v>
      </c>
      <c r="AB369" s="209"/>
      <c r="AC369" s="208"/>
      <c r="AD369" s="179">
        <f t="shared" si="297"/>
        <v>0</v>
      </c>
      <c r="AE369" s="209"/>
      <c r="AF369" s="208"/>
      <c r="AG369" s="179">
        <f t="shared" si="298"/>
        <v>0</v>
      </c>
      <c r="AH369" s="209"/>
      <c r="AI369" s="203"/>
      <c r="AJ369" s="183" t="s">
        <v>32</v>
      </c>
    </row>
    <row r="370" spans="1:36" ht="13.5" customHeight="1">
      <c r="A370" s="435"/>
      <c r="B370" s="426"/>
      <c r="C370" s="437"/>
      <c r="D370" s="439"/>
      <c r="E370" s="441"/>
      <c r="F370" s="426"/>
      <c r="G370" s="196" t="s">
        <v>31</v>
      </c>
      <c r="H370" s="208"/>
      <c r="I370" s="179">
        <f t="shared" si="290"/>
        <v>0</v>
      </c>
      <c r="J370" s="209"/>
      <c r="K370" s="208"/>
      <c r="L370" s="179">
        <f t="shared" si="291"/>
        <v>0</v>
      </c>
      <c r="M370" s="209"/>
      <c r="N370" s="208"/>
      <c r="O370" s="179">
        <f t="shared" si="292"/>
        <v>0</v>
      </c>
      <c r="P370" s="209"/>
      <c r="Q370" s="208"/>
      <c r="R370" s="179">
        <f t="shared" si="293"/>
        <v>0</v>
      </c>
      <c r="S370" s="209"/>
      <c r="T370" s="208"/>
      <c r="U370" s="179">
        <f t="shared" si="294"/>
        <v>0</v>
      </c>
      <c r="V370" s="209"/>
      <c r="W370" s="208"/>
      <c r="X370" s="179">
        <f t="shared" si="295"/>
        <v>0</v>
      </c>
      <c r="Y370" s="228"/>
      <c r="Z370" s="208"/>
      <c r="AA370" s="179">
        <f t="shared" si="296"/>
        <v>0</v>
      </c>
      <c r="AB370" s="209"/>
      <c r="AC370" s="208"/>
      <c r="AD370" s="179">
        <f t="shared" si="297"/>
        <v>0</v>
      </c>
      <c r="AE370" s="209"/>
      <c r="AF370" s="208"/>
      <c r="AG370" s="179">
        <f t="shared" si="298"/>
        <v>0</v>
      </c>
      <c r="AH370" s="209"/>
      <c r="AI370" s="203"/>
      <c r="AJ370" s="182">
        <f>SUM(I367:I375,L367:L375,O367:O375,R367:R375,U367:U375,X367:X375,AA367:AA375,AD367:AD375,AG367:AG375)</f>
        <v>600000</v>
      </c>
    </row>
    <row r="371" spans="1:36" ht="13.5" customHeight="1">
      <c r="A371" s="435"/>
      <c r="B371" s="426"/>
      <c r="C371" s="437"/>
      <c r="D371" s="439"/>
      <c r="E371" s="441"/>
      <c r="F371" s="426"/>
      <c r="G371" s="196" t="s">
        <v>33</v>
      </c>
      <c r="H371" s="208"/>
      <c r="I371" s="179">
        <f t="shared" si="290"/>
        <v>0</v>
      </c>
      <c r="J371" s="209"/>
      <c r="K371" s="208"/>
      <c r="L371" s="179">
        <f t="shared" si="291"/>
        <v>0</v>
      </c>
      <c r="M371" s="209"/>
      <c r="N371" s="208"/>
      <c r="O371" s="179">
        <f t="shared" si="292"/>
        <v>0</v>
      </c>
      <c r="P371" s="209"/>
      <c r="Q371" s="208"/>
      <c r="R371" s="179">
        <f t="shared" si="293"/>
        <v>0</v>
      </c>
      <c r="S371" s="209"/>
      <c r="T371" s="208"/>
      <c r="U371" s="179">
        <f t="shared" si="294"/>
        <v>0</v>
      </c>
      <c r="V371" s="209"/>
      <c r="W371" s="208"/>
      <c r="X371" s="179">
        <f t="shared" si="295"/>
        <v>0</v>
      </c>
      <c r="Y371" s="228"/>
      <c r="Z371" s="208"/>
      <c r="AA371" s="179">
        <f t="shared" si="296"/>
        <v>0</v>
      </c>
      <c r="AB371" s="209"/>
      <c r="AC371" s="208"/>
      <c r="AD371" s="179">
        <f t="shared" si="297"/>
        <v>0</v>
      </c>
      <c r="AE371" s="209"/>
      <c r="AF371" s="208"/>
      <c r="AG371" s="179">
        <f t="shared" si="298"/>
        <v>0</v>
      </c>
      <c r="AH371" s="209"/>
      <c r="AI371" s="203"/>
      <c r="AJ371" s="183" t="s">
        <v>36</v>
      </c>
    </row>
    <row r="372" spans="1:36" ht="13.5" customHeight="1">
      <c r="A372" s="435"/>
      <c r="B372" s="426"/>
      <c r="C372" s="437"/>
      <c r="D372" s="439"/>
      <c r="E372" s="441"/>
      <c r="F372" s="426"/>
      <c r="G372" s="196" t="s">
        <v>34</v>
      </c>
      <c r="H372" s="208"/>
      <c r="I372" s="179">
        <f t="shared" si="290"/>
        <v>0</v>
      </c>
      <c r="J372" s="209"/>
      <c r="K372" s="208"/>
      <c r="L372" s="179">
        <f t="shared" si="291"/>
        <v>0</v>
      </c>
      <c r="M372" s="209"/>
      <c r="N372" s="208"/>
      <c r="O372" s="179">
        <f t="shared" si="292"/>
        <v>0</v>
      </c>
      <c r="P372" s="209"/>
      <c r="Q372" s="208"/>
      <c r="R372" s="179">
        <f t="shared" si="293"/>
        <v>0</v>
      </c>
      <c r="S372" s="209"/>
      <c r="T372" s="208"/>
      <c r="U372" s="179">
        <f t="shared" si="294"/>
        <v>0</v>
      </c>
      <c r="V372" s="209"/>
      <c r="W372" s="208"/>
      <c r="X372" s="179">
        <f t="shared" si="295"/>
        <v>0</v>
      </c>
      <c r="Y372" s="228"/>
      <c r="Z372" s="208"/>
      <c r="AA372" s="179">
        <f t="shared" si="296"/>
        <v>0</v>
      </c>
      <c r="AB372" s="209"/>
      <c r="AC372" s="208"/>
      <c r="AD372" s="179">
        <f t="shared" si="297"/>
        <v>0</v>
      </c>
      <c r="AE372" s="209"/>
      <c r="AF372" s="208"/>
      <c r="AG372" s="179">
        <f t="shared" si="298"/>
        <v>0</v>
      </c>
      <c r="AH372" s="209"/>
      <c r="AI372" s="203"/>
      <c r="AJ372" s="182">
        <f>SUM(J367:J375,M367:M375,P367:P375,S367:S375,V367:V375,Y367:Y375,AB367:AB375,AE367:AE375,AH367:AH375)</f>
        <v>400000</v>
      </c>
    </row>
    <row r="373" spans="1:36" ht="13.5" customHeight="1">
      <c r="A373" s="435"/>
      <c r="B373" s="426"/>
      <c r="C373" s="437"/>
      <c r="D373" s="439"/>
      <c r="E373" s="441"/>
      <c r="F373" s="426"/>
      <c r="G373" s="196" t="s">
        <v>35</v>
      </c>
      <c r="H373" s="208"/>
      <c r="I373" s="179">
        <f t="shared" si="290"/>
        <v>0</v>
      </c>
      <c r="J373" s="209"/>
      <c r="K373" s="208"/>
      <c r="L373" s="179">
        <f t="shared" si="291"/>
        <v>0</v>
      </c>
      <c r="M373" s="209"/>
      <c r="N373" s="208"/>
      <c r="O373" s="179">
        <f t="shared" si="292"/>
        <v>0</v>
      </c>
      <c r="P373" s="209"/>
      <c r="Q373" s="208"/>
      <c r="R373" s="179">
        <f t="shared" si="293"/>
        <v>0</v>
      </c>
      <c r="S373" s="209"/>
      <c r="T373" s="208">
        <v>200000</v>
      </c>
      <c r="U373" s="179">
        <f t="shared" si="294"/>
        <v>0</v>
      </c>
      <c r="V373" s="209">
        <v>200000</v>
      </c>
      <c r="W373" s="208">
        <v>200000</v>
      </c>
      <c r="X373" s="179">
        <f t="shared" si="295"/>
        <v>0</v>
      </c>
      <c r="Y373" s="228">
        <v>200000</v>
      </c>
      <c r="Z373" s="208">
        <v>200000</v>
      </c>
      <c r="AA373" s="179">
        <f t="shared" si="296"/>
        <v>200000</v>
      </c>
      <c r="AB373" s="209"/>
      <c r="AC373" s="208">
        <v>200000</v>
      </c>
      <c r="AD373" s="179">
        <f t="shared" si="297"/>
        <v>200000</v>
      </c>
      <c r="AE373" s="209"/>
      <c r="AF373" s="208">
        <v>200000</v>
      </c>
      <c r="AG373" s="179">
        <f t="shared" si="298"/>
        <v>200000</v>
      </c>
      <c r="AH373" s="209"/>
      <c r="AI373" s="203"/>
      <c r="AJ373" s="183" t="s">
        <v>40</v>
      </c>
    </row>
    <row r="374" spans="1:36" ht="13.5" customHeight="1">
      <c r="A374" s="435"/>
      <c r="B374" s="426"/>
      <c r="C374" s="437"/>
      <c r="D374" s="439"/>
      <c r="E374" s="441"/>
      <c r="F374" s="426"/>
      <c r="G374" s="196" t="s">
        <v>37</v>
      </c>
      <c r="H374" s="208"/>
      <c r="I374" s="179">
        <f t="shared" si="290"/>
        <v>0</v>
      </c>
      <c r="J374" s="209"/>
      <c r="K374" s="208"/>
      <c r="L374" s="179">
        <f t="shared" si="291"/>
        <v>0</v>
      </c>
      <c r="M374" s="209"/>
      <c r="N374" s="208"/>
      <c r="O374" s="179">
        <f t="shared" si="292"/>
        <v>0</v>
      </c>
      <c r="P374" s="209"/>
      <c r="Q374" s="208"/>
      <c r="R374" s="179">
        <f t="shared" si="293"/>
        <v>0</v>
      </c>
      <c r="S374" s="209"/>
      <c r="T374" s="208"/>
      <c r="U374" s="179">
        <f t="shared" si="294"/>
        <v>0</v>
      </c>
      <c r="V374" s="209"/>
      <c r="W374" s="208"/>
      <c r="X374" s="179">
        <f t="shared" si="295"/>
        <v>0</v>
      </c>
      <c r="Y374" s="228"/>
      <c r="Z374" s="208"/>
      <c r="AA374" s="179">
        <f t="shared" si="296"/>
        <v>0</v>
      </c>
      <c r="AB374" s="209"/>
      <c r="AC374" s="208"/>
      <c r="AD374" s="179">
        <f t="shared" si="297"/>
        <v>0</v>
      </c>
      <c r="AE374" s="209"/>
      <c r="AF374" s="208"/>
      <c r="AG374" s="179">
        <f t="shared" si="298"/>
        <v>0</v>
      </c>
      <c r="AH374" s="209"/>
      <c r="AI374" s="203"/>
      <c r="AJ374" s="184">
        <f>AJ372/AJ368</f>
        <v>0.4</v>
      </c>
    </row>
    <row r="375" spans="1:36" ht="13.5" customHeight="1" thickBot="1">
      <c r="A375" s="436"/>
      <c r="B375" s="427"/>
      <c r="C375" s="438"/>
      <c r="D375" s="440"/>
      <c r="E375" s="442"/>
      <c r="F375" s="427"/>
      <c r="G375" s="197" t="s">
        <v>38</v>
      </c>
      <c r="H375" s="210"/>
      <c r="I375" s="185">
        <f t="shared" si="290"/>
        <v>0</v>
      </c>
      <c r="J375" s="211"/>
      <c r="K375" s="210"/>
      <c r="L375" s="185">
        <f t="shared" si="291"/>
        <v>0</v>
      </c>
      <c r="M375" s="211"/>
      <c r="N375" s="210"/>
      <c r="O375" s="185">
        <f t="shared" si="292"/>
        <v>0</v>
      </c>
      <c r="P375" s="211"/>
      <c r="Q375" s="210"/>
      <c r="R375" s="185">
        <f t="shared" si="293"/>
        <v>0</v>
      </c>
      <c r="S375" s="211"/>
      <c r="T375" s="210"/>
      <c r="U375" s="185">
        <f t="shared" si="294"/>
        <v>0</v>
      </c>
      <c r="V375" s="211"/>
      <c r="W375" s="210"/>
      <c r="X375" s="185">
        <f t="shared" si="295"/>
        <v>0</v>
      </c>
      <c r="Y375" s="229"/>
      <c r="Z375" s="210"/>
      <c r="AA375" s="185">
        <f t="shared" si="296"/>
        <v>0</v>
      </c>
      <c r="AB375" s="211"/>
      <c r="AC375" s="210"/>
      <c r="AD375" s="185">
        <f t="shared" si="297"/>
        <v>0</v>
      </c>
      <c r="AE375" s="211"/>
      <c r="AF375" s="210"/>
      <c r="AG375" s="185">
        <f t="shared" si="298"/>
        <v>0</v>
      </c>
      <c r="AH375" s="211"/>
      <c r="AI375" s="204"/>
      <c r="AJ375" s="186"/>
    </row>
    <row r="376" spans="1:36" ht="15" hidden="1" customHeight="1">
      <c r="A376" s="446" t="s">
        <v>17</v>
      </c>
      <c r="B376" s="367" t="s">
        <v>13</v>
      </c>
      <c r="C376" s="367" t="s">
        <v>14</v>
      </c>
      <c r="D376" s="367" t="s">
        <v>176</v>
      </c>
      <c r="E376" s="367" t="s">
        <v>16</v>
      </c>
      <c r="F376" s="354" t="s">
        <v>17</v>
      </c>
      <c r="G376" s="448" t="s">
        <v>18</v>
      </c>
      <c r="H376" s="365" t="s">
        <v>19</v>
      </c>
      <c r="I376" s="354" t="s">
        <v>20</v>
      </c>
      <c r="J376" s="355" t="s">
        <v>21</v>
      </c>
      <c r="K376" s="365" t="s">
        <v>19</v>
      </c>
      <c r="L376" s="354" t="s">
        <v>20</v>
      </c>
      <c r="M376" s="355" t="s">
        <v>21</v>
      </c>
      <c r="N376" s="365" t="s">
        <v>19</v>
      </c>
      <c r="O376" s="354" t="s">
        <v>20</v>
      </c>
      <c r="P376" s="355" t="s">
        <v>21</v>
      </c>
      <c r="Q376" s="365" t="s">
        <v>19</v>
      </c>
      <c r="R376" s="354" t="s">
        <v>20</v>
      </c>
      <c r="S376" s="355" t="s">
        <v>21</v>
      </c>
      <c r="T376" s="365" t="s">
        <v>19</v>
      </c>
      <c r="U376" s="354" t="s">
        <v>20</v>
      </c>
      <c r="V376" s="355" t="s">
        <v>21</v>
      </c>
      <c r="W376" s="365" t="s">
        <v>19</v>
      </c>
      <c r="X376" s="354" t="s">
        <v>20</v>
      </c>
      <c r="Y376" s="450" t="s">
        <v>21</v>
      </c>
      <c r="Z376" s="365" t="s">
        <v>19</v>
      </c>
      <c r="AA376" s="354" t="s">
        <v>20</v>
      </c>
      <c r="AB376" s="355" t="s">
        <v>21</v>
      </c>
      <c r="AC376" s="365" t="s">
        <v>19</v>
      </c>
      <c r="AD376" s="354" t="s">
        <v>20</v>
      </c>
      <c r="AE376" s="355" t="s">
        <v>21</v>
      </c>
      <c r="AF376" s="365" t="s">
        <v>19</v>
      </c>
      <c r="AG376" s="354" t="s">
        <v>20</v>
      </c>
      <c r="AH376" s="355" t="s">
        <v>21</v>
      </c>
      <c r="AI376" s="356" t="s">
        <v>19</v>
      </c>
      <c r="AJ376" s="453" t="s">
        <v>22</v>
      </c>
    </row>
    <row r="377" spans="1:36" ht="15" hidden="1" customHeight="1">
      <c r="A377" s="447"/>
      <c r="B377" s="431"/>
      <c r="C377" s="431"/>
      <c r="D377" s="431"/>
      <c r="E377" s="431"/>
      <c r="F377" s="444"/>
      <c r="G377" s="449"/>
      <c r="H377" s="443"/>
      <c r="I377" s="444"/>
      <c r="J377" s="445"/>
      <c r="K377" s="443"/>
      <c r="L377" s="444"/>
      <c r="M377" s="445"/>
      <c r="N377" s="443"/>
      <c r="O377" s="444"/>
      <c r="P377" s="445"/>
      <c r="Q377" s="443"/>
      <c r="R377" s="444"/>
      <c r="S377" s="445"/>
      <c r="T377" s="443"/>
      <c r="U377" s="444"/>
      <c r="V377" s="445"/>
      <c r="W377" s="443"/>
      <c r="X377" s="444"/>
      <c r="Y377" s="451"/>
      <c r="Z377" s="443"/>
      <c r="AA377" s="444"/>
      <c r="AB377" s="445"/>
      <c r="AC377" s="443"/>
      <c r="AD377" s="444"/>
      <c r="AE377" s="445"/>
      <c r="AF377" s="443"/>
      <c r="AG377" s="444"/>
      <c r="AH377" s="445"/>
      <c r="AI377" s="452"/>
      <c r="AJ377" s="454"/>
    </row>
    <row r="378" spans="1:36" ht="15" hidden="1" customHeight="1">
      <c r="A378" s="435" t="s">
        <v>234</v>
      </c>
      <c r="B378" s="426" t="s">
        <v>279</v>
      </c>
      <c r="C378" s="437">
        <v>2086</v>
      </c>
      <c r="D378" s="439" t="s">
        <v>280</v>
      </c>
      <c r="E378" s="441" t="s">
        <v>281</v>
      </c>
      <c r="F378" s="426" t="s">
        <v>234</v>
      </c>
      <c r="G378" s="196" t="s">
        <v>27</v>
      </c>
      <c r="H378" s="208"/>
      <c r="I378" s="179">
        <f t="shared" ref="I378:I386" si="299">H378-J378</f>
        <v>0</v>
      </c>
      <c r="J378" s="209"/>
      <c r="K378" s="208"/>
      <c r="L378" s="179">
        <f t="shared" ref="L378:L386" si="300">K378-M378</f>
        <v>0</v>
      </c>
      <c r="M378" s="209"/>
      <c r="N378" s="208"/>
      <c r="O378" s="179">
        <f t="shared" ref="O378:O386" si="301">N378-P378</f>
        <v>0</v>
      </c>
      <c r="P378" s="209"/>
      <c r="Q378" s="208"/>
      <c r="R378" s="179">
        <f t="shared" ref="R378:R386" si="302">Q378-S378</f>
        <v>0</v>
      </c>
      <c r="S378" s="209"/>
      <c r="T378" s="208"/>
      <c r="U378" s="179">
        <f t="shared" ref="U378:U386" si="303">T378-V378</f>
        <v>0</v>
      </c>
      <c r="V378" s="209"/>
      <c r="W378" s="208"/>
      <c r="X378" s="179">
        <f t="shared" ref="X378:X386" si="304">W378-Y378</f>
        <v>0</v>
      </c>
      <c r="Y378" s="228"/>
      <c r="Z378" s="208"/>
      <c r="AA378" s="179">
        <f t="shared" ref="AA378:AA386" si="305">Z378-AB378</f>
        <v>0</v>
      </c>
      <c r="AB378" s="209"/>
      <c r="AC378" s="208"/>
      <c r="AD378" s="179">
        <f t="shared" ref="AD378:AD386" si="306">AC378-AE378</f>
        <v>0</v>
      </c>
      <c r="AE378" s="209"/>
      <c r="AF378" s="208"/>
      <c r="AG378" s="179">
        <f t="shared" ref="AG378:AG386" si="307">AF378-AH378</f>
        <v>0</v>
      </c>
      <c r="AH378" s="209"/>
      <c r="AI378" s="203"/>
      <c r="AJ378" s="181" t="s">
        <v>28</v>
      </c>
    </row>
    <row r="379" spans="1:36" ht="15" hidden="1" thickBot="1">
      <c r="A379" s="435"/>
      <c r="B379" s="426"/>
      <c r="C379" s="437"/>
      <c r="D379" s="439"/>
      <c r="E379" s="441"/>
      <c r="F379" s="426"/>
      <c r="G379" s="196" t="s">
        <v>29</v>
      </c>
      <c r="H379" s="208"/>
      <c r="I379" s="179">
        <f t="shared" si="299"/>
        <v>0</v>
      </c>
      <c r="J379" s="209"/>
      <c r="K379" s="208"/>
      <c r="L379" s="179">
        <f t="shared" si="300"/>
        <v>0</v>
      </c>
      <c r="M379" s="209"/>
      <c r="N379" s="208"/>
      <c r="O379" s="179">
        <f t="shared" si="301"/>
        <v>0</v>
      </c>
      <c r="P379" s="209"/>
      <c r="Q379" s="208"/>
      <c r="R379" s="179">
        <f t="shared" si="302"/>
        <v>0</v>
      </c>
      <c r="S379" s="209"/>
      <c r="T379" s="208"/>
      <c r="U379" s="179">
        <f t="shared" si="303"/>
        <v>0</v>
      </c>
      <c r="V379" s="209"/>
      <c r="W379" s="208"/>
      <c r="X379" s="179">
        <f t="shared" si="304"/>
        <v>0</v>
      </c>
      <c r="Y379" s="228"/>
      <c r="Z379" s="208"/>
      <c r="AA379" s="179">
        <f t="shared" si="305"/>
        <v>0</v>
      </c>
      <c r="AB379" s="209"/>
      <c r="AC379" s="208"/>
      <c r="AD379" s="179">
        <f t="shared" si="306"/>
        <v>0</v>
      </c>
      <c r="AE379" s="209"/>
      <c r="AF379" s="208"/>
      <c r="AG379" s="179">
        <f t="shared" si="307"/>
        <v>0</v>
      </c>
      <c r="AH379" s="209"/>
      <c r="AI379" s="203"/>
      <c r="AJ379" s="182">
        <f>SUM(H378:H386,K378:K386,N378:N386,Q378:Q386,T378:T386,W378:W386,Z378:Z386,AC378:AC386,AF378:AF386)</f>
        <v>631682</v>
      </c>
    </row>
    <row r="380" spans="1:36" ht="15" hidden="1" thickBot="1">
      <c r="A380" s="435"/>
      <c r="B380" s="426"/>
      <c r="C380" s="437"/>
      <c r="D380" s="439"/>
      <c r="E380" s="441"/>
      <c r="F380" s="426"/>
      <c r="G380" s="196" t="s">
        <v>30</v>
      </c>
      <c r="H380" s="208">
        <v>164972</v>
      </c>
      <c r="I380" s="179">
        <f t="shared" si="299"/>
        <v>0</v>
      </c>
      <c r="J380" s="209">
        <v>164972</v>
      </c>
      <c r="K380" s="208"/>
      <c r="L380" s="179">
        <f t="shared" si="300"/>
        <v>0</v>
      </c>
      <c r="M380" s="209"/>
      <c r="N380" s="208"/>
      <c r="O380" s="179">
        <f t="shared" si="301"/>
        <v>0</v>
      </c>
      <c r="P380" s="209"/>
      <c r="Q380" s="208">
        <v>466710</v>
      </c>
      <c r="R380" s="179">
        <f t="shared" si="302"/>
        <v>0</v>
      </c>
      <c r="S380" s="209">
        <v>466710</v>
      </c>
      <c r="T380" s="208"/>
      <c r="U380" s="179">
        <f t="shared" si="303"/>
        <v>0</v>
      </c>
      <c r="V380" s="209"/>
      <c r="W380" s="208"/>
      <c r="X380" s="179">
        <f t="shared" si="304"/>
        <v>0</v>
      </c>
      <c r="Y380" s="228"/>
      <c r="Z380" s="208"/>
      <c r="AA380" s="179">
        <f t="shared" si="305"/>
        <v>0</v>
      </c>
      <c r="AB380" s="209"/>
      <c r="AC380" s="208"/>
      <c r="AD380" s="179">
        <f t="shared" si="306"/>
        <v>0</v>
      </c>
      <c r="AE380" s="209"/>
      <c r="AF380" s="208"/>
      <c r="AG380" s="179">
        <f t="shared" si="307"/>
        <v>0</v>
      </c>
      <c r="AH380" s="209"/>
      <c r="AI380" s="203"/>
      <c r="AJ380" s="183" t="s">
        <v>32</v>
      </c>
    </row>
    <row r="381" spans="1:36" ht="15" hidden="1" thickBot="1">
      <c r="A381" s="435"/>
      <c r="B381" s="426"/>
      <c r="C381" s="437"/>
      <c r="D381" s="439"/>
      <c r="E381" s="441"/>
      <c r="F381" s="426"/>
      <c r="G381" s="196" t="s">
        <v>31</v>
      </c>
      <c r="H381" s="208"/>
      <c r="I381" s="179">
        <f t="shared" si="299"/>
        <v>0</v>
      </c>
      <c r="J381" s="209"/>
      <c r="K381" s="208"/>
      <c r="L381" s="179">
        <f t="shared" si="300"/>
        <v>0</v>
      </c>
      <c r="M381" s="209"/>
      <c r="N381" s="208"/>
      <c r="O381" s="179">
        <f t="shared" si="301"/>
        <v>0</v>
      </c>
      <c r="P381" s="209"/>
      <c r="Q381" s="208"/>
      <c r="R381" s="179">
        <f t="shared" si="302"/>
        <v>0</v>
      </c>
      <c r="S381" s="209"/>
      <c r="T381" s="208"/>
      <c r="U381" s="179">
        <f t="shared" si="303"/>
        <v>0</v>
      </c>
      <c r="V381" s="209"/>
      <c r="W381" s="208"/>
      <c r="X381" s="179">
        <f t="shared" si="304"/>
        <v>0</v>
      </c>
      <c r="Y381" s="228"/>
      <c r="Z381" s="208"/>
      <c r="AA381" s="179">
        <f t="shared" si="305"/>
        <v>0</v>
      </c>
      <c r="AB381" s="209"/>
      <c r="AC381" s="208"/>
      <c r="AD381" s="179">
        <f t="shared" si="306"/>
        <v>0</v>
      </c>
      <c r="AE381" s="209"/>
      <c r="AF381" s="208"/>
      <c r="AG381" s="179">
        <f t="shared" si="307"/>
        <v>0</v>
      </c>
      <c r="AH381" s="209"/>
      <c r="AI381" s="203"/>
      <c r="AJ381" s="182">
        <f>SUM(I378:I386,L378:L386,O378:O386,R378:R386,U378:U386,X378:X386,AA378:AA386,AD378:AD386,AG378:AG386)</f>
        <v>0</v>
      </c>
    </row>
    <row r="382" spans="1:36" ht="15" hidden="1" thickBot="1">
      <c r="A382" s="435"/>
      <c r="B382" s="426"/>
      <c r="C382" s="437"/>
      <c r="D382" s="439"/>
      <c r="E382" s="441"/>
      <c r="F382" s="426"/>
      <c r="G382" s="196" t="s">
        <v>33</v>
      </c>
      <c r="H382" s="208"/>
      <c r="I382" s="179">
        <f t="shared" si="299"/>
        <v>0</v>
      </c>
      <c r="J382" s="209"/>
      <c r="K382" s="208"/>
      <c r="L382" s="179">
        <f t="shared" si="300"/>
        <v>0</v>
      </c>
      <c r="M382" s="209"/>
      <c r="N382" s="208"/>
      <c r="O382" s="179">
        <f t="shared" si="301"/>
        <v>0</v>
      </c>
      <c r="P382" s="209"/>
      <c r="Q382" s="208"/>
      <c r="R382" s="179">
        <f t="shared" si="302"/>
        <v>0</v>
      </c>
      <c r="S382" s="209"/>
      <c r="T382" s="208"/>
      <c r="U382" s="179">
        <f t="shared" si="303"/>
        <v>0</v>
      </c>
      <c r="V382" s="209"/>
      <c r="W382" s="208"/>
      <c r="X382" s="179">
        <f t="shared" si="304"/>
        <v>0</v>
      </c>
      <c r="Y382" s="228"/>
      <c r="Z382" s="208"/>
      <c r="AA382" s="179">
        <f t="shared" si="305"/>
        <v>0</v>
      </c>
      <c r="AB382" s="209"/>
      <c r="AC382" s="208"/>
      <c r="AD382" s="179">
        <f t="shared" si="306"/>
        <v>0</v>
      </c>
      <c r="AE382" s="209"/>
      <c r="AF382" s="208"/>
      <c r="AG382" s="179">
        <f t="shared" si="307"/>
        <v>0</v>
      </c>
      <c r="AH382" s="209"/>
      <c r="AI382" s="203"/>
      <c r="AJ382" s="183" t="s">
        <v>36</v>
      </c>
    </row>
    <row r="383" spans="1:36" ht="15" hidden="1" thickBot="1">
      <c r="A383" s="435"/>
      <c r="B383" s="426"/>
      <c r="C383" s="437"/>
      <c r="D383" s="439"/>
      <c r="E383" s="441"/>
      <c r="F383" s="426"/>
      <c r="G383" s="196" t="s">
        <v>34</v>
      </c>
      <c r="H383" s="208"/>
      <c r="I383" s="179">
        <f t="shared" si="299"/>
        <v>0</v>
      </c>
      <c r="J383" s="209"/>
      <c r="K383" s="208"/>
      <c r="L383" s="179">
        <f t="shared" si="300"/>
        <v>0</v>
      </c>
      <c r="M383" s="209"/>
      <c r="N383" s="208"/>
      <c r="O383" s="179">
        <f t="shared" si="301"/>
        <v>0</v>
      </c>
      <c r="P383" s="209"/>
      <c r="Q383" s="208"/>
      <c r="R383" s="179">
        <f t="shared" si="302"/>
        <v>0</v>
      </c>
      <c r="S383" s="209"/>
      <c r="T383" s="208"/>
      <c r="U383" s="179">
        <f t="shared" si="303"/>
        <v>0</v>
      </c>
      <c r="V383" s="209"/>
      <c r="W383" s="208"/>
      <c r="X383" s="179">
        <f t="shared" si="304"/>
        <v>0</v>
      </c>
      <c r="Y383" s="228"/>
      <c r="Z383" s="208"/>
      <c r="AA383" s="179">
        <f t="shared" si="305"/>
        <v>0</v>
      </c>
      <c r="AB383" s="209"/>
      <c r="AC383" s="208"/>
      <c r="AD383" s="179">
        <f t="shared" si="306"/>
        <v>0</v>
      </c>
      <c r="AE383" s="209"/>
      <c r="AF383" s="208"/>
      <c r="AG383" s="179">
        <f t="shared" si="307"/>
        <v>0</v>
      </c>
      <c r="AH383" s="209"/>
      <c r="AI383" s="203"/>
      <c r="AJ383" s="182">
        <f>SUM(J378:J386,M378:M386,P378:P386,S378:S386,V378:V386,Y378:Y386,AB378:AB386,AE378:AE386,AH378:AH386)</f>
        <v>631682</v>
      </c>
    </row>
    <row r="384" spans="1:36" ht="15" hidden="1" thickBot="1">
      <c r="A384" s="435"/>
      <c r="B384" s="426"/>
      <c r="C384" s="437"/>
      <c r="D384" s="439"/>
      <c r="E384" s="441"/>
      <c r="F384" s="426"/>
      <c r="G384" s="196" t="s">
        <v>35</v>
      </c>
      <c r="H384" s="208"/>
      <c r="I384" s="179">
        <f t="shared" si="299"/>
        <v>0</v>
      </c>
      <c r="J384" s="209"/>
      <c r="K384" s="208"/>
      <c r="L384" s="179">
        <f t="shared" si="300"/>
        <v>0</v>
      </c>
      <c r="M384" s="209"/>
      <c r="N384" s="208"/>
      <c r="O384" s="179">
        <f t="shared" si="301"/>
        <v>0</v>
      </c>
      <c r="P384" s="209"/>
      <c r="Q384" s="208"/>
      <c r="R384" s="179">
        <f t="shared" si="302"/>
        <v>0</v>
      </c>
      <c r="S384" s="209"/>
      <c r="T384" s="208"/>
      <c r="U384" s="179">
        <f t="shared" si="303"/>
        <v>0</v>
      </c>
      <c r="V384" s="209"/>
      <c r="W384" s="208"/>
      <c r="X384" s="179">
        <f t="shared" si="304"/>
        <v>0</v>
      </c>
      <c r="Y384" s="228"/>
      <c r="Z384" s="208"/>
      <c r="AA384" s="179">
        <f t="shared" si="305"/>
        <v>0</v>
      </c>
      <c r="AB384" s="209"/>
      <c r="AC384" s="208"/>
      <c r="AD384" s="179">
        <f t="shared" si="306"/>
        <v>0</v>
      </c>
      <c r="AE384" s="209"/>
      <c r="AF384" s="208"/>
      <c r="AG384" s="179">
        <f t="shared" si="307"/>
        <v>0</v>
      </c>
      <c r="AH384" s="209"/>
      <c r="AI384" s="203"/>
      <c r="AJ384" s="183" t="s">
        <v>40</v>
      </c>
    </row>
    <row r="385" spans="1:36" ht="15" hidden="1" thickBot="1">
      <c r="A385" s="435"/>
      <c r="B385" s="426"/>
      <c r="C385" s="437"/>
      <c r="D385" s="439"/>
      <c r="E385" s="441"/>
      <c r="F385" s="426"/>
      <c r="G385" s="196" t="s">
        <v>37</v>
      </c>
      <c r="H385" s="208"/>
      <c r="I385" s="179">
        <f t="shared" si="299"/>
        <v>0</v>
      </c>
      <c r="J385" s="209"/>
      <c r="K385" s="208"/>
      <c r="L385" s="179">
        <f t="shared" si="300"/>
        <v>0</v>
      </c>
      <c r="M385" s="209"/>
      <c r="N385" s="208"/>
      <c r="O385" s="179">
        <f t="shared" si="301"/>
        <v>0</v>
      </c>
      <c r="P385" s="209"/>
      <c r="Q385" s="208"/>
      <c r="R385" s="179">
        <f t="shared" si="302"/>
        <v>0</v>
      </c>
      <c r="S385" s="209"/>
      <c r="T385" s="208"/>
      <c r="U385" s="179">
        <f t="shared" si="303"/>
        <v>0</v>
      </c>
      <c r="V385" s="209"/>
      <c r="W385" s="208"/>
      <c r="X385" s="179">
        <f t="shared" si="304"/>
        <v>0</v>
      </c>
      <c r="Y385" s="228"/>
      <c r="Z385" s="208"/>
      <c r="AA385" s="179">
        <f t="shared" si="305"/>
        <v>0</v>
      </c>
      <c r="AB385" s="209"/>
      <c r="AC385" s="208"/>
      <c r="AD385" s="179">
        <f t="shared" si="306"/>
        <v>0</v>
      </c>
      <c r="AE385" s="209"/>
      <c r="AF385" s="208"/>
      <c r="AG385" s="179">
        <f t="shared" si="307"/>
        <v>0</v>
      </c>
      <c r="AH385" s="209"/>
      <c r="AI385" s="203"/>
      <c r="AJ385" s="184">
        <f>AJ383/AJ379</f>
        <v>1</v>
      </c>
    </row>
    <row r="386" spans="1:36" ht="15" hidden="1" thickBot="1">
      <c r="A386" s="436"/>
      <c r="B386" s="427"/>
      <c r="C386" s="438"/>
      <c r="D386" s="440"/>
      <c r="E386" s="442"/>
      <c r="F386" s="427"/>
      <c r="G386" s="197" t="s">
        <v>38</v>
      </c>
      <c r="H386" s="210"/>
      <c r="I386" s="185">
        <f t="shared" si="299"/>
        <v>0</v>
      </c>
      <c r="J386" s="211"/>
      <c r="K386" s="210"/>
      <c r="L386" s="185">
        <f t="shared" si="300"/>
        <v>0</v>
      </c>
      <c r="M386" s="211"/>
      <c r="N386" s="210"/>
      <c r="O386" s="185">
        <f t="shared" si="301"/>
        <v>0</v>
      </c>
      <c r="P386" s="211"/>
      <c r="Q386" s="210"/>
      <c r="R386" s="185">
        <f t="shared" si="302"/>
        <v>0</v>
      </c>
      <c r="S386" s="211"/>
      <c r="T386" s="210"/>
      <c r="U386" s="185">
        <f t="shared" si="303"/>
        <v>0</v>
      </c>
      <c r="V386" s="211"/>
      <c r="W386" s="210"/>
      <c r="X386" s="185">
        <f t="shared" si="304"/>
        <v>0</v>
      </c>
      <c r="Y386" s="229"/>
      <c r="Z386" s="210"/>
      <c r="AA386" s="185">
        <f t="shared" si="305"/>
        <v>0</v>
      </c>
      <c r="AB386" s="211"/>
      <c r="AC386" s="210"/>
      <c r="AD386" s="185">
        <f t="shared" si="306"/>
        <v>0</v>
      </c>
      <c r="AE386" s="211"/>
      <c r="AF386" s="210"/>
      <c r="AG386" s="185">
        <f t="shared" si="307"/>
        <v>0</v>
      </c>
      <c r="AH386" s="211"/>
      <c r="AI386" s="204"/>
      <c r="AJ386" s="186"/>
    </row>
    <row r="387" spans="1:36" ht="15" hidden="1" customHeight="1">
      <c r="A387" s="446" t="s">
        <v>17</v>
      </c>
      <c r="B387" s="367" t="s">
        <v>13</v>
      </c>
      <c r="C387" s="367" t="s">
        <v>14</v>
      </c>
      <c r="D387" s="367" t="s">
        <v>176</v>
      </c>
      <c r="E387" s="367" t="s">
        <v>16</v>
      </c>
      <c r="F387" s="354" t="s">
        <v>17</v>
      </c>
      <c r="G387" s="448" t="s">
        <v>18</v>
      </c>
      <c r="H387" s="365" t="s">
        <v>19</v>
      </c>
      <c r="I387" s="354" t="s">
        <v>20</v>
      </c>
      <c r="J387" s="355" t="s">
        <v>21</v>
      </c>
      <c r="K387" s="365" t="s">
        <v>19</v>
      </c>
      <c r="L387" s="354" t="s">
        <v>20</v>
      </c>
      <c r="M387" s="355" t="s">
        <v>21</v>
      </c>
      <c r="N387" s="365" t="s">
        <v>19</v>
      </c>
      <c r="O387" s="354" t="s">
        <v>20</v>
      </c>
      <c r="P387" s="355" t="s">
        <v>21</v>
      </c>
      <c r="Q387" s="365" t="s">
        <v>19</v>
      </c>
      <c r="R387" s="354" t="s">
        <v>20</v>
      </c>
      <c r="S387" s="355" t="s">
        <v>21</v>
      </c>
      <c r="T387" s="365" t="s">
        <v>19</v>
      </c>
      <c r="U387" s="354" t="s">
        <v>20</v>
      </c>
      <c r="V387" s="355" t="s">
        <v>21</v>
      </c>
      <c r="W387" s="365" t="s">
        <v>19</v>
      </c>
      <c r="X387" s="354" t="s">
        <v>20</v>
      </c>
      <c r="Y387" s="450" t="s">
        <v>21</v>
      </c>
      <c r="Z387" s="365" t="s">
        <v>19</v>
      </c>
      <c r="AA387" s="354" t="s">
        <v>20</v>
      </c>
      <c r="AB387" s="355" t="s">
        <v>21</v>
      </c>
      <c r="AC387" s="365" t="s">
        <v>19</v>
      </c>
      <c r="AD387" s="354" t="s">
        <v>20</v>
      </c>
      <c r="AE387" s="355" t="s">
        <v>21</v>
      </c>
      <c r="AF387" s="365" t="s">
        <v>19</v>
      </c>
      <c r="AG387" s="354" t="s">
        <v>20</v>
      </c>
      <c r="AH387" s="355" t="s">
        <v>21</v>
      </c>
      <c r="AI387" s="356" t="s">
        <v>19</v>
      </c>
      <c r="AJ387" s="453" t="s">
        <v>22</v>
      </c>
    </row>
    <row r="388" spans="1:36" ht="15" hidden="1" customHeight="1">
      <c r="A388" s="447"/>
      <c r="B388" s="431"/>
      <c r="C388" s="431"/>
      <c r="D388" s="431"/>
      <c r="E388" s="431"/>
      <c r="F388" s="444"/>
      <c r="G388" s="449"/>
      <c r="H388" s="443"/>
      <c r="I388" s="444"/>
      <c r="J388" s="445"/>
      <c r="K388" s="443"/>
      <c r="L388" s="444"/>
      <c r="M388" s="445"/>
      <c r="N388" s="443"/>
      <c r="O388" s="444"/>
      <c r="P388" s="445"/>
      <c r="Q388" s="443"/>
      <c r="R388" s="444"/>
      <c r="S388" s="445"/>
      <c r="T388" s="443"/>
      <c r="U388" s="444"/>
      <c r="V388" s="445"/>
      <c r="W388" s="443"/>
      <c r="X388" s="444"/>
      <c r="Y388" s="451"/>
      <c r="Z388" s="443"/>
      <c r="AA388" s="444"/>
      <c r="AB388" s="445"/>
      <c r="AC388" s="443"/>
      <c r="AD388" s="444"/>
      <c r="AE388" s="445"/>
      <c r="AF388" s="443"/>
      <c r="AG388" s="444"/>
      <c r="AH388" s="445"/>
      <c r="AI388" s="452"/>
      <c r="AJ388" s="454"/>
    </row>
    <row r="389" spans="1:36" ht="15" hidden="1" customHeight="1">
      <c r="A389" s="435" t="s">
        <v>234</v>
      </c>
      <c r="B389" s="426" t="s">
        <v>282</v>
      </c>
      <c r="C389" s="437">
        <v>2087</v>
      </c>
      <c r="D389" s="439" t="s">
        <v>283</v>
      </c>
      <c r="E389" s="441" t="s">
        <v>284</v>
      </c>
      <c r="F389" s="426" t="s">
        <v>234</v>
      </c>
      <c r="G389" s="196" t="s">
        <v>27</v>
      </c>
      <c r="H389" s="208"/>
      <c r="I389" s="179">
        <f t="shared" ref="I389:I397" si="308">H389-J389</f>
        <v>0</v>
      </c>
      <c r="J389" s="209"/>
      <c r="K389" s="208"/>
      <c r="L389" s="179">
        <f t="shared" ref="L389:L397" si="309">K389-M389</f>
        <v>0</v>
      </c>
      <c r="M389" s="209"/>
      <c r="N389" s="208"/>
      <c r="O389" s="179">
        <f t="shared" ref="O389:O397" si="310">N389-P389</f>
        <v>0</v>
      </c>
      <c r="P389" s="209"/>
      <c r="Q389" s="208"/>
      <c r="R389" s="179">
        <f t="shared" ref="R389:R397" si="311">Q389-S389</f>
        <v>0</v>
      </c>
      <c r="S389" s="209"/>
      <c r="T389" s="208"/>
      <c r="U389" s="179">
        <f t="shared" ref="U389:U397" si="312">T389-V389</f>
        <v>0</v>
      </c>
      <c r="V389" s="209"/>
      <c r="W389" s="208"/>
      <c r="X389" s="179">
        <f t="shared" ref="X389:X397" si="313">W389-Y389</f>
        <v>0</v>
      </c>
      <c r="Y389" s="228"/>
      <c r="Z389" s="208"/>
      <c r="AA389" s="179">
        <f t="shared" ref="AA389:AA397" si="314">Z389-AB389</f>
        <v>0</v>
      </c>
      <c r="AB389" s="209"/>
      <c r="AC389" s="208"/>
      <c r="AD389" s="179">
        <f t="shared" ref="AD389:AD397" si="315">AC389-AE389</f>
        <v>0</v>
      </c>
      <c r="AE389" s="209"/>
      <c r="AF389" s="208"/>
      <c r="AG389" s="179">
        <f t="shared" ref="AG389:AG397" si="316">AF389-AH389</f>
        <v>0</v>
      </c>
      <c r="AH389" s="209"/>
      <c r="AI389" s="203"/>
      <c r="AJ389" s="181" t="s">
        <v>28</v>
      </c>
    </row>
    <row r="390" spans="1:36" ht="15" hidden="1" thickBot="1">
      <c r="A390" s="435"/>
      <c r="B390" s="426"/>
      <c r="C390" s="437"/>
      <c r="D390" s="439"/>
      <c r="E390" s="441"/>
      <c r="F390" s="426"/>
      <c r="G390" s="196" t="s">
        <v>29</v>
      </c>
      <c r="H390" s="208"/>
      <c r="I390" s="179">
        <f t="shared" si="308"/>
        <v>0</v>
      </c>
      <c r="J390" s="209"/>
      <c r="K390" s="208"/>
      <c r="L390" s="179">
        <f t="shared" si="309"/>
        <v>0</v>
      </c>
      <c r="M390" s="209"/>
      <c r="N390" s="208"/>
      <c r="O390" s="179">
        <f t="shared" si="310"/>
        <v>0</v>
      </c>
      <c r="P390" s="209"/>
      <c r="Q390" s="208"/>
      <c r="R390" s="179">
        <f t="shared" si="311"/>
        <v>0</v>
      </c>
      <c r="S390" s="209"/>
      <c r="T390" s="208"/>
      <c r="U390" s="179">
        <f t="shared" si="312"/>
        <v>0</v>
      </c>
      <c r="V390" s="209"/>
      <c r="W390" s="208"/>
      <c r="X390" s="179">
        <f t="shared" si="313"/>
        <v>0</v>
      </c>
      <c r="Y390" s="228"/>
      <c r="Z390" s="208"/>
      <c r="AA390" s="179">
        <f t="shared" si="314"/>
        <v>0</v>
      </c>
      <c r="AB390" s="209"/>
      <c r="AC390" s="208"/>
      <c r="AD390" s="179">
        <f t="shared" si="315"/>
        <v>0</v>
      </c>
      <c r="AE390" s="209"/>
      <c r="AF390" s="208"/>
      <c r="AG390" s="179">
        <f t="shared" si="316"/>
        <v>0</v>
      </c>
      <c r="AH390" s="209"/>
      <c r="AI390" s="203"/>
      <c r="AJ390" s="182">
        <f>SUM(H389:H397,K389:K397,N389:N397,Q389:Q397,T389:T397,W389:W397,Z389:Z397,AC389:AC397,AF389:AF397)</f>
        <v>901878</v>
      </c>
    </row>
    <row r="391" spans="1:36" ht="15" hidden="1" thickBot="1">
      <c r="A391" s="435"/>
      <c r="B391" s="426"/>
      <c r="C391" s="437"/>
      <c r="D391" s="439"/>
      <c r="E391" s="441"/>
      <c r="F391" s="426"/>
      <c r="G391" s="196" t="s">
        <v>30</v>
      </c>
      <c r="H391" s="208">
        <v>110064</v>
      </c>
      <c r="I391" s="179">
        <f t="shared" si="308"/>
        <v>1100</v>
      </c>
      <c r="J391" s="209">
        <v>108964</v>
      </c>
      <c r="K391" s="208"/>
      <c r="L391" s="179">
        <f t="shared" si="309"/>
        <v>0</v>
      </c>
      <c r="M391" s="209"/>
      <c r="N391" s="208"/>
      <c r="O391" s="179">
        <f t="shared" si="310"/>
        <v>0</v>
      </c>
      <c r="P391" s="209"/>
      <c r="Q391" s="208">
        <v>791814</v>
      </c>
      <c r="R391" s="179">
        <f t="shared" si="311"/>
        <v>263814</v>
      </c>
      <c r="S391" s="209">
        <v>528000</v>
      </c>
      <c r="T391" s="208"/>
      <c r="U391" s="179">
        <f t="shared" si="312"/>
        <v>0</v>
      </c>
      <c r="V391" s="209"/>
      <c r="W391" s="208"/>
      <c r="X391" s="179">
        <f t="shared" si="313"/>
        <v>0</v>
      </c>
      <c r="Y391" s="228"/>
      <c r="Z391" s="208"/>
      <c r="AA391" s="179">
        <f t="shared" si="314"/>
        <v>0</v>
      </c>
      <c r="AB391" s="209"/>
      <c r="AC391" s="208"/>
      <c r="AD391" s="179">
        <f t="shared" si="315"/>
        <v>0</v>
      </c>
      <c r="AE391" s="209"/>
      <c r="AF391" s="208"/>
      <c r="AG391" s="179">
        <f t="shared" si="316"/>
        <v>0</v>
      </c>
      <c r="AH391" s="209"/>
      <c r="AI391" s="203"/>
      <c r="AJ391" s="183" t="s">
        <v>32</v>
      </c>
    </row>
    <row r="392" spans="1:36" ht="15" hidden="1" thickBot="1">
      <c r="A392" s="435"/>
      <c r="B392" s="426"/>
      <c r="C392" s="437"/>
      <c r="D392" s="439"/>
      <c r="E392" s="441"/>
      <c r="F392" s="426"/>
      <c r="G392" s="196" t="s">
        <v>31</v>
      </c>
      <c r="H392" s="208"/>
      <c r="I392" s="179">
        <f t="shared" si="308"/>
        <v>0</v>
      </c>
      <c r="J392" s="209"/>
      <c r="K392" s="208"/>
      <c r="L392" s="179">
        <f t="shared" si="309"/>
        <v>0</v>
      </c>
      <c r="M392" s="209"/>
      <c r="N392" s="208"/>
      <c r="O392" s="179">
        <f t="shared" si="310"/>
        <v>0</v>
      </c>
      <c r="P392" s="209"/>
      <c r="Q392" s="208"/>
      <c r="R392" s="179">
        <f t="shared" si="311"/>
        <v>0</v>
      </c>
      <c r="S392" s="209"/>
      <c r="T392" s="208"/>
      <c r="U392" s="179">
        <f t="shared" si="312"/>
        <v>0</v>
      </c>
      <c r="V392" s="209"/>
      <c r="W392" s="208"/>
      <c r="X392" s="179">
        <f t="shared" si="313"/>
        <v>0</v>
      </c>
      <c r="Y392" s="228"/>
      <c r="Z392" s="208"/>
      <c r="AA392" s="179">
        <f t="shared" si="314"/>
        <v>0</v>
      </c>
      <c r="AB392" s="209"/>
      <c r="AC392" s="208"/>
      <c r="AD392" s="179">
        <f t="shared" si="315"/>
        <v>0</v>
      </c>
      <c r="AE392" s="209"/>
      <c r="AF392" s="208"/>
      <c r="AG392" s="179">
        <f t="shared" si="316"/>
        <v>0</v>
      </c>
      <c r="AH392" s="209"/>
      <c r="AI392" s="203"/>
      <c r="AJ392" s="182">
        <f>SUM(I389:I397,L389:L397,O389:O397,R389:R397,U389:U397,X389:X397,AA389:AA397,AD389:AD397,AG389:AG397)</f>
        <v>264914</v>
      </c>
    </row>
    <row r="393" spans="1:36" ht="15" hidden="1" thickBot="1">
      <c r="A393" s="435"/>
      <c r="B393" s="426"/>
      <c r="C393" s="437"/>
      <c r="D393" s="439"/>
      <c r="E393" s="441"/>
      <c r="F393" s="426"/>
      <c r="G393" s="196" t="s">
        <v>33</v>
      </c>
      <c r="H393" s="208"/>
      <c r="I393" s="179">
        <f t="shared" si="308"/>
        <v>0</v>
      </c>
      <c r="J393" s="209"/>
      <c r="K393" s="208"/>
      <c r="L393" s="179">
        <f t="shared" si="309"/>
        <v>0</v>
      </c>
      <c r="M393" s="209"/>
      <c r="N393" s="208"/>
      <c r="O393" s="179">
        <f t="shared" si="310"/>
        <v>0</v>
      </c>
      <c r="P393" s="209"/>
      <c r="Q393" s="208"/>
      <c r="R393" s="179">
        <f t="shared" si="311"/>
        <v>0</v>
      </c>
      <c r="S393" s="209"/>
      <c r="T393" s="208"/>
      <c r="U393" s="179">
        <f t="shared" si="312"/>
        <v>0</v>
      </c>
      <c r="V393" s="209"/>
      <c r="W393" s="208"/>
      <c r="X393" s="179">
        <f t="shared" si="313"/>
        <v>0</v>
      </c>
      <c r="Y393" s="228"/>
      <c r="Z393" s="208"/>
      <c r="AA393" s="179">
        <f t="shared" si="314"/>
        <v>0</v>
      </c>
      <c r="AB393" s="209"/>
      <c r="AC393" s="208"/>
      <c r="AD393" s="179">
        <f t="shared" si="315"/>
        <v>0</v>
      </c>
      <c r="AE393" s="209"/>
      <c r="AF393" s="208"/>
      <c r="AG393" s="179">
        <f t="shared" si="316"/>
        <v>0</v>
      </c>
      <c r="AH393" s="209"/>
      <c r="AI393" s="203"/>
      <c r="AJ393" s="183" t="s">
        <v>36</v>
      </c>
    </row>
    <row r="394" spans="1:36" ht="15" hidden="1" thickBot="1">
      <c r="A394" s="435"/>
      <c r="B394" s="426"/>
      <c r="C394" s="437"/>
      <c r="D394" s="439"/>
      <c r="E394" s="441"/>
      <c r="F394" s="426"/>
      <c r="G394" s="196" t="s">
        <v>34</v>
      </c>
      <c r="H394" s="208"/>
      <c r="I394" s="179">
        <f t="shared" si="308"/>
        <v>0</v>
      </c>
      <c r="J394" s="209"/>
      <c r="K394" s="208"/>
      <c r="L394" s="179">
        <f t="shared" si="309"/>
        <v>0</v>
      </c>
      <c r="M394" s="209"/>
      <c r="N394" s="208"/>
      <c r="O394" s="179">
        <f t="shared" si="310"/>
        <v>0</v>
      </c>
      <c r="P394" s="209"/>
      <c r="Q394" s="208"/>
      <c r="R394" s="179">
        <f t="shared" si="311"/>
        <v>0</v>
      </c>
      <c r="S394" s="209"/>
      <c r="T394" s="208"/>
      <c r="U394" s="179">
        <f t="shared" si="312"/>
        <v>0</v>
      </c>
      <c r="V394" s="209"/>
      <c r="W394" s="208"/>
      <c r="X394" s="179">
        <f t="shared" si="313"/>
        <v>0</v>
      </c>
      <c r="Y394" s="228"/>
      <c r="Z394" s="208"/>
      <c r="AA394" s="179">
        <f t="shared" si="314"/>
        <v>0</v>
      </c>
      <c r="AB394" s="209"/>
      <c r="AC394" s="208"/>
      <c r="AD394" s="179">
        <f t="shared" si="315"/>
        <v>0</v>
      </c>
      <c r="AE394" s="209"/>
      <c r="AF394" s="208"/>
      <c r="AG394" s="179">
        <f t="shared" si="316"/>
        <v>0</v>
      </c>
      <c r="AH394" s="209"/>
      <c r="AI394" s="203"/>
      <c r="AJ394" s="182">
        <f>SUM(J389:J397,M389:M397,P389:P397,S389:S397,V389:V397,Y389:Y397,AB389:AB397,AE389:AE397,AH389:AH397)</f>
        <v>636964</v>
      </c>
    </row>
    <row r="395" spans="1:36" ht="15" hidden="1" thickBot="1">
      <c r="A395" s="435"/>
      <c r="B395" s="426"/>
      <c r="C395" s="437"/>
      <c r="D395" s="439"/>
      <c r="E395" s="441"/>
      <c r="F395" s="426"/>
      <c r="G395" s="196" t="s">
        <v>35</v>
      </c>
      <c r="H395" s="208"/>
      <c r="I395" s="179">
        <f t="shared" si="308"/>
        <v>0</v>
      </c>
      <c r="J395" s="209"/>
      <c r="K395" s="208"/>
      <c r="L395" s="179">
        <f t="shared" si="309"/>
        <v>0</v>
      </c>
      <c r="M395" s="209"/>
      <c r="N395" s="208"/>
      <c r="O395" s="179">
        <f t="shared" si="310"/>
        <v>0</v>
      </c>
      <c r="P395" s="209"/>
      <c r="Q395" s="208"/>
      <c r="R395" s="179">
        <f t="shared" si="311"/>
        <v>0</v>
      </c>
      <c r="S395" s="209"/>
      <c r="T395" s="208"/>
      <c r="U395" s="179">
        <f t="shared" si="312"/>
        <v>0</v>
      </c>
      <c r="V395" s="209"/>
      <c r="W395" s="208"/>
      <c r="X395" s="179">
        <f t="shared" si="313"/>
        <v>0</v>
      </c>
      <c r="Y395" s="228"/>
      <c r="Z395" s="208"/>
      <c r="AA395" s="179">
        <f t="shared" si="314"/>
        <v>0</v>
      </c>
      <c r="AB395" s="209"/>
      <c r="AC395" s="208"/>
      <c r="AD395" s="179">
        <f t="shared" si="315"/>
        <v>0</v>
      </c>
      <c r="AE395" s="209"/>
      <c r="AF395" s="208"/>
      <c r="AG395" s="179">
        <f t="shared" si="316"/>
        <v>0</v>
      </c>
      <c r="AH395" s="209"/>
      <c r="AI395" s="203"/>
      <c r="AJ395" s="183" t="s">
        <v>40</v>
      </c>
    </row>
    <row r="396" spans="1:36" ht="15" hidden="1" thickBot="1">
      <c r="A396" s="435"/>
      <c r="B396" s="426"/>
      <c r="C396" s="437"/>
      <c r="D396" s="439"/>
      <c r="E396" s="441"/>
      <c r="F396" s="426"/>
      <c r="G396" s="196" t="s">
        <v>37</v>
      </c>
      <c r="H396" s="208"/>
      <c r="I396" s="179">
        <f t="shared" si="308"/>
        <v>0</v>
      </c>
      <c r="J396" s="209"/>
      <c r="K396" s="208"/>
      <c r="L396" s="179">
        <f t="shared" si="309"/>
        <v>0</v>
      </c>
      <c r="M396" s="209"/>
      <c r="N396" s="208"/>
      <c r="O396" s="179">
        <f t="shared" si="310"/>
        <v>0</v>
      </c>
      <c r="P396" s="209"/>
      <c r="Q396" s="208"/>
      <c r="R396" s="179">
        <f t="shared" si="311"/>
        <v>0</v>
      </c>
      <c r="S396" s="209"/>
      <c r="T396" s="208"/>
      <c r="U396" s="179">
        <f t="shared" si="312"/>
        <v>0</v>
      </c>
      <c r="V396" s="209"/>
      <c r="W396" s="208"/>
      <c r="X396" s="179">
        <f t="shared" si="313"/>
        <v>0</v>
      </c>
      <c r="Y396" s="228"/>
      <c r="Z396" s="208"/>
      <c r="AA396" s="179">
        <f t="shared" si="314"/>
        <v>0</v>
      </c>
      <c r="AB396" s="209"/>
      <c r="AC396" s="208"/>
      <c r="AD396" s="179">
        <f t="shared" si="315"/>
        <v>0</v>
      </c>
      <c r="AE396" s="209"/>
      <c r="AF396" s="208"/>
      <c r="AG396" s="179">
        <f t="shared" si="316"/>
        <v>0</v>
      </c>
      <c r="AH396" s="209"/>
      <c r="AI396" s="203"/>
      <c r="AJ396" s="184">
        <f>AJ394/AJ390</f>
        <v>0.70626404014733701</v>
      </c>
    </row>
    <row r="397" spans="1:36" ht="15" hidden="1" thickBot="1">
      <c r="A397" s="436"/>
      <c r="B397" s="427"/>
      <c r="C397" s="438"/>
      <c r="D397" s="440"/>
      <c r="E397" s="442"/>
      <c r="F397" s="427"/>
      <c r="G397" s="197" t="s">
        <v>38</v>
      </c>
      <c r="H397" s="210"/>
      <c r="I397" s="185">
        <f t="shared" si="308"/>
        <v>0</v>
      </c>
      <c r="J397" s="211"/>
      <c r="K397" s="210"/>
      <c r="L397" s="185">
        <f t="shared" si="309"/>
        <v>0</v>
      </c>
      <c r="M397" s="211"/>
      <c r="N397" s="210"/>
      <c r="O397" s="185">
        <f t="shared" si="310"/>
        <v>0</v>
      </c>
      <c r="P397" s="211"/>
      <c r="Q397" s="210"/>
      <c r="R397" s="185">
        <f t="shared" si="311"/>
        <v>0</v>
      </c>
      <c r="S397" s="211"/>
      <c r="T397" s="210"/>
      <c r="U397" s="185">
        <f t="shared" si="312"/>
        <v>0</v>
      </c>
      <c r="V397" s="211"/>
      <c r="W397" s="210"/>
      <c r="X397" s="185">
        <f t="shared" si="313"/>
        <v>0</v>
      </c>
      <c r="Y397" s="229"/>
      <c r="Z397" s="210"/>
      <c r="AA397" s="185">
        <f t="shared" si="314"/>
        <v>0</v>
      </c>
      <c r="AB397" s="211"/>
      <c r="AC397" s="210"/>
      <c r="AD397" s="185">
        <f t="shared" si="315"/>
        <v>0</v>
      </c>
      <c r="AE397" s="211"/>
      <c r="AF397" s="210"/>
      <c r="AG397" s="185">
        <f t="shared" si="316"/>
        <v>0</v>
      </c>
      <c r="AH397" s="211"/>
      <c r="AI397" s="204"/>
      <c r="AJ397" s="186"/>
    </row>
    <row r="398" spans="1:36" ht="15" hidden="1" customHeight="1">
      <c r="A398" s="446" t="s">
        <v>17</v>
      </c>
      <c r="B398" s="367" t="s">
        <v>13</v>
      </c>
      <c r="C398" s="367" t="s">
        <v>14</v>
      </c>
      <c r="D398" s="367" t="s">
        <v>176</v>
      </c>
      <c r="E398" s="367" t="s">
        <v>16</v>
      </c>
      <c r="F398" s="354" t="s">
        <v>17</v>
      </c>
      <c r="G398" s="448" t="s">
        <v>18</v>
      </c>
      <c r="H398" s="365" t="s">
        <v>19</v>
      </c>
      <c r="I398" s="354" t="s">
        <v>20</v>
      </c>
      <c r="J398" s="355" t="s">
        <v>21</v>
      </c>
      <c r="K398" s="365" t="s">
        <v>19</v>
      </c>
      <c r="L398" s="354" t="s">
        <v>20</v>
      </c>
      <c r="M398" s="355" t="s">
        <v>21</v>
      </c>
      <c r="N398" s="365" t="s">
        <v>19</v>
      </c>
      <c r="O398" s="354" t="s">
        <v>20</v>
      </c>
      <c r="P398" s="355" t="s">
        <v>21</v>
      </c>
      <c r="Q398" s="365" t="s">
        <v>19</v>
      </c>
      <c r="R398" s="354" t="s">
        <v>20</v>
      </c>
      <c r="S398" s="355" t="s">
        <v>21</v>
      </c>
      <c r="T398" s="365" t="s">
        <v>19</v>
      </c>
      <c r="U398" s="354" t="s">
        <v>20</v>
      </c>
      <c r="V398" s="355" t="s">
        <v>21</v>
      </c>
      <c r="W398" s="365" t="s">
        <v>19</v>
      </c>
      <c r="X398" s="354" t="s">
        <v>20</v>
      </c>
      <c r="Y398" s="450" t="s">
        <v>21</v>
      </c>
      <c r="Z398" s="365" t="s">
        <v>19</v>
      </c>
      <c r="AA398" s="354" t="s">
        <v>20</v>
      </c>
      <c r="AB398" s="355" t="s">
        <v>21</v>
      </c>
      <c r="AC398" s="365" t="s">
        <v>19</v>
      </c>
      <c r="AD398" s="354" t="s">
        <v>20</v>
      </c>
      <c r="AE398" s="355" t="s">
        <v>21</v>
      </c>
      <c r="AF398" s="365" t="s">
        <v>19</v>
      </c>
      <c r="AG398" s="354" t="s">
        <v>20</v>
      </c>
      <c r="AH398" s="355" t="s">
        <v>21</v>
      </c>
      <c r="AI398" s="356" t="s">
        <v>19</v>
      </c>
      <c r="AJ398" s="453" t="s">
        <v>22</v>
      </c>
    </row>
    <row r="399" spans="1:36" ht="15" hidden="1" customHeight="1">
      <c r="A399" s="447"/>
      <c r="B399" s="431"/>
      <c r="C399" s="431"/>
      <c r="D399" s="431"/>
      <c r="E399" s="431"/>
      <c r="F399" s="444"/>
      <c r="G399" s="449"/>
      <c r="H399" s="443"/>
      <c r="I399" s="444"/>
      <c r="J399" s="445"/>
      <c r="K399" s="443"/>
      <c r="L399" s="444"/>
      <c r="M399" s="445"/>
      <c r="N399" s="443"/>
      <c r="O399" s="444"/>
      <c r="P399" s="445"/>
      <c r="Q399" s="443"/>
      <c r="R399" s="444"/>
      <c r="S399" s="445"/>
      <c r="T399" s="443"/>
      <c r="U399" s="444"/>
      <c r="V399" s="445"/>
      <c r="W399" s="443"/>
      <c r="X399" s="444"/>
      <c r="Y399" s="451"/>
      <c r="Z399" s="443"/>
      <c r="AA399" s="444"/>
      <c r="AB399" s="445"/>
      <c r="AC399" s="443"/>
      <c r="AD399" s="444"/>
      <c r="AE399" s="445"/>
      <c r="AF399" s="443"/>
      <c r="AG399" s="444"/>
      <c r="AH399" s="445"/>
      <c r="AI399" s="452"/>
      <c r="AJ399" s="454"/>
    </row>
    <row r="400" spans="1:36" ht="15" hidden="1" customHeight="1">
      <c r="A400" s="435" t="s">
        <v>234</v>
      </c>
      <c r="B400" s="426" t="s">
        <v>285</v>
      </c>
      <c r="C400" s="437">
        <v>2092</v>
      </c>
      <c r="D400" s="439" t="s">
        <v>286</v>
      </c>
      <c r="E400" s="441" t="s">
        <v>287</v>
      </c>
      <c r="F400" s="426" t="s">
        <v>234</v>
      </c>
      <c r="G400" s="196" t="s">
        <v>27</v>
      </c>
      <c r="H400" s="208"/>
      <c r="I400" s="179">
        <f t="shared" ref="I400:I408" si="317">H400-J400</f>
        <v>0</v>
      </c>
      <c r="J400" s="209"/>
      <c r="K400" s="208"/>
      <c r="L400" s="179">
        <f t="shared" ref="L400:L408" si="318">K400-M400</f>
        <v>0</v>
      </c>
      <c r="M400" s="209"/>
      <c r="N400" s="208"/>
      <c r="O400" s="179">
        <f t="shared" ref="O400:O408" si="319">N400-P400</f>
        <v>0</v>
      </c>
      <c r="P400" s="209"/>
      <c r="Q400" s="208"/>
      <c r="R400" s="179">
        <f t="shared" ref="R400:R408" si="320">Q400-S400</f>
        <v>0</v>
      </c>
      <c r="S400" s="209"/>
      <c r="T400" s="208"/>
      <c r="U400" s="179">
        <f t="shared" ref="U400:U408" si="321">T400-V400</f>
        <v>0</v>
      </c>
      <c r="V400" s="209"/>
      <c r="W400" s="208"/>
      <c r="X400" s="179">
        <f t="shared" ref="X400:X408" si="322">W400-Y400</f>
        <v>0</v>
      </c>
      <c r="Y400" s="228"/>
      <c r="Z400" s="208"/>
      <c r="AA400" s="179">
        <f t="shared" ref="AA400:AA408" si="323">Z400-AB400</f>
        <v>0</v>
      </c>
      <c r="AB400" s="209"/>
      <c r="AC400" s="208"/>
      <c r="AD400" s="179">
        <f t="shared" ref="AD400:AD408" si="324">AC400-AE400</f>
        <v>0</v>
      </c>
      <c r="AE400" s="209"/>
      <c r="AF400" s="208"/>
      <c r="AG400" s="179">
        <f t="shared" ref="AG400:AG408" si="325">AF400-AH400</f>
        <v>0</v>
      </c>
      <c r="AH400" s="209"/>
      <c r="AI400" s="203"/>
      <c r="AJ400" s="181" t="s">
        <v>28</v>
      </c>
    </row>
    <row r="401" spans="1:36" ht="15" hidden="1" thickBot="1">
      <c r="A401" s="435"/>
      <c r="B401" s="426"/>
      <c r="C401" s="437"/>
      <c r="D401" s="439"/>
      <c r="E401" s="441"/>
      <c r="F401" s="426"/>
      <c r="G401" s="196" t="s">
        <v>29</v>
      </c>
      <c r="H401" s="208"/>
      <c r="I401" s="179">
        <f t="shared" si="317"/>
        <v>0</v>
      </c>
      <c r="J401" s="209"/>
      <c r="K401" s="208"/>
      <c r="L401" s="179">
        <f t="shared" si="318"/>
        <v>0</v>
      </c>
      <c r="M401" s="209"/>
      <c r="N401" s="208"/>
      <c r="O401" s="179">
        <f t="shared" si="319"/>
        <v>0</v>
      </c>
      <c r="P401" s="209"/>
      <c r="Q401" s="208"/>
      <c r="R401" s="179">
        <f t="shared" si="320"/>
        <v>0</v>
      </c>
      <c r="S401" s="209"/>
      <c r="T401" s="208"/>
      <c r="U401" s="179">
        <f t="shared" si="321"/>
        <v>0</v>
      </c>
      <c r="V401" s="209"/>
      <c r="W401" s="208"/>
      <c r="X401" s="179">
        <f t="shared" si="322"/>
        <v>0</v>
      </c>
      <c r="Y401" s="228"/>
      <c r="Z401" s="208"/>
      <c r="AA401" s="179">
        <f t="shared" si="323"/>
        <v>0</v>
      </c>
      <c r="AB401" s="209"/>
      <c r="AC401" s="208"/>
      <c r="AD401" s="179">
        <f t="shared" si="324"/>
        <v>0</v>
      </c>
      <c r="AE401" s="209"/>
      <c r="AF401" s="208"/>
      <c r="AG401" s="179">
        <f t="shared" si="325"/>
        <v>0</v>
      </c>
      <c r="AH401" s="209"/>
      <c r="AI401" s="203"/>
      <c r="AJ401" s="182">
        <f>SUM(H400:H408,K400:K408,N400:N408,Q400:Q408,T400:T408,W400:W408,Z400:Z408,AC400:AC408,AF400:AF408)</f>
        <v>745431</v>
      </c>
    </row>
    <row r="402" spans="1:36" ht="15" hidden="1" thickBot="1">
      <c r="A402" s="435"/>
      <c r="B402" s="426"/>
      <c r="C402" s="437"/>
      <c r="D402" s="439"/>
      <c r="E402" s="441"/>
      <c r="F402" s="426"/>
      <c r="G402" s="196" t="s">
        <v>30</v>
      </c>
      <c r="H402" s="208">
        <v>98602</v>
      </c>
      <c r="I402" s="179">
        <f t="shared" si="317"/>
        <v>9200</v>
      </c>
      <c r="J402" s="209">
        <v>89402</v>
      </c>
      <c r="K402" s="208"/>
      <c r="L402" s="179">
        <f t="shared" si="318"/>
        <v>0</v>
      </c>
      <c r="M402" s="209"/>
      <c r="N402" s="208"/>
      <c r="O402" s="179">
        <f t="shared" si="319"/>
        <v>0</v>
      </c>
      <c r="P402" s="209"/>
      <c r="Q402" s="208">
        <v>146829</v>
      </c>
      <c r="R402" s="179">
        <f t="shared" si="320"/>
        <v>0</v>
      </c>
      <c r="S402" s="209">
        <v>146829</v>
      </c>
      <c r="T402" s="208"/>
      <c r="U402" s="179">
        <f t="shared" si="321"/>
        <v>0</v>
      </c>
      <c r="V402" s="209"/>
      <c r="W402" s="208"/>
      <c r="X402" s="179">
        <f t="shared" si="322"/>
        <v>0</v>
      </c>
      <c r="Y402" s="228"/>
      <c r="Z402" s="208"/>
      <c r="AA402" s="179">
        <f t="shared" si="323"/>
        <v>0</v>
      </c>
      <c r="AB402" s="209"/>
      <c r="AC402" s="208"/>
      <c r="AD402" s="179">
        <f t="shared" si="324"/>
        <v>0</v>
      </c>
      <c r="AE402" s="209"/>
      <c r="AF402" s="208"/>
      <c r="AG402" s="179">
        <f t="shared" si="325"/>
        <v>0</v>
      </c>
      <c r="AH402" s="209"/>
      <c r="AI402" s="203"/>
      <c r="AJ402" s="183" t="s">
        <v>32</v>
      </c>
    </row>
    <row r="403" spans="1:36" ht="15" hidden="1" thickBot="1">
      <c r="A403" s="435"/>
      <c r="B403" s="426"/>
      <c r="C403" s="437"/>
      <c r="D403" s="439"/>
      <c r="E403" s="441"/>
      <c r="F403" s="426"/>
      <c r="G403" s="196" t="s">
        <v>31</v>
      </c>
      <c r="H403" s="208">
        <v>500000</v>
      </c>
      <c r="I403" s="179">
        <f t="shared" si="317"/>
        <v>0</v>
      </c>
      <c r="J403" s="209">
        <v>500000</v>
      </c>
      <c r="K403" s="208"/>
      <c r="L403" s="179">
        <f t="shared" si="318"/>
        <v>0</v>
      </c>
      <c r="M403" s="209"/>
      <c r="N403" s="208"/>
      <c r="O403" s="179">
        <f t="shared" si="319"/>
        <v>0</v>
      </c>
      <c r="P403" s="209"/>
      <c r="Q403" s="208"/>
      <c r="R403" s="179">
        <f t="shared" si="320"/>
        <v>0</v>
      </c>
      <c r="S403" s="209"/>
      <c r="T403" s="208"/>
      <c r="U403" s="179">
        <f t="shared" si="321"/>
        <v>0</v>
      </c>
      <c r="V403" s="209"/>
      <c r="W403" s="208"/>
      <c r="X403" s="179">
        <f t="shared" si="322"/>
        <v>0</v>
      </c>
      <c r="Y403" s="228"/>
      <c r="Z403" s="208"/>
      <c r="AA403" s="179">
        <f t="shared" si="323"/>
        <v>0</v>
      </c>
      <c r="AB403" s="209"/>
      <c r="AC403" s="208"/>
      <c r="AD403" s="179">
        <f t="shared" si="324"/>
        <v>0</v>
      </c>
      <c r="AE403" s="209"/>
      <c r="AF403" s="208"/>
      <c r="AG403" s="179">
        <f t="shared" si="325"/>
        <v>0</v>
      </c>
      <c r="AH403" s="209"/>
      <c r="AI403" s="203"/>
      <c r="AJ403" s="182">
        <f>SUM(I400:I408,L400:L408,O400:O408,R400:R408,U400:U408,X400:X408,AA400:AA408,AD400:AD408,AG400:AG408)</f>
        <v>9200</v>
      </c>
    </row>
    <row r="404" spans="1:36" ht="15" hidden="1" thickBot="1">
      <c r="A404" s="435"/>
      <c r="B404" s="426"/>
      <c r="C404" s="437"/>
      <c r="D404" s="439"/>
      <c r="E404" s="441"/>
      <c r="F404" s="426"/>
      <c r="G404" s="196" t="s">
        <v>33</v>
      </c>
      <c r="H404" s="208"/>
      <c r="I404" s="179">
        <f t="shared" si="317"/>
        <v>0</v>
      </c>
      <c r="J404" s="209"/>
      <c r="K404" s="208"/>
      <c r="L404" s="179">
        <f t="shared" si="318"/>
        <v>0</v>
      </c>
      <c r="M404" s="209"/>
      <c r="N404" s="208"/>
      <c r="O404" s="179">
        <f t="shared" si="319"/>
        <v>0</v>
      </c>
      <c r="P404" s="209"/>
      <c r="Q404" s="208"/>
      <c r="R404" s="179">
        <f t="shared" si="320"/>
        <v>0</v>
      </c>
      <c r="S404" s="209"/>
      <c r="T404" s="208"/>
      <c r="U404" s="179">
        <f t="shared" si="321"/>
        <v>0</v>
      </c>
      <c r="V404" s="209"/>
      <c r="W404" s="208"/>
      <c r="X404" s="179">
        <f t="shared" si="322"/>
        <v>0</v>
      </c>
      <c r="Y404" s="228"/>
      <c r="Z404" s="208"/>
      <c r="AA404" s="179">
        <f t="shared" si="323"/>
        <v>0</v>
      </c>
      <c r="AB404" s="209"/>
      <c r="AC404" s="208"/>
      <c r="AD404" s="179">
        <f t="shared" si="324"/>
        <v>0</v>
      </c>
      <c r="AE404" s="209"/>
      <c r="AF404" s="208"/>
      <c r="AG404" s="179">
        <f t="shared" si="325"/>
        <v>0</v>
      </c>
      <c r="AH404" s="209"/>
      <c r="AI404" s="203"/>
      <c r="AJ404" s="183" t="s">
        <v>36</v>
      </c>
    </row>
    <row r="405" spans="1:36" ht="15" hidden="1" thickBot="1">
      <c r="A405" s="435"/>
      <c r="B405" s="426"/>
      <c r="C405" s="437"/>
      <c r="D405" s="439"/>
      <c r="E405" s="441"/>
      <c r="F405" s="426"/>
      <c r="G405" s="196" t="s">
        <v>34</v>
      </c>
      <c r="H405" s="208"/>
      <c r="I405" s="179">
        <f t="shared" si="317"/>
        <v>0</v>
      </c>
      <c r="J405" s="209"/>
      <c r="K405" s="208"/>
      <c r="L405" s="179">
        <f t="shared" si="318"/>
        <v>0</v>
      </c>
      <c r="M405" s="209"/>
      <c r="N405" s="208"/>
      <c r="O405" s="179">
        <f t="shared" si="319"/>
        <v>0</v>
      </c>
      <c r="P405" s="209"/>
      <c r="Q405" s="208"/>
      <c r="R405" s="179">
        <f t="shared" si="320"/>
        <v>0</v>
      </c>
      <c r="S405" s="209"/>
      <c r="T405" s="208"/>
      <c r="U405" s="179">
        <f t="shared" si="321"/>
        <v>0</v>
      </c>
      <c r="V405" s="209"/>
      <c r="W405" s="208"/>
      <c r="X405" s="179">
        <f t="shared" si="322"/>
        <v>0</v>
      </c>
      <c r="Y405" s="228"/>
      <c r="Z405" s="208"/>
      <c r="AA405" s="179">
        <f t="shared" si="323"/>
        <v>0</v>
      </c>
      <c r="AB405" s="209"/>
      <c r="AC405" s="208"/>
      <c r="AD405" s="179">
        <f t="shared" si="324"/>
        <v>0</v>
      </c>
      <c r="AE405" s="209"/>
      <c r="AF405" s="208"/>
      <c r="AG405" s="179">
        <f t="shared" si="325"/>
        <v>0</v>
      </c>
      <c r="AH405" s="209"/>
      <c r="AI405" s="203"/>
      <c r="AJ405" s="182">
        <f>SUM(J400:J408,M400:M408,P400:P408,S400:S408,V400:V408,Y400:Y408,AB400:AB408,AE400:AE408,AH400:AH408)</f>
        <v>736231</v>
      </c>
    </row>
    <row r="406" spans="1:36" ht="15" hidden="1" thickBot="1">
      <c r="A406" s="435"/>
      <c r="B406" s="426"/>
      <c r="C406" s="437"/>
      <c r="D406" s="439"/>
      <c r="E406" s="441"/>
      <c r="F406" s="426"/>
      <c r="G406" s="196" t="s">
        <v>35</v>
      </c>
      <c r="H406" s="208"/>
      <c r="I406" s="179">
        <f t="shared" si="317"/>
        <v>0</v>
      </c>
      <c r="J406" s="209"/>
      <c r="K406" s="208"/>
      <c r="L406" s="179">
        <f t="shared" si="318"/>
        <v>0</v>
      </c>
      <c r="M406" s="209"/>
      <c r="N406" s="208"/>
      <c r="O406" s="179">
        <f t="shared" si="319"/>
        <v>0</v>
      </c>
      <c r="P406" s="209"/>
      <c r="Q406" s="208"/>
      <c r="R406" s="179">
        <f t="shared" si="320"/>
        <v>0</v>
      </c>
      <c r="S406" s="209"/>
      <c r="T406" s="208"/>
      <c r="U406" s="179">
        <f t="shared" si="321"/>
        <v>0</v>
      </c>
      <c r="V406" s="209"/>
      <c r="W406" s="208"/>
      <c r="X406" s="179">
        <f t="shared" si="322"/>
        <v>0</v>
      </c>
      <c r="Y406" s="228"/>
      <c r="Z406" s="208"/>
      <c r="AA406" s="179">
        <f t="shared" si="323"/>
        <v>0</v>
      </c>
      <c r="AB406" s="209"/>
      <c r="AC406" s="208"/>
      <c r="AD406" s="179">
        <f t="shared" si="324"/>
        <v>0</v>
      </c>
      <c r="AE406" s="209"/>
      <c r="AF406" s="208"/>
      <c r="AG406" s="179">
        <f t="shared" si="325"/>
        <v>0</v>
      </c>
      <c r="AH406" s="209"/>
      <c r="AI406" s="203"/>
      <c r="AJ406" s="183" t="s">
        <v>40</v>
      </c>
    </row>
    <row r="407" spans="1:36" ht="15" hidden="1" thickBot="1">
      <c r="A407" s="435"/>
      <c r="B407" s="426"/>
      <c r="C407" s="437"/>
      <c r="D407" s="439"/>
      <c r="E407" s="441"/>
      <c r="F407" s="426"/>
      <c r="G407" s="196" t="s">
        <v>37</v>
      </c>
      <c r="H407" s="208"/>
      <c r="I407" s="179">
        <f t="shared" si="317"/>
        <v>0</v>
      </c>
      <c r="J407" s="209"/>
      <c r="K407" s="208"/>
      <c r="L407" s="179">
        <f t="shared" si="318"/>
        <v>0</v>
      </c>
      <c r="M407" s="209"/>
      <c r="N407" s="208"/>
      <c r="O407" s="179">
        <f t="shared" si="319"/>
        <v>0</v>
      </c>
      <c r="P407" s="209"/>
      <c r="Q407" s="208"/>
      <c r="R407" s="179">
        <f t="shared" si="320"/>
        <v>0</v>
      </c>
      <c r="S407" s="209"/>
      <c r="T407" s="208"/>
      <c r="U407" s="179">
        <f t="shared" si="321"/>
        <v>0</v>
      </c>
      <c r="V407" s="209"/>
      <c r="W407" s="208"/>
      <c r="X407" s="179">
        <f t="shared" si="322"/>
        <v>0</v>
      </c>
      <c r="Y407" s="228"/>
      <c r="Z407" s="208"/>
      <c r="AA407" s="179">
        <f t="shared" si="323"/>
        <v>0</v>
      </c>
      <c r="AB407" s="209"/>
      <c r="AC407" s="208"/>
      <c r="AD407" s="179">
        <f t="shared" si="324"/>
        <v>0</v>
      </c>
      <c r="AE407" s="209"/>
      <c r="AF407" s="208"/>
      <c r="AG407" s="179">
        <f t="shared" si="325"/>
        <v>0</v>
      </c>
      <c r="AH407" s="209"/>
      <c r="AI407" s="203"/>
      <c r="AJ407" s="184">
        <f>AJ405/AJ401</f>
        <v>0.98765814676341601</v>
      </c>
    </row>
    <row r="408" spans="1:36" ht="15" hidden="1" thickBot="1">
      <c r="A408" s="436"/>
      <c r="B408" s="427"/>
      <c r="C408" s="438"/>
      <c r="D408" s="440"/>
      <c r="E408" s="442"/>
      <c r="F408" s="427"/>
      <c r="G408" s="197" t="s">
        <v>38</v>
      </c>
      <c r="H408" s="210"/>
      <c r="I408" s="185">
        <f t="shared" si="317"/>
        <v>0</v>
      </c>
      <c r="J408" s="211"/>
      <c r="K408" s="210"/>
      <c r="L408" s="185">
        <f t="shared" si="318"/>
        <v>0</v>
      </c>
      <c r="M408" s="211"/>
      <c r="N408" s="210"/>
      <c r="O408" s="185">
        <f t="shared" si="319"/>
        <v>0</v>
      </c>
      <c r="P408" s="211"/>
      <c r="Q408" s="210"/>
      <c r="R408" s="185">
        <f t="shared" si="320"/>
        <v>0</v>
      </c>
      <c r="S408" s="211"/>
      <c r="T408" s="210"/>
      <c r="U408" s="185">
        <f t="shared" si="321"/>
        <v>0</v>
      </c>
      <c r="V408" s="211"/>
      <c r="W408" s="210"/>
      <c r="X408" s="185">
        <f t="shared" si="322"/>
        <v>0</v>
      </c>
      <c r="Y408" s="229"/>
      <c r="Z408" s="210"/>
      <c r="AA408" s="185">
        <f t="shared" si="323"/>
        <v>0</v>
      </c>
      <c r="AB408" s="211"/>
      <c r="AC408" s="210"/>
      <c r="AD408" s="185">
        <f t="shared" si="324"/>
        <v>0</v>
      </c>
      <c r="AE408" s="211"/>
      <c r="AF408" s="210"/>
      <c r="AG408" s="185">
        <f t="shared" si="325"/>
        <v>0</v>
      </c>
      <c r="AH408" s="211"/>
      <c r="AI408" s="204"/>
      <c r="AJ408" s="186"/>
    </row>
    <row r="409" spans="1:36" ht="15" customHeight="1">
      <c r="A409" s="446" t="s">
        <v>17</v>
      </c>
      <c r="B409" s="367" t="s">
        <v>13</v>
      </c>
      <c r="C409" s="367" t="s">
        <v>14</v>
      </c>
      <c r="D409" s="367" t="s">
        <v>176</v>
      </c>
      <c r="E409" s="367" t="s">
        <v>16</v>
      </c>
      <c r="F409" s="354" t="s">
        <v>17</v>
      </c>
      <c r="G409" s="448" t="s">
        <v>18</v>
      </c>
      <c r="H409" s="365" t="s">
        <v>19</v>
      </c>
      <c r="I409" s="354" t="s">
        <v>20</v>
      </c>
      <c r="J409" s="355" t="s">
        <v>21</v>
      </c>
      <c r="K409" s="365" t="s">
        <v>19</v>
      </c>
      <c r="L409" s="354" t="s">
        <v>20</v>
      </c>
      <c r="M409" s="355" t="s">
        <v>21</v>
      </c>
      <c r="N409" s="365" t="s">
        <v>19</v>
      </c>
      <c r="O409" s="354" t="s">
        <v>20</v>
      </c>
      <c r="P409" s="355" t="s">
        <v>21</v>
      </c>
      <c r="Q409" s="365" t="s">
        <v>19</v>
      </c>
      <c r="R409" s="354" t="s">
        <v>20</v>
      </c>
      <c r="S409" s="355" t="s">
        <v>21</v>
      </c>
      <c r="T409" s="365" t="s">
        <v>19</v>
      </c>
      <c r="U409" s="354" t="s">
        <v>20</v>
      </c>
      <c r="V409" s="355" t="s">
        <v>21</v>
      </c>
      <c r="W409" s="365" t="s">
        <v>19</v>
      </c>
      <c r="X409" s="354" t="s">
        <v>20</v>
      </c>
      <c r="Y409" s="450" t="s">
        <v>21</v>
      </c>
      <c r="Z409" s="365" t="s">
        <v>19</v>
      </c>
      <c r="AA409" s="354" t="s">
        <v>20</v>
      </c>
      <c r="AB409" s="355" t="s">
        <v>21</v>
      </c>
      <c r="AC409" s="365" t="s">
        <v>19</v>
      </c>
      <c r="AD409" s="354" t="s">
        <v>20</v>
      </c>
      <c r="AE409" s="355" t="s">
        <v>21</v>
      </c>
      <c r="AF409" s="365" t="s">
        <v>19</v>
      </c>
      <c r="AG409" s="354" t="s">
        <v>20</v>
      </c>
      <c r="AH409" s="355" t="s">
        <v>21</v>
      </c>
      <c r="AI409" s="356" t="s">
        <v>19</v>
      </c>
      <c r="AJ409" s="453" t="s">
        <v>22</v>
      </c>
    </row>
    <row r="410" spans="1:36" ht="15" customHeight="1">
      <c r="A410" s="447"/>
      <c r="B410" s="431"/>
      <c r="C410" s="431"/>
      <c r="D410" s="431"/>
      <c r="E410" s="431"/>
      <c r="F410" s="444"/>
      <c r="G410" s="449"/>
      <c r="H410" s="443"/>
      <c r="I410" s="444"/>
      <c r="J410" s="445"/>
      <c r="K410" s="443"/>
      <c r="L410" s="444"/>
      <c r="M410" s="445"/>
      <c r="N410" s="443"/>
      <c r="O410" s="444"/>
      <c r="P410" s="445"/>
      <c r="Q410" s="443"/>
      <c r="R410" s="444"/>
      <c r="S410" s="445"/>
      <c r="T410" s="443"/>
      <c r="U410" s="444"/>
      <c r="V410" s="445"/>
      <c r="W410" s="443"/>
      <c r="X410" s="444"/>
      <c r="Y410" s="451"/>
      <c r="Z410" s="443"/>
      <c r="AA410" s="444"/>
      <c r="AB410" s="445"/>
      <c r="AC410" s="443"/>
      <c r="AD410" s="444"/>
      <c r="AE410" s="445"/>
      <c r="AF410" s="443"/>
      <c r="AG410" s="444"/>
      <c r="AH410" s="445"/>
      <c r="AI410" s="452"/>
      <c r="AJ410" s="454"/>
    </row>
    <row r="411" spans="1:36" ht="15" customHeight="1">
      <c r="A411" s="435" t="s">
        <v>234</v>
      </c>
      <c r="B411" s="426" t="s">
        <v>288</v>
      </c>
      <c r="C411" s="437">
        <v>2388</v>
      </c>
      <c r="D411" s="520" t="s">
        <v>289</v>
      </c>
      <c r="E411" s="441" t="s">
        <v>290</v>
      </c>
      <c r="F411" s="426" t="s">
        <v>234</v>
      </c>
      <c r="G411" s="196" t="s">
        <v>27</v>
      </c>
      <c r="H411" s="208"/>
      <c r="I411" s="179">
        <f t="shared" ref="I411:I419" si="326">H411-J411</f>
        <v>0</v>
      </c>
      <c r="J411" s="209"/>
      <c r="K411" s="208"/>
      <c r="L411" s="179">
        <f t="shared" ref="L411:L419" si="327">K411-M411</f>
        <v>0</v>
      </c>
      <c r="M411" s="209"/>
      <c r="N411" s="208"/>
      <c r="O411" s="179">
        <f t="shared" ref="O411:O419" si="328">N411-P411</f>
        <v>0</v>
      </c>
      <c r="P411" s="209"/>
      <c r="Q411" s="208"/>
      <c r="R411" s="179">
        <f t="shared" ref="R411:R419" si="329">Q411-S411</f>
        <v>0</v>
      </c>
      <c r="S411" s="209"/>
      <c r="T411" s="208"/>
      <c r="U411" s="179">
        <f t="shared" ref="U411:U419" si="330">T411-V411</f>
        <v>0</v>
      </c>
      <c r="V411" s="209"/>
      <c r="W411" s="208"/>
      <c r="X411" s="179">
        <f t="shared" ref="X411:X419" si="331">W411-Y411</f>
        <v>0</v>
      </c>
      <c r="Y411" s="228"/>
      <c r="Z411" s="208"/>
      <c r="AA411" s="179">
        <f t="shared" ref="AA411:AA419" si="332">Z411-AB411</f>
        <v>0</v>
      </c>
      <c r="AB411" s="209"/>
      <c r="AC411" s="208"/>
      <c r="AD411" s="179">
        <f t="shared" ref="AD411:AD419" si="333">AC411-AE411</f>
        <v>0</v>
      </c>
      <c r="AE411" s="209"/>
      <c r="AF411" s="208"/>
      <c r="AG411" s="179">
        <f t="shared" ref="AG411:AG419" si="334">AF411-AH411</f>
        <v>0</v>
      </c>
      <c r="AH411" s="209"/>
      <c r="AI411" s="203"/>
      <c r="AJ411" s="181" t="s">
        <v>28</v>
      </c>
    </row>
    <row r="412" spans="1:36">
      <c r="A412" s="435"/>
      <c r="B412" s="426"/>
      <c r="C412" s="437"/>
      <c r="D412" s="520"/>
      <c r="E412" s="441"/>
      <c r="F412" s="426"/>
      <c r="G412" s="196" t="s">
        <v>29</v>
      </c>
      <c r="H412" s="208"/>
      <c r="I412" s="179">
        <f t="shared" si="326"/>
        <v>0</v>
      </c>
      <c r="J412" s="209"/>
      <c r="K412" s="208"/>
      <c r="L412" s="179">
        <f t="shared" si="327"/>
        <v>0</v>
      </c>
      <c r="M412" s="209"/>
      <c r="N412" s="208"/>
      <c r="O412" s="179">
        <f t="shared" si="328"/>
        <v>0</v>
      </c>
      <c r="P412" s="209"/>
      <c r="Q412" s="208"/>
      <c r="R412" s="179">
        <f t="shared" si="329"/>
        <v>0</v>
      </c>
      <c r="S412" s="209"/>
      <c r="T412" s="208"/>
      <c r="U412" s="179">
        <f t="shared" si="330"/>
        <v>0</v>
      </c>
      <c r="V412" s="209"/>
      <c r="W412" s="208"/>
      <c r="X412" s="179">
        <f t="shared" si="331"/>
        <v>0</v>
      </c>
      <c r="Y412" s="228"/>
      <c r="Z412" s="208"/>
      <c r="AA412" s="179">
        <f t="shared" si="332"/>
        <v>0</v>
      </c>
      <c r="AB412" s="209"/>
      <c r="AC412" s="208"/>
      <c r="AD412" s="179">
        <f t="shared" si="333"/>
        <v>0</v>
      </c>
      <c r="AE412" s="209"/>
      <c r="AF412" s="208"/>
      <c r="AG412" s="179">
        <f t="shared" si="334"/>
        <v>0</v>
      </c>
      <c r="AH412" s="209"/>
      <c r="AI412" s="203"/>
      <c r="AJ412" s="182">
        <f>SUM(H411:H419,K411:K419,N411:N419,Q411:Q419,T411:T419,W411:W419,Z411:Z419,AC411:AC419,AF411:AF419)</f>
        <v>3490319</v>
      </c>
    </row>
    <row r="413" spans="1:36">
      <c r="A413" s="435"/>
      <c r="B413" s="426"/>
      <c r="C413" s="437"/>
      <c r="D413" s="520"/>
      <c r="E413" s="441"/>
      <c r="F413" s="426"/>
      <c r="G413" s="196" t="s">
        <v>30</v>
      </c>
      <c r="H413" s="208"/>
      <c r="I413" s="179">
        <f t="shared" si="326"/>
        <v>0</v>
      </c>
      <c r="J413" s="209"/>
      <c r="K413" s="208"/>
      <c r="L413" s="179">
        <f t="shared" si="327"/>
        <v>0</v>
      </c>
      <c r="M413" s="209"/>
      <c r="N413" s="208"/>
      <c r="O413" s="179">
        <f t="shared" si="328"/>
        <v>0</v>
      </c>
      <c r="P413" s="209"/>
      <c r="Q413" s="208">
        <v>100000</v>
      </c>
      <c r="R413" s="179">
        <f t="shared" si="329"/>
        <v>0</v>
      </c>
      <c r="S413" s="209">
        <v>100000</v>
      </c>
      <c r="T413" s="208"/>
      <c r="U413" s="179">
        <f t="shared" si="330"/>
        <v>0</v>
      </c>
      <c r="V413" s="209"/>
      <c r="W413" s="208"/>
      <c r="X413" s="179">
        <f t="shared" si="331"/>
        <v>0</v>
      </c>
      <c r="Y413" s="228"/>
      <c r="Z413" s="208"/>
      <c r="AA413" s="179">
        <f t="shared" si="332"/>
        <v>0</v>
      </c>
      <c r="AB413" s="209"/>
      <c r="AC413" s="208"/>
      <c r="AD413" s="179">
        <f t="shared" si="333"/>
        <v>0</v>
      </c>
      <c r="AE413" s="209"/>
      <c r="AF413" s="208"/>
      <c r="AG413" s="179">
        <f t="shared" si="334"/>
        <v>0</v>
      </c>
      <c r="AH413" s="209"/>
      <c r="AI413" s="203"/>
      <c r="AJ413" s="183" t="s">
        <v>32</v>
      </c>
    </row>
    <row r="414" spans="1:36">
      <c r="A414" s="435"/>
      <c r="B414" s="426"/>
      <c r="C414" s="437"/>
      <c r="D414" s="520"/>
      <c r="E414" s="441"/>
      <c r="F414" s="426"/>
      <c r="G414" s="196" t="s">
        <v>31</v>
      </c>
      <c r="H414" s="208"/>
      <c r="I414" s="179">
        <f t="shared" si="326"/>
        <v>0</v>
      </c>
      <c r="J414" s="209"/>
      <c r="K414" s="208"/>
      <c r="L414" s="179">
        <f t="shared" si="327"/>
        <v>0</v>
      </c>
      <c r="M414" s="209"/>
      <c r="N414" s="208"/>
      <c r="O414" s="179">
        <f t="shared" si="328"/>
        <v>0</v>
      </c>
      <c r="P414" s="209"/>
      <c r="Q414" s="208"/>
      <c r="R414" s="179">
        <f t="shared" si="329"/>
        <v>0</v>
      </c>
      <c r="S414" s="209"/>
      <c r="T414" s="208"/>
      <c r="U414" s="179">
        <f t="shared" si="330"/>
        <v>0</v>
      </c>
      <c r="V414" s="209"/>
      <c r="W414" s="208">
        <v>76000</v>
      </c>
      <c r="X414" s="179">
        <f t="shared" si="331"/>
        <v>76000</v>
      </c>
      <c r="Y414" s="209"/>
      <c r="Z414" s="208"/>
      <c r="AA414" s="179">
        <f t="shared" si="332"/>
        <v>0</v>
      </c>
      <c r="AB414" s="209"/>
      <c r="AC414" s="208"/>
      <c r="AD414" s="179">
        <f t="shared" si="333"/>
        <v>0</v>
      </c>
      <c r="AE414" s="209"/>
      <c r="AF414" s="208"/>
      <c r="AG414" s="179">
        <f t="shared" si="334"/>
        <v>0</v>
      </c>
      <c r="AH414" s="209"/>
      <c r="AI414" s="203"/>
      <c r="AJ414" s="182">
        <f>SUM(I411:I419,L411:L419,O411:O419,R411:R419,U411:U419,X411:X419,AA411:AA419,AD411:AD419,AA411:AA419,AG411:AG419)</f>
        <v>6704638</v>
      </c>
    </row>
    <row r="415" spans="1:36">
      <c r="A415" s="435"/>
      <c r="B415" s="426"/>
      <c r="C415" s="437"/>
      <c r="D415" s="520"/>
      <c r="E415" s="441"/>
      <c r="F415" s="426"/>
      <c r="G415" s="196" t="s">
        <v>33</v>
      </c>
      <c r="H415" s="208"/>
      <c r="I415" s="179">
        <f t="shared" si="326"/>
        <v>0</v>
      </c>
      <c r="J415" s="209"/>
      <c r="K415" s="208"/>
      <c r="L415" s="179">
        <f t="shared" si="327"/>
        <v>0</v>
      </c>
      <c r="M415" s="209"/>
      <c r="N415" s="208"/>
      <c r="O415" s="179">
        <f t="shared" si="328"/>
        <v>0</v>
      </c>
      <c r="P415" s="209"/>
      <c r="Q415" s="208"/>
      <c r="R415" s="179">
        <f t="shared" si="329"/>
        <v>0</v>
      </c>
      <c r="S415" s="209"/>
      <c r="T415" s="208"/>
      <c r="U415" s="179">
        <f t="shared" si="330"/>
        <v>0</v>
      </c>
      <c r="V415" s="209"/>
      <c r="W415" s="208"/>
      <c r="X415" s="179">
        <f t="shared" si="331"/>
        <v>0</v>
      </c>
      <c r="Y415" s="228"/>
      <c r="Z415" s="208"/>
      <c r="AA415" s="179">
        <f t="shared" si="332"/>
        <v>0</v>
      </c>
      <c r="AB415" s="209"/>
      <c r="AC415" s="208"/>
      <c r="AD415" s="179">
        <f t="shared" si="333"/>
        <v>0</v>
      </c>
      <c r="AE415" s="209"/>
      <c r="AF415" s="208"/>
      <c r="AG415" s="179">
        <f t="shared" si="334"/>
        <v>0</v>
      </c>
      <c r="AH415" s="209"/>
      <c r="AI415" s="203"/>
      <c r="AJ415" s="183" t="s">
        <v>36</v>
      </c>
    </row>
    <row r="416" spans="1:36">
      <c r="A416" s="435"/>
      <c r="B416" s="426"/>
      <c r="C416" s="437"/>
      <c r="D416" s="520"/>
      <c r="E416" s="441"/>
      <c r="F416" s="426"/>
      <c r="G416" s="196" t="s">
        <v>34</v>
      </c>
      <c r="H416" s="208"/>
      <c r="I416" s="179">
        <f t="shared" si="326"/>
        <v>0</v>
      </c>
      <c r="J416" s="209"/>
      <c r="K416" s="208"/>
      <c r="L416" s="179">
        <f t="shared" si="327"/>
        <v>0</v>
      </c>
      <c r="M416" s="209"/>
      <c r="N416" s="208"/>
      <c r="O416" s="179">
        <f t="shared" si="328"/>
        <v>0</v>
      </c>
      <c r="P416" s="209"/>
      <c r="Q416" s="208"/>
      <c r="R416" s="179">
        <f t="shared" si="329"/>
        <v>0</v>
      </c>
      <c r="S416" s="209"/>
      <c r="T416" s="208"/>
      <c r="U416" s="179">
        <f t="shared" si="330"/>
        <v>0</v>
      </c>
      <c r="V416" s="209"/>
      <c r="W416" s="208"/>
      <c r="X416" s="179">
        <f t="shared" si="331"/>
        <v>0</v>
      </c>
      <c r="Y416" s="228"/>
      <c r="Z416" s="208">
        <v>3314319</v>
      </c>
      <c r="AA416" s="179">
        <f t="shared" si="332"/>
        <v>3314319</v>
      </c>
      <c r="AB416" s="209"/>
      <c r="AC416" s="208"/>
      <c r="AD416" s="179">
        <f t="shared" si="333"/>
        <v>0</v>
      </c>
      <c r="AE416" s="209"/>
      <c r="AF416" s="208"/>
      <c r="AG416" s="179">
        <f t="shared" si="334"/>
        <v>0</v>
      </c>
      <c r="AH416" s="209"/>
      <c r="AI416" s="203"/>
      <c r="AJ416" s="182">
        <f>SUM(J411:J419,M411:M419,P411:P419,S411:S419,V411:V419,Y411:Y419,AB411:AB419,AE411:AE419,AH411:AH419)</f>
        <v>100000</v>
      </c>
    </row>
    <row r="417" spans="1:36">
      <c r="A417" s="435"/>
      <c r="B417" s="426"/>
      <c r="C417" s="437"/>
      <c r="D417" s="520"/>
      <c r="E417" s="441"/>
      <c r="F417" s="426"/>
      <c r="G417" s="196" t="s">
        <v>35</v>
      </c>
      <c r="H417" s="208"/>
      <c r="I417" s="179">
        <f t="shared" si="326"/>
        <v>0</v>
      </c>
      <c r="J417" s="209"/>
      <c r="K417" s="208"/>
      <c r="L417" s="179">
        <f t="shared" si="327"/>
        <v>0</v>
      </c>
      <c r="M417" s="209"/>
      <c r="N417" s="208"/>
      <c r="O417" s="179">
        <f t="shared" si="328"/>
        <v>0</v>
      </c>
      <c r="P417" s="209"/>
      <c r="Q417" s="208"/>
      <c r="R417" s="179">
        <f t="shared" si="329"/>
        <v>0</v>
      </c>
      <c r="S417" s="209"/>
      <c r="T417" s="208"/>
      <c r="U417" s="179">
        <f t="shared" si="330"/>
        <v>0</v>
      </c>
      <c r="V417" s="209"/>
      <c r="W417" s="208"/>
      <c r="X417" s="179">
        <f t="shared" si="331"/>
        <v>0</v>
      </c>
      <c r="Y417" s="228"/>
      <c r="Z417" s="208"/>
      <c r="AA417" s="179">
        <f t="shared" si="332"/>
        <v>0</v>
      </c>
      <c r="AB417" s="209"/>
      <c r="AC417" s="208"/>
      <c r="AD417" s="179">
        <f t="shared" si="333"/>
        <v>0</v>
      </c>
      <c r="AE417" s="209"/>
      <c r="AF417" s="208"/>
      <c r="AG417" s="179">
        <f t="shared" si="334"/>
        <v>0</v>
      </c>
      <c r="AH417" s="209"/>
      <c r="AI417" s="203"/>
      <c r="AJ417" s="183" t="s">
        <v>40</v>
      </c>
    </row>
    <row r="418" spans="1:36">
      <c r="A418" s="435"/>
      <c r="B418" s="426"/>
      <c r="C418" s="437"/>
      <c r="D418" s="520"/>
      <c r="E418" s="441"/>
      <c r="F418" s="426"/>
      <c r="G418" s="196" t="s">
        <v>37</v>
      </c>
      <c r="H418" s="208"/>
      <c r="I418" s="179">
        <f t="shared" si="326"/>
        <v>0</v>
      </c>
      <c r="J418" s="209"/>
      <c r="K418" s="208"/>
      <c r="L418" s="179">
        <f t="shared" si="327"/>
        <v>0</v>
      </c>
      <c r="M418" s="209"/>
      <c r="N418" s="208"/>
      <c r="O418" s="179">
        <f t="shared" si="328"/>
        <v>0</v>
      </c>
      <c r="P418" s="209"/>
      <c r="Q418" s="208"/>
      <c r="R418" s="179">
        <f t="shared" si="329"/>
        <v>0</v>
      </c>
      <c r="S418" s="209"/>
      <c r="T418" s="208"/>
      <c r="U418" s="179">
        <f t="shared" si="330"/>
        <v>0</v>
      </c>
      <c r="V418" s="209"/>
      <c r="W418" s="208"/>
      <c r="X418" s="179">
        <f t="shared" si="331"/>
        <v>0</v>
      </c>
      <c r="Y418" s="228"/>
      <c r="Z418" s="208"/>
      <c r="AA418" s="179">
        <f t="shared" si="332"/>
        <v>0</v>
      </c>
      <c r="AB418" s="209"/>
      <c r="AC418" s="208"/>
      <c r="AD418" s="179">
        <f t="shared" si="333"/>
        <v>0</v>
      </c>
      <c r="AE418" s="209"/>
      <c r="AF418" s="208"/>
      <c r="AG418" s="179">
        <f t="shared" si="334"/>
        <v>0</v>
      </c>
      <c r="AH418" s="209"/>
      <c r="AI418" s="203"/>
      <c r="AJ418" s="184">
        <f>AJ416/AJ412</f>
        <v>2.8650676342191071E-2</v>
      </c>
    </row>
    <row r="419" spans="1:36" ht="15" thickBot="1">
      <c r="A419" s="436"/>
      <c r="B419" s="427"/>
      <c r="C419" s="438"/>
      <c r="D419" s="521"/>
      <c r="E419" s="442"/>
      <c r="F419" s="427"/>
      <c r="G419" s="197" t="s">
        <v>38</v>
      </c>
      <c r="H419" s="210"/>
      <c r="I419" s="185">
        <f t="shared" si="326"/>
        <v>0</v>
      </c>
      <c r="J419" s="211"/>
      <c r="K419" s="210"/>
      <c r="L419" s="185">
        <f t="shared" si="327"/>
        <v>0</v>
      </c>
      <c r="M419" s="211"/>
      <c r="N419" s="210"/>
      <c r="O419" s="185">
        <f t="shared" si="328"/>
        <v>0</v>
      </c>
      <c r="P419" s="211"/>
      <c r="Q419" s="210"/>
      <c r="R419" s="185">
        <f t="shared" si="329"/>
        <v>0</v>
      </c>
      <c r="S419" s="211"/>
      <c r="T419" s="210"/>
      <c r="U419" s="185">
        <f t="shared" si="330"/>
        <v>0</v>
      </c>
      <c r="V419" s="211"/>
      <c r="W419" s="210"/>
      <c r="X419" s="185">
        <f t="shared" si="331"/>
        <v>0</v>
      </c>
      <c r="Y419" s="229"/>
      <c r="Z419" s="210"/>
      <c r="AA419" s="185">
        <f t="shared" si="332"/>
        <v>0</v>
      </c>
      <c r="AB419" s="211"/>
      <c r="AC419" s="210"/>
      <c r="AD419" s="185">
        <f t="shared" si="333"/>
        <v>0</v>
      </c>
      <c r="AE419" s="211"/>
      <c r="AF419" s="210"/>
      <c r="AG419" s="185">
        <f t="shared" si="334"/>
        <v>0</v>
      </c>
      <c r="AH419" s="211"/>
      <c r="AI419" s="204"/>
      <c r="AJ419" s="186"/>
    </row>
    <row r="420" spans="1:36" ht="15" hidden="1" customHeight="1">
      <c r="A420" s="489" t="s">
        <v>17</v>
      </c>
      <c r="B420" s="386" t="s">
        <v>13</v>
      </c>
      <c r="C420" s="386" t="s">
        <v>14</v>
      </c>
      <c r="D420" s="386" t="s">
        <v>176</v>
      </c>
      <c r="E420" s="386" t="s">
        <v>16</v>
      </c>
      <c r="F420" s="379" t="s">
        <v>17</v>
      </c>
      <c r="G420" s="490" t="s">
        <v>18</v>
      </c>
      <c r="H420" s="487" t="s">
        <v>19</v>
      </c>
      <c r="I420" s="379" t="s">
        <v>20</v>
      </c>
      <c r="J420" s="380" t="s">
        <v>21</v>
      </c>
      <c r="K420" s="487" t="s">
        <v>19</v>
      </c>
      <c r="L420" s="379" t="s">
        <v>20</v>
      </c>
      <c r="M420" s="380" t="s">
        <v>21</v>
      </c>
      <c r="N420" s="487" t="s">
        <v>19</v>
      </c>
      <c r="O420" s="379" t="s">
        <v>20</v>
      </c>
      <c r="P420" s="380" t="s">
        <v>21</v>
      </c>
      <c r="Q420" s="487" t="s">
        <v>19</v>
      </c>
      <c r="R420" s="379" t="s">
        <v>20</v>
      </c>
      <c r="S420" s="380" t="s">
        <v>21</v>
      </c>
      <c r="T420" s="487" t="s">
        <v>19</v>
      </c>
      <c r="U420" s="379" t="s">
        <v>20</v>
      </c>
      <c r="V420" s="380" t="s">
        <v>21</v>
      </c>
      <c r="W420" s="487" t="s">
        <v>19</v>
      </c>
      <c r="X420" s="379" t="s">
        <v>20</v>
      </c>
      <c r="Y420" s="486" t="s">
        <v>21</v>
      </c>
      <c r="Z420" s="487" t="s">
        <v>19</v>
      </c>
      <c r="AA420" s="379" t="s">
        <v>20</v>
      </c>
      <c r="AB420" s="380" t="s">
        <v>21</v>
      </c>
      <c r="AC420" s="487" t="s">
        <v>19</v>
      </c>
      <c r="AD420" s="379" t="s">
        <v>20</v>
      </c>
      <c r="AE420" s="380" t="s">
        <v>21</v>
      </c>
      <c r="AF420" s="487" t="s">
        <v>19</v>
      </c>
      <c r="AG420" s="379" t="s">
        <v>20</v>
      </c>
      <c r="AH420" s="380" t="s">
        <v>21</v>
      </c>
      <c r="AI420" s="381" t="s">
        <v>19</v>
      </c>
      <c r="AJ420" s="488" t="s">
        <v>22</v>
      </c>
    </row>
    <row r="421" spans="1:36" ht="15" hidden="1" customHeight="1">
      <c r="A421" s="447"/>
      <c r="B421" s="431"/>
      <c r="C421" s="431"/>
      <c r="D421" s="431"/>
      <c r="E421" s="431"/>
      <c r="F421" s="444"/>
      <c r="G421" s="449"/>
      <c r="H421" s="443"/>
      <c r="I421" s="444"/>
      <c r="J421" s="445"/>
      <c r="K421" s="443"/>
      <c r="L421" s="444"/>
      <c r="M421" s="445"/>
      <c r="N421" s="443"/>
      <c r="O421" s="444"/>
      <c r="P421" s="445"/>
      <c r="Q421" s="443"/>
      <c r="R421" s="444"/>
      <c r="S421" s="445"/>
      <c r="T421" s="443"/>
      <c r="U421" s="444"/>
      <c r="V421" s="445"/>
      <c r="W421" s="443"/>
      <c r="X421" s="444"/>
      <c r="Y421" s="451"/>
      <c r="Z421" s="443"/>
      <c r="AA421" s="444"/>
      <c r="AB421" s="445"/>
      <c r="AC421" s="443"/>
      <c r="AD421" s="444"/>
      <c r="AE421" s="445"/>
      <c r="AF421" s="443"/>
      <c r="AG421" s="444"/>
      <c r="AH421" s="445"/>
      <c r="AI421" s="452"/>
      <c r="AJ421" s="454"/>
    </row>
    <row r="422" spans="1:36" ht="15" hidden="1" customHeight="1">
      <c r="A422" s="435" t="s">
        <v>182</v>
      </c>
      <c r="B422" s="426" t="s">
        <v>291</v>
      </c>
      <c r="C422" s="437">
        <v>2083</v>
      </c>
      <c r="D422" s="520" t="s">
        <v>292</v>
      </c>
      <c r="E422" s="441" t="s">
        <v>293</v>
      </c>
      <c r="F422" s="426" t="s">
        <v>182</v>
      </c>
      <c r="G422" s="196" t="s">
        <v>27</v>
      </c>
      <c r="H422" s="208"/>
      <c r="I422" s="179">
        <f t="shared" ref="I422:I433" si="335">H422-J422</f>
        <v>0</v>
      </c>
      <c r="J422" s="209"/>
      <c r="K422" s="208"/>
      <c r="L422" s="179">
        <f t="shared" ref="L422:L433" si="336">K422-M422</f>
        <v>0</v>
      </c>
      <c r="M422" s="209"/>
      <c r="N422" s="208"/>
      <c r="O422" s="179">
        <f t="shared" ref="O422:O433" si="337">N422-P422</f>
        <v>0</v>
      </c>
      <c r="P422" s="209"/>
      <c r="Q422" s="208"/>
      <c r="R422" s="179">
        <f t="shared" ref="R422:R433" si="338">Q422-S422</f>
        <v>0</v>
      </c>
      <c r="S422" s="209"/>
      <c r="T422" s="208"/>
      <c r="U422" s="179">
        <f t="shared" ref="U422:U433" si="339">T422-V422</f>
        <v>0</v>
      </c>
      <c r="V422" s="209"/>
      <c r="W422" s="208"/>
      <c r="X422" s="179">
        <f t="shared" ref="X422:X433" si="340">W422-Y422</f>
        <v>0</v>
      </c>
      <c r="Y422" s="228"/>
      <c r="Z422" s="208"/>
      <c r="AA422" s="179">
        <f t="shared" ref="AA422:AA433" si="341">Z422-AB422</f>
        <v>0</v>
      </c>
      <c r="AB422" s="209"/>
      <c r="AC422" s="208"/>
      <c r="AD422" s="179">
        <f t="shared" ref="AD422:AD433" si="342">AC422-AE422</f>
        <v>0</v>
      </c>
      <c r="AE422" s="209"/>
      <c r="AF422" s="208"/>
      <c r="AG422" s="179">
        <f t="shared" ref="AG422:AG433" si="343">AF422-AH422</f>
        <v>0</v>
      </c>
      <c r="AH422" s="209"/>
      <c r="AI422" s="203"/>
      <c r="AJ422" s="181" t="s">
        <v>28</v>
      </c>
    </row>
    <row r="423" spans="1:36" ht="14.45" hidden="1" customHeight="1">
      <c r="A423" s="435"/>
      <c r="B423" s="426"/>
      <c r="C423" s="437"/>
      <c r="D423" s="520"/>
      <c r="E423" s="441"/>
      <c r="F423" s="426"/>
      <c r="G423" s="196" t="s">
        <v>29</v>
      </c>
      <c r="H423" s="208"/>
      <c r="I423" s="179">
        <f t="shared" si="335"/>
        <v>0</v>
      </c>
      <c r="J423" s="209"/>
      <c r="K423" s="208"/>
      <c r="L423" s="179">
        <f t="shared" si="336"/>
        <v>0</v>
      </c>
      <c r="M423" s="209"/>
      <c r="N423" s="208"/>
      <c r="O423" s="179">
        <f t="shared" si="337"/>
        <v>0</v>
      </c>
      <c r="P423" s="209"/>
      <c r="Q423" s="208"/>
      <c r="R423" s="179">
        <f t="shared" si="338"/>
        <v>0</v>
      </c>
      <c r="S423" s="209"/>
      <c r="T423" s="208"/>
      <c r="U423" s="179">
        <f t="shared" si="339"/>
        <v>0</v>
      </c>
      <c r="V423" s="209"/>
      <c r="W423" s="208"/>
      <c r="X423" s="179">
        <f t="shared" si="340"/>
        <v>0</v>
      </c>
      <c r="Y423" s="228"/>
      <c r="Z423" s="208"/>
      <c r="AA423" s="179">
        <f t="shared" si="341"/>
        <v>0</v>
      </c>
      <c r="AB423" s="209"/>
      <c r="AC423" s="208"/>
      <c r="AD423" s="179">
        <f t="shared" si="342"/>
        <v>0</v>
      </c>
      <c r="AE423" s="209"/>
      <c r="AF423" s="208"/>
      <c r="AG423" s="179">
        <f t="shared" si="343"/>
        <v>0</v>
      </c>
      <c r="AH423" s="209"/>
      <c r="AI423" s="203"/>
      <c r="AJ423" s="527" t="e">
        <f>SUM(H422:H433,K422:K433,N422:N433,Q422:Q433,T422:T433,AI422:AI433)+SUM(#REF!,#REF!,#REF!,#REF!,#REF!,#REF!,#REF!,#REF!,#REF!,#REF!,#REF!,#REF!,#REF!,#REF!,#REF!,#REF!,#REF!,#REF!,#REF!,#REF!)</f>
        <v>#REF!</v>
      </c>
    </row>
    <row r="424" spans="1:36" ht="14.45" hidden="1" customHeight="1">
      <c r="A424" s="435"/>
      <c r="B424" s="426"/>
      <c r="C424" s="437"/>
      <c r="D424" s="520"/>
      <c r="E424" s="441"/>
      <c r="F424" s="426"/>
      <c r="G424" s="196" t="s">
        <v>30</v>
      </c>
      <c r="H424" s="208"/>
      <c r="I424" s="179">
        <f t="shared" si="335"/>
        <v>0</v>
      </c>
      <c r="J424" s="209"/>
      <c r="K424" s="208"/>
      <c r="L424" s="179">
        <f t="shared" si="336"/>
        <v>0</v>
      </c>
      <c r="M424" s="209"/>
      <c r="N424" s="208"/>
      <c r="O424" s="179">
        <f t="shared" si="337"/>
        <v>0</v>
      </c>
      <c r="P424" s="209"/>
      <c r="Q424" s="208"/>
      <c r="R424" s="179">
        <f t="shared" si="338"/>
        <v>0</v>
      </c>
      <c r="S424" s="209"/>
      <c r="T424" s="208"/>
      <c r="U424" s="179">
        <f t="shared" si="339"/>
        <v>0</v>
      </c>
      <c r="V424" s="209"/>
      <c r="W424" s="208"/>
      <c r="X424" s="179">
        <f t="shared" si="340"/>
        <v>0</v>
      </c>
      <c r="Y424" s="228"/>
      <c r="Z424" s="208"/>
      <c r="AA424" s="179">
        <f t="shared" si="341"/>
        <v>0</v>
      </c>
      <c r="AB424" s="209"/>
      <c r="AC424" s="208"/>
      <c r="AD424" s="179">
        <f t="shared" si="342"/>
        <v>0</v>
      </c>
      <c r="AE424" s="209"/>
      <c r="AF424" s="208"/>
      <c r="AG424" s="179">
        <f t="shared" si="343"/>
        <v>0</v>
      </c>
      <c r="AH424" s="209"/>
      <c r="AI424" s="203"/>
      <c r="AJ424" s="527"/>
    </row>
    <row r="425" spans="1:36" ht="14.45" hidden="1" customHeight="1">
      <c r="A425" s="435"/>
      <c r="B425" s="426"/>
      <c r="C425" s="437"/>
      <c r="D425" s="520"/>
      <c r="E425" s="441"/>
      <c r="F425" s="426"/>
      <c r="G425" s="196" t="s">
        <v>31</v>
      </c>
      <c r="H425" s="208"/>
      <c r="I425" s="179">
        <f t="shared" si="335"/>
        <v>0</v>
      </c>
      <c r="J425" s="209"/>
      <c r="K425" s="208"/>
      <c r="L425" s="179">
        <f t="shared" si="336"/>
        <v>0</v>
      </c>
      <c r="M425" s="209"/>
      <c r="N425" s="208"/>
      <c r="O425" s="179">
        <f t="shared" si="337"/>
        <v>0</v>
      </c>
      <c r="P425" s="209"/>
      <c r="Q425" s="208"/>
      <c r="R425" s="179">
        <f t="shared" si="338"/>
        <v>0</v>
      </c>
      <c r="S425" s="209"/>
      <c r="T425" s="208"/>
      <c r="U425" s="179">
        <f t="shared" si="339"/>
        <v>0</v>
      </c>
      <c r="V425" s="209"/>
      <c r="W425" s="208"/>
      <c r="X425" s="179">
        <f t="shared" si="340"/>
        <v>0</v>
      </c>
      <c r="Y425" s="228"/>
      <c r="Z425" s="208"/>
      <c r="AA425" s="179">
        <f t="shared" si="341"/>
        <v>0</v>
      </c>
      <c r="AB425" s="209"/>
      <c r="AC425" s="208"/>
      <c r="AD425" s="179">
        <f t="shared" si="342"/>
        <v>0</v>
      </c>
      <c r="AE425" s="209"/>
      <c r="AF425" s="208"/>
      <c r="AG425" s="179">
        <f t="shared" si="343"/>
        <v>0</v>
      </c>
      <c r="AH425" s="209"/>
      <c r="AI425" s="203"/>
      <c r="AJ425" s="183" t="s">
        <v>32</v>
      </c>
    </row>
    <row r="426" spans="1:36" ht="14.45" hidden="1" customHeight="1">
      <c r="A426" s="435"/>
      <c r="B426" s="426"/>
      <c r="C426" s="437"/>
      <c r="D426" s="520"/>
      <c r="E426" s="441"/>
      <c r="F426" s="426"/>
      <c r="G426" s="196" t="s">
        <v>33</v>
      </c>
      <c r="H426" s="208"/>
      <c r="I426" s="179">
        <f t="shared" si="335"/>
        <v>0</v>
      </c>
      <c r="J426" s="209"/>
      <c r="K426" s="208"/>
      <c r="L426" s="179">
        <f t="shared" si="336"/>
        <v>0</v>
      </c>
      <c r="M426" s="209"/>
      <c r="N426" s="208"/>
      <c r="O426" s="179">
        <f t="shared" si="337"/>
        <v>0</v>
      </c>
      <c r="P426" s="209"/>
      <c r="Q426" s="208"/>
      <c r="R426" s="179">
        <f t="shared" si="338"/>
        <v>0</v>
      </c>
      <c r="S426" s="209"/>
      <c r="T426" s="208"/>
      <c r="U426" s="179">
        <f t="shared" si="339"/>
        <v>0</v>
      </c>
      <c r="V426" s="209"/>
      <c r="W426" s="208"/>
      <c r="X426" s="179">
        <f t="shared" si="340"/>
        <v>0</v>
      </c>
      <c r="Y426" s="228"/>
      <c r="Z426" s="208"/>
      <c r="AA426" s="179">
        <f t="shared" si="341"/>
        <v>0</v>
      </c>
      <c r="AB426" s="209"/>
      <c r="AC426" s="208"/>
      <c r="AD426" s="179">
        <f t="shared" si="342"/>
        <v>0</v>
      </c>
      <c r="AE426" s="209"/>
      <c r="AF426" s="208"/>
      <c r="AG426" s="179">
        <f t="shared" si="343"/>
        <v>0</v>
      </c>
      <c r="AH426" s="209"/>
      <c r="AI426" s="203"/>
      <c r="AJ426" s="527">
        <f>SUM(I422:I433,L422:L433,O422:O433,R422:R433,U422:U433)</f>
        <v>0</v>
      </c>
    </row>
    <row r="427" spans="1:36" ht="14.45" hidden="1" customHeight="1">
      <c r="A427" s="435"/>
      <c r="B427" s="426"/>
      <c r="C427" s="437"/>
      <c r="D427" s="520"/>
      <c r="E427" s="441"/>
      <c r="F427" s="426"/>
      <c r="G427" s="196" t="s">
        <v>34</v>
      </c>
      <c r="H427" s="208"/>
      <c r="I427" s="179">
        <f t="shared" si="335"/>
        <v>0</v>
      </c>
      <c r="J427" s="209"/>
      <c r="K427" s="208"/>
      <c r="L427" s="179">
        <f t="shared" si="336"/>
        <v>0</v>
      </c>
      <c r="M427" s="209"/>
      <c r="N427" s="208"/>
      <c r="O427" s="179">
        <f t="shared" si="337"/>
        <v>0</v>
      </c>
      <c r="P427" s="209"/>
      <c r="Q427" s="208"/>
      <c r="R427" s="179">
        <f t="shared" si="338"/>
        <v>0</v>
      </c>
      <c r="S427" s="209"/>
      <c r="T427" s="208"/>
      <c r="U427" s="179">
        <f t="shared" si="339"/>
        <v>0</v>
      </c>
      <c r="V427" s="209"/>
      <c r="W427" s="208"/>
      <c r="X427" s="179">
        <f t="shared" si="340"/>
        <v>0</v>
      </c>
      <c r="Y427" s="228"/>
      <c r="Z427" s="208"/>
      <c r="AA427" s="179">
        <f t="shared" si="341"/>
        <v>0</v>
      </c>
      <c r="AB427" s="209"/>
      <c r="AC427" s="208"/>
      <c r="AD427" s="179">
        <f t="shared" si="342"/>
        <v>0</v>
      </c>
      <c r="AE427" s="209"/>
      <c r="AF427" s="208"/>
      <c r="AG427" s="179">
        <f t="shared" si="343"/>
        <v>0</v>
      </c>
      <c r="AH427" s="209"/>
      <c r="AI427" s="203"/>
      <c r="AJ427" s="527"/>
    </row>
    <row r="428" spans="1:36" ht="14.45" hidden="1" customHeight="1">
      <c r="A428" s="435"/>
      <c r="B428" s="426"/>
      <c r="C428" s="437"/>
      <c r="D428" s="520"/>
      <c r="E428" s="441"/>
      <c r="F428" s="426"/>
      <c r="G428" s="196" t="s">
        <v>35</v>
      </c>
      <c r="H428" s="208"/>
      <c r="I428" s="179">
        <f t="shared" si="335"/>
        <v>0</v>
      </c>
      <c r="J428" s="209"/>
      <c r="K428" s="208"/>
      <c r="L428" s="179">
        <f t="shared" si="336"/>
        <v>0</v>
      </c>
      <c r="M428" s="209"/>
      <c r="N428" s="208"/>
      <c r="O428" s="179">
        <f t="shared" si="337"/>
        <v>0</v>
      </c>
      <c r="P428" s="209"/>
      <c r="Q428" s="208"/>
      <c r="R428" s="179">
        <f t="shared" si="338"/>
        <v>0</v>
      </c>
      <c r="S428" s="209"/>
      <c r="T428" s="208"/>
      <c r="U428" s="179">
        <f t="shared" si="339"/>
        <v>0</v>
      </c>
      <c r="V428" s="209"/>
      <c r="W428" s="208"/>
      <c r="X428" s="179">
        <f t="shared" si="340"/>
        <v>0</v>
      </c>
      <c r="Y428" s="228"/>
      <c r="Z428" s="208"/>
      <c r="AA428" s="179">
        <f t="shared" si="341"/>
        <v>0</v>
      </c>
      <c r="AB428" s="209"/>
      <c r="AC428" s="208"/>
      <c r="AD428" s="179">
        <f t="shared" si="342"/>
        <v>0</v>
      </c>
      <c r="AE428" s="209"/>
      <c r="AF428" s="208"/>
      <c r="AG428" s="179">
        <f t="shared" si="343"/>
        <v>0</v>
      </c>
      <c r="AH428" s="209"/>
      <c r="AI428" s="203"/>
      <c r="AJ428" s="183" t="s">
        <v>36</v>
      </c>
    </row>
    <row r="429" spans="1:36" ht="14.45" hidden="1" customHeight="1">
      <c r="A429" s="435"/>
      <c r="B429" s="426"/>
      <c r="C429" s="437"/>
      <c r="D429" s="520"/>
      <c r="E429" s="441"/>
      <c r="F429" s="426"/>
      <c r="G429" s="196" t="s">
        <v>37</v>
      </c>
      <c r="H429" s="208"/>
      <c r="I429" s="179">
        <f t="shared" si="335"/>
        <v>0</v>
      </c>
      <c r="J429" s="209"/>
      <c r="K429" s="208"/>
      <c r="L429" s="179">
        <f t="shared" si="336"/>
        <v>0</v>
      </c>
      <c r="M429" s="209"/>
      <c r="N429" s="208"/>
      <c r="O429" s="179">
        <f t="shared" si="337"/>
        <v>0</v>
      </c>
      <c r="P429" s="209"/>
      <c r="Q429" s="208"/>
      <c r="R429" s="179">
        <f t="shared" si="338"/>
        <v>0</v>
      </c>
      <c r="S429" s="209"/>
      <c r="T429" s="208"/>
      <c r="U429" s="179">
        <f t="shared" si="339"/>
        <v>0</v>
      </c>
      <c r="V429" s="209"/>
      <c r="W429" s="208"/>
      <c r="X429" s="179">
        <f t="shared" si="340"/>
        <v>0</v>
      </c>
      <c r="Y429" s="228"/>
      <c r="Z429" s="208"/>
      <c r="AA429" s="179">
        <f t="shared" si="341"/>
        <v>0</v>
      </c>
      <c r="AB429" s="209"/>
      <c r="AC429" s="208"/>
      <c r="AD429" s="179">
        <f t="shared" si="342"/>
        <v>0</v>
      </c>
      <c r="AE429" s="209"/>
      <c r="AF429" s="208"/>
      <c r="AG429" s="179">
        <f t="shared" si="343"/>
        <v>0</v>
      </c>
      <c r="AH429" s="209"/>
      <c r="AI429" s="203"/>
      <c r="AJ429" s="527" t="e">
        <f>SUM(J422:J433,M422:M433,P422:P433,S422:S433,V422:V433)+SUM(#REF!,#REF!,#REF!,#REF!,#REF!,#REF!,#REF!,#REF!,#REF!,#REF!,#REF!,#REF!,#REF!,#REF!,#REF!,#REF!,#REF!,#REF!)</f>
        <v>#REF!</v>
      </c>
    </row>
    <row r="430" spans="1:36" ht="14.45" hidden="1" customHeight="1">
      <c r="A430" s="435"/>
      <c r="B430" s="426"/>
      <c r="C430" s="437"/>
      <c r="D430" s="520"/>
      <c r="E430" s="441"/>
      <c r="F430" s="426"/>
      <c r="G430" s="196" t="s">
        <v>38</v>
      </c>
      <c r="H430" s="208"/>
      <c r="I430" s="179">
        <f t="shared" si="335"/>
        <v>0</v>
      </c>
      <c r="J430" s="209"/>
      <c r="K430" s="208"/>
      <c r="L430" s="179">
        <f t="shared" si="336"/>
        <v>0</v>
      </c>
      <c r="M430" s="209"/>
      <c r="N430" s="208"/>
      <c r="O430" s="179">
        <f t="shared" si="337"/>
        <v>0</v>
      </c>
      <c r="P430" s="209"/>
      <c r="Q430" s="208"/>
      <c r="R430" s="179">
        <f t="shared" si="338"/>
        <v>0</v>
      </c>
      <c r="S430" s="209"/>
      <c r="T430" s="208"/>
      <c r="U430" s="179">
        <f t="shared" si="339"/>
        <v>0</v>
      </c>
      <c r="V430" s="209"/>
      <c r="W430" s="208"/>
      <c r="X430" s="179">
        <f t="shared" si="340"/>
        <v>0</v>
      </c>
      <c r="Y430" s="228"/>
      <c r="Z430" s="208"/>
      <c r="AA430" s="179">
        <f t="shared" si="341"/>
        <v>0</v>
      </c>
      <c r="AB430" s="209"/>
      <c r="AC430" s="208"/>
      <c r="AD430" s="179">
        <f t="shared" si="342"/>
        <v>0</v>
      </c>
      <c r="AE430" s="209"/>
      <c r="AF430" s="208"/>
      <c r="AG430" s="179">
        <f t="shared" si="343"/>
        <v>0</v>
      </c>
      <c r="AH430" s="209"/>
      <c r="AI430" s="203"/>
      <c r="AJ430" s="527"/>
    </row>
    <row r="431" spans="1:36" ht="14.45" hidden="1" customHeight="1">
      <c r="A431" s="435"/>
      <c r="B431" s="426"/>
      <c r="C431" s="437"/>
      <c r="D431" s="520"/>
      <c r="E431" s="441"/>
      <c r="F431" s="426"/>
      <c r="G431" s="196" t="s">
        <v>39</v>
      </c>
      <c r="H431" s="208"/>
      <c r="I431" s="179">
        <f t="shared" si="335"/>
        <v>0</v>
      </c>
      <c r="J431" s="209"/>
      <c r="K431" s="208"/>
      <c r="L431" s="179">
        <f t="shared" si="336"/>
        <v>0</v>
      </c>
      <c r="M431" s="209"/>
      <c r="N431" s="208"/>
      <c r="O431" s="179">
        <f t="shared" si="337"/>
        <v>0</v>
      </c>
      <c r="P431" s="209"/>
      <c r="Q431" s="208"/>
      <c r="R431" s="179">
        <f t="shared" si="338"/>
        <v>0</v>
      </c>
      <c r="S431" s="209"/>
      <c r="T431" s="208"/>
      <c r="U431" s="179">
        <f t="shared" si="339"/>
        <v>0</v>
      </c>
      <c r="V431" s="209"/>
      <c r="W431" s="208"/>
      <c r="X431" s="179">
        <f t="shared" si="340"/>
        <v>0</v>
      </c>
      <c r="Y431" s="228"/>
      <c r="Z431" s="208"/>
      <c r="AA431" s="179">
        <f t="shared" si="341"/>
        <v>0</v>
      </c>
      <c r="AB431" s="209"/>
      <c r="AC431" s="208"/>
      <c r="AD431" s="179">
        <f t="shared" si="342"/>
        <v>0</v>
      </c>
      <c r="AE431" s="209"/>
      <c r="AF431" s="208"/>
      <c r="AG431" s="179">
        <f t="shared" si="343"/>
        <v>0</v>
      </c>
      <c r="AH431" s="209"/>
      <c r="AI431" s="203"/>
      <c r="AJ431" s="183" t="s">
        <v>40</v>
      </c>
    </row>
    <row r="432" spans="1:36" ht="14.45" hidden="1" customHeight="1">
      <c r="A432" s="435"/>
      <c r="B432" s="426"/>
      <c r="C432" s="437"/>
      <c r="D432" s="520"/>
      <c r="E432" s="441"/>
      <c r="F432" s="426"/>
      <c r="G432" s="196" t="s">
        <v>41</v>
      </c>
      <c r="H432" s="208"/>
      <c r="I432" s="179">
        <f t="shared" si="335"/>
        <v>0</v>
      </c>
      <c r="J432" s="209"/>
      <c r="K432" s="208"/>
      <c r="L432" s="179">
        <f t="shared" si="336"/>
        <v>0</v>
      </c>
      <c r="M432" s="209"/>
      <c r="N432" s="208"/>
      <c r="O432" s="179">
        <f t="shared" si="337"/>
        <v>0</v>
      </c>
      <c r="P432" s="209"/>
      <c r="Q432" s="208"/>
      <c r="R432" s="179">
        <f t="shared" si="338"/>
        <v>0</v>
      </c>
      <c r="S432" s="209"/>
      <c r="T432" s="208"/>
      <c r="U432" s="179">
        <f t="shared" si="339"/>
        <v>0</v>
      </c>
      <c r="V432" s="209"/>
      <c r="W432" s="208"/>
      <c r="X432" s="179">
        <f t="shared" si="340"/>
        <v>0</v>
      </c>
      <c r="Y432" s="228"/>
      <c r="Z432" s="208"/>
      <c r="AA432" s="179">
        <f t="shared" si="341"/>
        <v>0</v>
      </c>
      <c r="AB432" s="209"/>
      <c r="AC432" s="208"/>
      <c r="AD432" s="179">
        <f t="shared" si="342"/>
        <v>0</v>
      </c>
      <c r="AE432" s="209"/>
      <c r="AF432" s="208"/>
      <c r="AG432" s="179">
        <f t="shared" si="343"/>
        <v>0</v>
      </c>
      <c r="AH432" s="209"/>
      <c r="AI432" s="203"/>
      <c r="AJ432" s="529" t="e">
        <f>AJ429/AJ423</f>
        <v>#REF!</v>
      </c>
    </row>
    <row r="433" spans="1:36" ht="15" hidden="1" customHeight="1">
      <c r="A433" s="435"/>
      <c r="B433" s="426"/>
      <c r="C433" s="437"/>
      <c r="D433" s="520"/>
      <c r="E433" s="441"/>
      <c r="F433" s="426"/>
      <c r="G433" s="196" t="s">
        <v>42</v>
      </c>
      <c r="H433" s="208"/>
      <c r="I433" s="179">
        <f t="shared" si="335"/>
        <v>0</v>
      </c>
      <c r="J433" s="209"/>
      <c r="K433" s="208"/>
      <c r="L433" s="179">
        <f t="shared" si="336"/>
        <v>0</v>
      </c>
      <c r="M433" s="209"/>
      <c r="N433" s="208"/>
      <c r="O433" s="179">
        <f t="shared" si="337"/>
        <v>0</v>
      </c>
      <c r="P433" s="209"/>
      <c r="Q433" s="208"/>
      <c r="R433" s="179">
        <f t="shared" si="338"/>
        <v>0</v>
      </c>
      <c r="S433" s="209"/>
      <c r="T433" s="208"/>
      <c r="U433" s="179">
        <f t="shared" si="339"/>
        <v>0</v>
      </c>
      <c r="V433" s="209"/>
      <c r="W433" s="208"/>
      <c r="X433" s="179">
        <f t="shared" si="340"/>
        <v>0</v>
      </c>
      <c r="Y433" s="228"/>
      <c r="Z433" s="208"/>
      <c r="AA433" s="179">
        <f t="shared" si="341"/>
        <v>0</v>
      </c>
      <c r="AB433" s="209"/>
      <c r="AC433" s="208"/>
      <c r="AD433" s="179">
        <f t="shared" si="342"/>
        <v>0</v>
      </c>
      <c r="AE433" s="209"/>
      <c r="AF433" s="208"/>
      <c r="AG433" s="179">
        <f t="shared" si="343"/>
        <v>0</v>
      </c>
      <c r="AH433" s="209"/>
      <c r="AI433" s="203"/>
      <c r="AJ433" s="529"/>
    </row>
    <row r="434" spans="1:36" ht="15" hidden="1" customHeight="1">
      <c r="A434" s="447" t="s">
        <v>17</v>
      </c>
      <c r="B434" s="431" t="s">
        <v>13</v>
      </c>
      <c r="C434" s="431" t="s">
        <v>14</v>
      </c>
      <c r="D434" s="431" t="s">
        <v>176</v>
      </c>
      <c r="E434" s="431" t="s">
        <v>16</v>
      </c>
      <c r="F434" s="444" t="s">
        <v>17</v>
      </c>
      <c r="G434" s="449" t="s">
        <v>18</v>
      </c>
      <c r="H434" s="443" t="s">
        <v>19</v>
      </c>
      <c r="I434" s="444" t="s">
        <v>20</v>
      </c>
      <c r="J434" s="445" t="s">
        <v>21</v>
      </c>
      <c r="K434" s="443" t="s">
        <v>19</v>
      </c>
      <c r="L434" s="444" t="s">
        <v>20</v>
      </c>
      <c r="M434" s="445" t="s">
        <v>21</v>
      </c>
      <c r="N434" s="443" t="s">
        <v>19</v>
      </c>
      <c r="O434" s="444" t="s">
        <v>20</v>
      </c>
      <c r="P434" s="445" t="s">
        <v>21</v>
      </c>
      <c r="Q434" s="443" t="s">
        <v>19</v>
      </c>
      <c r="R434" s="444" t="s">
        <v>20</v>
      </c>
      <c r="S434" s="445" t="s">
        <v>21</v>
      </c>
      <c r="T434" s="443" t="s">
        <v>19</v>
      </c>
      <c r="U434" s="444" t="s">
        <v>20</v>
      </c>
      <c r="V434" s="445" t="s">
        <v>21</v>
      </c>
      <c r="W434" s="443" t="s">
        <v>19</v>
      </c>
      <c r="X434" s="444" t="s">
        <v>20</v>
      </c>
      <c r="Y434" s="451" t="s">
        <v>21</v>
      </c>
      <c r="Z434" s="443" t="s">
        <v>19</v>
      </c>
      <c r="AA434" s="444" t="s">
        <v>20</v>
      </c>
      <c r="AB434" s="445" t="s">
        <v>21</v>
      </c>
      <c r="AC434" s="443" t="s">
        <v>19</v>
      </c>
      <c r="AD434" s="444" t="s">
        <v>20</v>
      </c>
      <c r="AE434" s="445" t="s">
        <v>21</v>
      </c>
      <c r="AF434" s="443" t="s">
        <v>19</v>
      </c>
      <c r="AG434" s="444" t="s">
        <v>20</v>
      </c>
      <c r="AH434" s="445" t="s">
        <v>21</v>
      </c>
      <c r="AI434" s="452" t="s">
        <v>19</v>
      </c>
      <c r="AJ434" s="454" t="s">
        <v>22</v>
      </c>
    </row>
    <row r="435" spans="1:36" ht="15" hidden="1" customHeight="1">
      <c r="A435" s="447"/>
      <c r="B435" s="431"/>
      <c r="C435" s="431"/>
      <c r="D435" s="431"/>
      <c r="E435" s="431"/>
      <c r="F435" s="444"/>
      <c r="G435" s="449"/>
      <c r="H435" s="443"/>
      <c r="I435" s="444"/>
      <c r="J435" s="445"/>
      <c r="K435" s="443"/>
      <c r="L435" s="444"/>
      <c r="M435" s="445"/>
      <c r="N435" s="443"/>
      <c r="O435" s="444"/>
      <c r="P435" s="445"/>
      <c r="Q435" s="443"/>
      <c r="R435" s="444"/>
      <c r="S435" s="445"/>
      <c r="T435" s="443"/>
      <c r="U435" s="444"/>
      <c r="V435" s="445"/>
      <c r="W435" s="443"/>
      <c r="X435" s="444"/>
      <c r="Y435" s="451"/>
      <c r="Z435" s="443"/>
      <c r="AA435" s="444"/>
      <c r="AB435" s="445"/>
      <c r="AC435" s="443"/>
      <c r="AD435" s="444"/>
      <c r="AE435" s="445"/>
      <c r="AF435" s="443"/>
      <c r="AG435" s="444"/>
      <c r="AH435" s="445"/>
      <c r="AI435" s="452"/>
      <c r="AJ435" s="454"/>
    </row>
    <row r="436" spans="1:36" ht="15" hidden="1" customHeight="1">
      <c r="A436" s="435" t="s">
        <v>294</v>
      </c>
      <c r="B436" s="426" t="s">
        <v>295</v>
      </c>
      <c r="C436" s="437">
        <v>1964</v>
      </c>
      <c r="D436" s="520">
        <v>3030</v>
      </c>
      <c r="E436" s="441" t="s">
        <v>296</v>
      </c>
      <c r="F436" s="426" t="s">
        <v>294</v>
      </c>
      <c r="G436" s="196" t="s">
        <v>27</v>
      </c>
      <c r="H436" s="208"/>
      <c r="I436" s="179">
        <f t="shared" ref="I436:I447" si="344">H436-J436</f>
        <v>0</v>
      </c>
      <c r="J436" s="209"/>
      <c r="K436" s="208"/>
      <c r="L436" s="179">
        <f t="shared" ref="L436:L447" si="345">K436-M436</f>
        <v>0</v>
      </c>
      <c r="M436" s="209"/>
      <c r="N436" s="208"/>
      <c r="O436" s="179">
        <f t="shared" ref="O436:O447" si="346">N436-P436</f>
        <v>0</v>
      </c>
      <c r="P436" s="209"/>
      <c r="Q436" s="208"/>
      <c r="R436" s="179">
        <f t="shared" ref="R436:R447" si="347">Q436-S436</f>
        <v>0</v>
      </c>
      <c r="S436" s="209"/>
      <c r="T436" s="208"/>
      <c r="U436" s="179">
        <f t="shared" ref="U436:U447" si="348">T436-V436</f>
        <v>0</v>
      </c>
      <c r="V436" s="209"/>
      <c r="W436" s="208"/>
      <c r="X436" s="179">
        <f t="shared" ref="X436:X447" si="349">W436-Y436</f>
        <v>0</v>
      </c>
      <c r="Y436" s="228"/>
      <c r="Z436" s="208"/>
      <c r="AA436" s="179">
        <f t="shared" ref="AA436:AA447" si="350">Z436-AB436</f>
        <v>0</v>
      </c>
      <c r="AB436" s="209"/>
      <c r="AC436" s="208"/>
      <c r="AD436" s="179">
        <f t="shared" ref="AD436:AD447" si="351">AC436-AE436</f>
        <v>0</v>
      </c>
      <c r="AE436" s="209"/>
      <c r="AF436" s="208"/>
      <c r="AG436" s="179">
        <f t="shared" ref="AG436:AG447" si="352">AF436-AH436</f>
        <v>0</v>
      </c>
      <c r="AH436" s="209"/>
      <c r="AI436" s="203"/>
      <c r="AJ436" s="181" t="s">
        <v>28</v>
      </c>
    </row>
    <row r="437" spans="1:36" ht="14.45" hidden="1" customHeight="1">
      <c r="A437" s="435"/>
      <c r="B437" s="426"/>
      <c r="C437" s="437"/>
      <c r="D437" s="520"/>
      <c r="E437" s="441"/>
      <c r="F437" s="426"/>
      <c r="G437" s="196" t="s">
        <v>29</v>
      </c>
      <c r="H437" s="208"/>
      <c r="I437" s="179">
        <f t="shared" si="344"/>
        <v>0</v>
      </c>
      <c r="J437" s="209"/>
      <c r="K437" s="208"/>
      <c r="L437" s="179">
        <f t="shared" si="345"/>
        <v>0</v>
      </c>
      <c r="M437" s="209"/>
      <c r="N437" s="208"/>
      <c r="O437" s="179">
        <f t="shared" si="346"/>
        <v>0</v>
      </c>
      <c r="P437" s="209"/>
      <c r="Q437" s="208"/>
      <c r="R437" s="179">
        <f t="shared" si="347"/>
        <v>0</v>
      </c>
      <c r="S437" s="209"/>
      <c r="T437" s="208"/>
      <c r="U437" s="179">
        <f t="shared" si="348"/>
        <v>0</v>
      </c>
      <c r="V437" s="209"/>
      <c r="W437" s="208"/>
      <c r="X437" s="179">
        <f t="shared" si="349"/>
        <v>0</v>
      </c>
      <c r="Y437" s="228"/>
      <c r="Z437" s="208"/>
      <c r="AA437" s="179">
        <f t="shared" si="350"/>
        <v>0</v>
      </c>
      <c r="AB437" s="209"/>
      <c r="AC437" s="208"/>
      <c r="AD437" s="179">
        <f t="shared" si="351"/>
        <v>0</v>
      </c>
      <c r="AE437" s="209"/>
      <c r="AF437" s="208"/>
      <c r="AG437" s="179">
        <f t="shared" si="352"/>
        <v>0</v>
      </c>
      <c r="AH437" s="209"/>
      <c r="AI437" s="203"/>
      <c r="AJ437" s="527" t="e">
        <f>SUM(H436:H447,K436:K447,N436:N447,Q436:Q447,T436:T447,AI436:AI447)+SUM(#REF!,#REF!,#REF!,#REF!,#REF!,#REF!,#REF!,#REF!,#REF!,#REF!,#REF!,#REF!,#REF!,#REF!,#REF!,#REF!,#REF!,#REF!,#REF!,#REF!)</f>
        <v>#REF!</v>
      </c>
    </row>
    <row r="438" spans="1:36" ht="14.45" hidden="1" customHeight="1">
      <c r="A438" s="435"/>
      <c r="B438" s="426"/>
      <c r="C438" s="437"/>
      <c r="D438" s="520"/>
      <c r="E438" s="441"/>
      <c r="F438" s="426"/>
      <c r="G438" s="196" t="s">
        <v>30</v>
      </c>
      <c r="H438" s="208"/>
      <c r="I438" s="179">
        <f t="shared" si="344"/>
        <v>0</v>
      </c>
      <c r="J438" s="209"/>
      <c r="K438" s="208"/>
      <c r="L438" s="179">
        <f t="shared" si="345"/>
        <v>0</v>
      </c>
      <c r="M438" s="209"/>
      <c r="N438" s="208"/>
      <c r="O438" s="179">
        <f t="shared" si="346"/>
        <v>0</v>
      </c>
      <c r="P438" s="209"/>
      <c r="Q438" s="208"/>
      <c r="R438" s="179">
        <f t="shared" si="347"/>
        <v>0</v>
      </c>
      <c r="S438" s="209"/>
      <c r="T438" s="208"/>
      <c r="U438" s="179">
        <f t="shared" si="348"/>
        <v>0</v>
      </c>
      <c r="V438" s="209"/>
      <c r="W438" s="208"/>
      <c r="X438" s="179">
        <f t="shared" si="349"/>
        <v>0</v>
      </c>
      <c r="Y438" s="228"/>
      <c r="Z438" s="208"/>
      <c r="AA438" s="179">
        <f t="shared" si="350"/>
        <v>0</v>
      </c>
      <c r="AB438" s="209"/>
      <c r="AC438" s="208"/>
      <c r="AD438" s="179">
        <f t="shared" si="351"/>
        <v>0</v>
      </c>
      <c r="AE438" s="209"/>
      <c r="AF438" s="208"/>
      <c r="AG438" s="179">
        <f t="shared" si="352"/>
        <v>0</v>
      </c>
      <c r="AH438" s="209"/>
      <c r="AI438" s="203"/>
      <c r="AJ438" s="527"/>
    </row>
    <row r="439" spans="1:36" ht="14.45" hidden="1" customHeight="1">
      <c r="A439" s="435"/>
      <c r="B439" s="426"/>
      <c r="C439" s="437"/>
      <c r="D439" s="520"/>
      <c r="E439" s="441"/>
      <c r="F439" s="426"/>
      <c r="G439" s="196" t="s">
        <v>31</v>
      </c>
      <c r="H439" s="208"/>
      <c r="I439" s="179">
        <f t="shared" si="344"/>
        <v>0</v>
      </c>
      <c r="J439" s="209"/>
      <c r="K439" s="208"/>
      <c r="L439" s="179">
        <f t="shared" si="345"/>
        <v>0</v>
      </c>
      <c r="M439" s="209"/>
      <c r="N439" s="208"/>
      <c r="O439" s="179">
        <f t="shared" si="346"/>
        <v>0</v>
      </c>
      <c r="P439" s="209"/>
      <c r="Q439" s="208"/>
      <c r="R439" s="179">
        <f t="shared" si="347"/>
        <v>0</v>
      </c>
      <c r="S439" s="209"/>
      <c r="T439" s="208"/>
      <c r="U439" s="179">
        <f t="shared" si="348"/>
        <v>0</v>
      </c>
      <c r="V439" s="209"/>
      <c r="W439" s="208"/>
      <c r="X439" s="179">
        <f t="shared" si="349"/>
        <v>0</v>
      </c>
      <c r="Y439" s="228"/>
      <c r="Z439" s="208"/>
      <c r="AA439" s="179">
        <f t="shared" si="350"/>
        <v>0</v>
      </c>
      <c r="AB439" s="209"/>
      <c r="AC439" s="208"/>
      <c r="AD439" s="179">
        <f t="shared" si="351"/>
        <v>0</v>
      </c>
      <c r="AE439" s="209"/>
      <c r="AF439" s="208"/>
      <c r="AG439" s="179">
        <f t="shared" si="352"/>
        <v>0</v>
      </c>
      <c r="AH439" s="209"/>
      <c r="AI439" s="203"/>
      <c r="AJ439" s="183" t="s">
        <v>32</v>
      </c>
    </row>
    <row r="440" spans="1:36" ht="14.45" hidden="1" customHeight="1">
      <c r="A440" s="435"/>
      <c r="B440" s="426"/>
      <c r="C440" s="437"/>
      <c r="D440" s="520"/>
      <c r="E440" s="441"/>
      <c r="F440" s="426"/>
      <c r="G440" s="196" t="s">
        <v>33</v>
      </c>
      <c r="H440" s="208"/>
      <c r="I440" s="179">
        <f t="shared" si="344"/>
        <v>0</v>
      </c>
      <c r="J440" s="209"/>
      <c r="K440" s="208"/>
      <c r="L440" s="179">
        <f t="shared" si="345"/>
        <v>0</v>
      </c>
      <c r="M440" s="209"/>
      <c r="N440" s="208"/>
      <c r="O440" s="179">
        <f t="shared" si="346"/>
        <v>0</v>
      </c>
      <c r="P440" s="209"/>
      <c r="Q440" s="208"/>
      <c r="R440" s="179">
        <f t="shared" si="347"/>
        <v>0</v>
      </c>
      <c r="S440" s="209"/>
      <c r="T440" s="208"/>
      <c r="U440" s="179">
        <f t="shared" si="348"/>
        <v>0</v>
      </c>
      <c r="V440" s="209"/>
      <c r="W440" s="208"/>
      <c r="X440" s="179">
        <f t="shared" si="349"/>
        <v>0</v>
      </c>
      <c r="Y440" s="228"/>
      <c r="Z440" s="208"/>
      <c r="AA440" s="179">
        <f t="shared" si="350"/>
        <v>0</v>
      </c>
      <c r="AB440" s="209"/>
      <c r="AC440" s="208"/>
      <c r="AD440" s="179">
        <f t="shared" si="351"/>
        <v>0</v>
      </c>
      <c r="AE440" s="209"/>
      <c r="AF440" s="208"/>
      <c r="AG440" s="179">
        <f t="shared" si="352"/>
        <v>0</v>
      </c>
      <c r="AH440" s="209"/>
      <c r="AI440" s="203"/>
      <c r="AJ440" s="527">
        <f>SUM(I436:I447,L436:L447,O436:O447,R436:R447,U436:U447)</f>
        <v>0</v>
      </c>
    </row>
    <row r="441" spans="1:36" ht="14.45" hidden="1" customHeight="1">
      <c r="A441" s="435"/>
      <c r="B441" s="426"/>
      <c r="C441" s="437"/>
      <c r="D441" s="520"/>
      <c r="E441" s="441"/>
      <c r="F441" s="426"/>
      <c r="G441" s="196" t="s">
        <v>34</v>
      </c>
      <c r="H441" s="208"/>
      <c r="I441" s="179">
        <f t="shared" si="344"/>
        <v>0</v>
      </c>
      <c r="J441" s="209"/>
      <c r="K441" s="208"/>
      <c r="L441" s="179">
        <f t="shared" si="345"/>
        <v>0</v>
      </c>
      <c r="M441" s="209"/>
      <c r="N441" s="208"/>
      <c r="O441" s="179">
        <f t="shared" si="346"/>
        <v>0</v>
      </c>
      <c r="P441" s="209"/>
      <c r="Q441" s="208"/>
      <c r="R441" s="179">
        <f t="shared" si="347"/>
        <v>0</v>
      </c>
      <c r="S441" s="209"/>
      <c r="T441" s="208"/>
      <c r="U441" s="179">
        <f t="shared" si="348"/>
        <v>0</v>
      </c>
      <c r="V441" s="209"/>
      <c r="W441" s="208"/>
      <c r="X441" s="179">
        <f t="shared" si="349"/>
        <v>0</v>
      </c>
      <c r="Y441" s="228"/>
      <c r="Z441" s="208"/>
      <c r="AA441" s="179">
        <f t="shared" si="350"/>
        <v>0</v>
      </c>
      <c r="AB441" s="209"/>
      <c r="AC441" s="208"/>
      <c r="AD441" s="179">
        <f t="shared" si="351"/>
        <v>0</v>
      </c>
      <c r="AE441" s="209"/>
      <c r="AF441" s="208"/>
      <c r="AG441" s="179">
        <f t="shared" si="352"/>
        <v>0</v>
      </c>
      <c r="AH441" s="209"/>
      <c r="AI441" s="203"/>
      <c r="AJ441" s="527"/>
    </row>
    <row r="442" spans="1:36" ht="14.45" hidden="1" customHeight="1">
      <c r="A442" s="435"/>
      <c r="B442" s="426"/>
      <c r="C442" s="437"/>
      <c r="D442" s="520"/>
      <c r="E442" s="441"/>
      <c r="F442" s="426"/>
      <c r="G442" s="196" t="s">
        <v>35</v>
      </c>
      <c r="H442" s="208"/>
      <c r="I442" s="179">
        <f t="shared" si="344"/>
        <v>0</v>
      </c>
      <c r="J442" s="209"/>
      <c r="K442" s="208"/>
      <c r="L442" s="179">
        <f t="shared" si="345"/>
        <v>0</v>
      </c>
      <c r="M442" s="209"/>
      <c r="N442" s="208"/>
      <c r="O442" s="179">
        <f t="shared" si="346"/>
        <v>0</v>
      </c>
      <c r="P442" s="209"/>
      <c r="Q442" s="208"/>
      <c r="R442" s="179">
        <f t="shared" si="347"/>
        <v>0</v>
      </c>
      <c r="S442" s="209"/>
      <c r="T442" s="208"/>
      <c r="U442" s="179">
        <f t="shared" si="348"/>
        <v>0</v>
      </c>
      <c r="V442" s="209"/>
      <c r="W442" s="208"/>
      <c r="X442" s="179">
        <f t="shared" si="349"/>
        <v>0</v>
      </c>
      <c r="Y442" s="228"/>
      <c r="Z442" s="208"/>
      <c r="AA442" s="179">
        <f t="shared" si="350"/>
        <v>0</v>
      </c>
      <c r="AB442" s="209"/>
      <c r="AC442" s="208"/>
      <c r="AD442" s="179">
        <f t="shared" si="351"/>
        <v>0</v>
      </c>
      <c r="AE442" s="209"/>
      <c r="AF442" s="208"/>
      <c r="AG442" s="179">
        <f t="shared" si="352"/>
        <v>0</v>
      </c>
      <c r="AH442" s="209"/>
      <c r="AI442" s="203"/>
      <c r="AJ442" s="183" t="s">
        <v>36</v>
      </c>
    </row>
    <row r="443" spans="1:36" ht="14.45" hidden="1" customHeight="1">
      <c r="A443" s="435"/>
      <c r="B443" s="426"/>
      <c r="C443" s="437"/>
      <c r="D443" s="520"/>
      <c r="E443" s="441"/>
      <c r="F443" s="426"/>
      <c r="G443" s="196" t="s">
        <v>37</v>
      </c>
      <c r="H443" s="208"/>
      <c r="I443" s="179">
        <f t="shared" si="344"/>
        <v>0</v>
      </c>
      <c r="J443" s="209"/>
      <c r="K443" s="208"/>
      <c r="L443" s="179">
        <f t="shared" si="345"/>
        <v>0</v>
      </c>
      <c r="M443" s="209"/>
      <c r="N443" s="208"/>
      <c r="O443" s="179">
        <f t="shared" si="346"/>
        <v>0</v>
      </c>
      <c r="P443" s="209"/>
      <c r="Q443" s="208"/>
      <c r="R443" s="179">
        <f t="shared" si="347"/>
        <v>0</v>
      </c>
      <c r="S443" s="209"/>
      <c r="T443" s="208"/>
      <c r="U443" s="179">
        <f t="shared" si="348"/>
        <v>0</v>
      </c>
      <c r="V443" s="209"/>
      <c r="W443" s="208"/>
      <c r="X443" s="179">
        <f t="shared" si="349"/>
        <v>0</v>
      </c>
      <c r="Y443" s="228"/>
      <c r="Z443" s="208"/>
      <c r="AA443" s="179">
        <f t="shared" si="350"/>
        <v>0</v>
      </c>
      <c r="AB443" s="209"/>
      <c r="AC443" s="208"/>
      <c r="AD443" s="179">
        <f t="shared" si="351"/>
        <v>0</v>
      </c>
      <c r="AE443" s="209"/>
      <c r="AF443" s="208"/>
      <c r="AG443" s="179">
        <f t="shared" si="352"/>
        <v>0</v>
      </c>
      <c r="AH443" s="209"/>
      <c r="AI443" s="203"/>
      <c r="AJ443" s="527" t="e">
        <f>SUM(J436:J447,M436:M447,P436:P447,S436:S447,V436:V447)+SUM(#REF!,#REF!,#REF!,#REF!,#REF!,#REF!,#REF!,#REF!,#REF!,#REF!,#REF!,#REF!,#REF!,#REF!,#REF!,#REF!,#REF!,#REF!)</f>
        <v>#REF!</v>
      </c>
    </row>
    <row r="444" spans="1:36" ht="14.45" hidden="1" customHeight="1">
      <c r="A444" s="435"/>
      <c r="B444" s="426"/>
      <c r="C444" s="437"/>
      <c r="D444" s="520"/>
      <c r="E444" s="441"/>
      <c r="F444" s="426"/>
      <c r="G444" s="196" t="s">
        <v>38</v>
      </c>
      <c r="H444" s="208"/>
      <c r="I444" s="179">
        <f t="shared" si="344"/>
        <v>0</v>
      </c>
      <c r="J444" s="209"/>
      <c r="K444" s="208"/>
      <c r="L444" s="179">
        <f t="shared" si="345"/>
        <v>0</v>
      </c>
      <c r="M444" s="209"/>
      <c r="N444" s="208"/>
      <c r="O444" s="179">
        <f t="shared" si="346"/>
        <v>0</v>
      </c>
      <c r="P444" s="209"/>
      <c r="Q444" s="208"/>
      <c r="R444" s="179">
        <f t="shared" si="347"/>
        <v>0</v>
      </c>
      <c r="S444" s="209"/>
      <c r="T444" s="208"/>
      <c r="U444" s="179">
        <f t="shared" si="348"/>
        <v>0</v>
      </c>
      <c r="V444" s="209"/>
      <c r="W444" s="208"/>
      <c r="X444" s="179">
        <f t="shared" si="349"/>
        <v>0</v>
      </c>
      <c r="Y444" s="228"/>
      <c r="Z444" s="208"/>
      <c r="AA444" s="179">
        <f t="shared" si="350"/>
        <v>0</v>
      </c>
      <c r="AB444" s="209"/>
      <c r="AC444" s="208"/>
      <c r="AD444" s="179">
        <f t="shared" si="351"/>
        <v>0</v>
      </c>
      <c r="AE444" s="209"/>
      <c r="AF444" s="208"/>
      <c r="AG444" s="179">
        <f t="shared" si="352"/>
        <v>0</v>
      </c>
      <c r="AH444" s="209"/>
      <c r="AI444" s="203"/>
      <c r="AJ444" s="527"/>
    </row>
    <row r="445" spans="1:36" ht="14.45" hidden="1" customHeight="1">
      <c r="A445" s="435"/>
      <c r="B445" s="426"/>
      <c r="C445" s="437"/>
      <c r="D445" s="520"/>
      <c r="E445" s="441"/>
      <c r="F445" s="426"/>
      <c r="G445" s="196" t="s">
        <v>39</v>
      </c>
      <c r="H445" s="208"/>
      <c r="I445" s="179">
        <f t="shared" si="344"/>
        <v>0</v>
      </c>
      <c r="J445" s="209"/>
      <c r="K445" s="208"/>
      <c r="L445" s="179">
        <f t="shared" si="345"/>
        <v>0</v>
      </c>
      <c r="M445" s="209"/>
      <c r="N445" s="208"/>
      <c r="O445" s="179">
        <f t="shared" si="346"/>
        <v>0</v>
      </c>
      <c r="P445" s="209"/>
      <c r="Q445" s="208"/>
      <c r="R445" s="179">
        <f t="shared" si="347"/>
        <v>0</v>
      </c>
      <c r="S445" s="209"/>
      <c r="T445" s="208"/>
      <c r="U445" s="179">
        <f t="shared" si="348"/>
        <v>0</v>
      </c>
      <c r="V445" s="209"/>
      <c r="W445" s="208"/>
      <c r="X445" s="179">
        <f t="shared" si="349"/>
        <v>0</v>
      </c>
      <c r="Y445" s="228"/>
      <c r="Z445" s="208"/>
      <c r="AA445" s="179">
        <f t="shared" si="350"/>
        <v>0</v>
      </c>
      <c r="AB445" s="209"/>
      <c r="AC445" s="208"/>
      <c r="AD445" s="179">
        <f t="shared" si="351"/>
        <v>0</v>
      </c>
      <c r="AE445" s="209"/>
      <c r="AF445" s="208"/>
      <c r="AG445" s="179">
        <f t="shared" si="352"/>
        <v>0</v>
      </c>
      <c r="AH445" s="209"/>
      <c r="AI445" s="203"/>
      <c r="AJ445" s="183" t="s">
        <v>40</v>
      </c>
    </row>
    <row r="446" spans="1:36" ht="14.45" hidden="1" customHeight="1">
      <c r="A446" s="435"/>
      <c r="B446" s="426"/>
      <c r="C446" s="437"/>
      <c r="D446" s="520"/>
      <c r="E446" s="441"/>
      <c r="F446" s="426"/>
      <c r="G446" s="196" t="s">
        <v>41</v>
      </c>
      <c r="H446" s="208"/>
      <c r="I446" s="179">
        <f t="shared" si="344"/>
        <v>0</v>
      </c>
      <c r="J446" s="209"/>
      <c r="K446" s="208"/>
      <c r="L446" s="179">
        <f t="shared" si="345"/>
        <v>0</v>
      </c>
      <c r="M446" s="209"/>
      <c r="N446" s="208"/>
      <c r="O446" s="179">
        <f t="shared" si="346"/>
        <v>0</v>
      </c>
      <c r="P446" s="209"/>
      <c r="Q446" s="208"/>
      <c r="R446" s="179">
        <f t="shared" si="347"/>
        <v>0</v>
      </c>
      <c r="S446" s="209"/>
      <c r="T446" s="208"/>
      <c r="U446" s="179">
        <f t="shared" si="348"/>
        <v>0</v>
      </c>
      <c r="V446" s="209"/>
      <c r="W446" s="208"/>
      <c r="X446" s="179">
        <f t="shared" si="349"/>
        <v>0</v>
      </c>
      <c r="Y446" s="228"/>
      <c r="Z446" s="208"/>
      <c r="AA446" s="179">
        <f t="shared" si="350"/>
        <v>0</v>
      </c>
      <c r="AB446" s="209"/>
      <c r="AC446" s="208"/>
      <c r="AD446" s="179">
        <f t="shared" si="351"/>
        <v>0</v>
      </c>
      <c r="AE446" s="209"/>
      <c r="AF446" s="208"/>
      <c r="AG446" s="179">
        <f t="shared" si="352"/>
        <v>0</v>
      </c>
      <c r="AH446" s="209"/>
      <c r="AI446" s="203"/>
      <c r="AJ446" s="529" t="e">
        <f>AJ443/AJ437</f>
        <v>#REF!</v>
      </c>
    </row>
    <row r="447" spans="1:36" ht="15" hidden="1" customHeight="1">
      <c r="A447" s="522"/>
      <c r="B447" s="432"/>
      <c r="C447" s="523"/>
      <c r="D447" s="524"/>
      <c r="E447" s="525"/>
      <c r="F447" s="432"/>
      <c r="G447" s="198" t="s">
        <v>42</v>
      </c>
      <c r="H447" s="212"/>
      <c r="I447" s="180">
        <f t="shared" si="344"/>
        <v>0</v>
      </c>
      <c r="J447" s="213"/>
      <c r="K447" s="212"/>
      <c r="L447" s="180">
        <f t="shared" si="345"/>
        <v>0</v>
      </c>
      <c r="M447" s="213"/>
      <c r="N447" s="212"/>
      <c r="O447" s="180">
        <f t="shared" si="346"/>
        <v>0</v>
      </c>
      <c r="P447" s="213"/>
      <c r="Q447" s="212"/>
      <c r="R447" s="180">
        <f t="shared" si="347"/>
        <v>0</v>
      </c>
      <c r="S447" s="213"/>
      <c r="T447" s="212"/>
      <c r="U447" s="180">
        <f t="shared" si="348"/>
        <v>0</v>
      </c>
      <c r="V447" s="213"/>
      <c r="W447" s="212"/>
      <c r="X447" s="180">
        <f t="shared" si="349"/>
        <v>0</v>
      </c>
      <c r="Y447" s="230"/>
      <c r="Z447" s="212"/>
      <c r="AA447" s="180">
        <f t="shared" si="350"/>
        <v>0</v>
      </c>
      <c r="AB447" s="213"/>
      <c r="AC447" s="212"/>
      <c r="AD447" s="180">
        <f t="shared" si="351"/>
        <v>0</v>
      </c>
      <c r="AE447" s="213"/>
      <c r="AF447" s="212"/>
      <c r="AG447" s="180">
        <f t="shared" si="352"/>
        <v>0</v>
      </c>
      <c r="AH447" s="213"/>
      <c r="AI447" s="205"/>
      <c r="AJ447" s="530"/>
    </row>
    <row r="448" spans="1:36" ht="15" hidden="1" customHeight="1">
      <c r="A448" s="446" t="s">
        <v>17</v>
      </c>
      <c r="B448" s="367" t="s">
        <v>13</v>
      </c>
      <c r="C448" s="367" t="s">
        <v>14</v>
      </c>
      <c r="D448" s="367" t="s">
        <v>176</v>
      </c>
      <c r="E448" s="367" t="s">
        <v>16</v>
      </c>
      <c r="F448" s="354" t="s">
        <v>17</v>
      </c>
      <c r="G448" s="448" t="s">
        <v>18</v>
      </c>
      <c r="H448" s="365" t="s">
        <v>19</v>
      </c>
      <c r="I448" s="354" t="s">
        <v>20</v>
      </c>
      <c r="J448" s="355" t="s">
        <v>21</v>
      </c>
      <c r="K448" s="365" t="s">
        <v>19</v>
      </c>
      <c r="L448" s="354" t="s">
        <v>20</v>
      </c>
      <c r="M448" s="355" t="s">
        <v>21</v>
      </c>
      <c r="N448" s="365" t="s">
        <v>19</v>
      </c>
      <c r="O448" s="354" t="s">
        <v>20</v>
      </c>
      <c r="P448" s="355" t="s">
        <v>21</v>
      </c>
      <c r="Q448" s="365" t="s">
        <v>19</v>
      </c>
      <c r="R448" s="354" t="s">
        <v>20</v>
      </c>
      <c r="S448" s="355" t="s">
        <v>21</v>
      </c>
      <c r="T448" s="365" t="s">
        <v>19</v>
      </c>
      <c r="U448" s="354" t="s">
        <v>20</v>
      </c>
      <c r="V448" s="355" t="s">
        <v>21</v>
      </c>
      <c r="W448" s="365" t="s">
        <v>19</v>
      </c>
      <c r="X448" s="354" t="s">
        <v>20</v>
      </c>
      <c r="Y448" s="450" t="s">
        <v>21</v>
      </c>
      <c r="Z448" s="365" t="s">
        <v>19</v>
      </c>
      <c r="AA448" s="354" t="s">
        <v>20</v>
      </c>
      <c r="AB448" s="355" t="s">
        <v>21</v>
      </c>
      <c r="AC448" s="365" t="s">
        <v>19</v>
      </c>
      <c r="AD448" s="354" t="s">
        <v>20</v>
      </c>
      <c r="AE448" s="355" t="s">
        <v>21</v>
      </c>
      <c r="AF448" s="365" t="s">
        <v>19</v>
      </c>
      <c r="AG448" s="354" t="s">
        <v>20</v>
      </c>
      <c r="AH448" s="355" t="s">
        <v>21</v>
      </c>
      <c r="AI448" s="356" t="s">
        <v>19</v>
      </c>
      <c r="AJ448" s="453" t="s">
        <v>22</v>
      </c>
    </row>
    <row r="449" spans="1:36" ht="15" hidden="1" customHeight="1">
      <c r="A449" s="447"/>
      <c r="B449" s="431"/>
      <c r="C449" s="431"/>
      <c r="D449" s="431"/>
      <c r="E449" s="431"/>
      <c r="F449" s="444"/>
      <c r="G449" s="449"/>
      <c r="H449" s="443"/>
      <c r="I449" s="444"/>
      <c r="J449" s="445"/>
      <c r="K449" s="443"/>
      <c r="L449" s="444"/>
      <c r="M449" s="445"/>
      <c r="N449" s="443"/>
      <c r="O449" s="444"/>
      <c r="P449" s="445"/>
      <c r="Q449" s="443"/>
      <c r="R449" s="444"/>
      <c r="S449" s="445"/>
      <c r="T449" s="443"/>
      <c r="U449" s="444"/>
      <c r="V449" s="445"/>
      <c r="W449" s="443"/>
      <c r="X449" s="444"/>
      <c r="Y449" s="451"/>
      <c r="Z449" s="443"/>
      <c r="AA449" s="444"/>
      <c r="AB449" s="445"/>
      <c r="AC449" s="443"/>
      <c r="AD449" s="444"/>
      <c r="AE449" s="445"/>
      <c r="AF449" s="443"/>
      <c r="AG449" s="444"/>
      <c r="AH449" s="445"/>
      <c r="AI449" s="452"/>
      <c r="AJ449" s="454"/>
    </row>
    <row r="450" spans="1:36" ht="15" hidden="1" customHeight="1">
      <c r="A450" s="435" t="s">
        <v>234</v>
      </c>
      <c r="B450" s="426" t="s">
        <v>297</v>
      </c>
      <c r="C450" s="437">
        <v>2268</v>
      </c>
      <c r="D450" s="520" t="s">
        <v>298</v>
      </c>
      <c r="E450" s="441" t="s">
        <v>299</v>
      </c>
      <c r="F450" s="426" t="s">
        <v>234</v>
      </c>
      <c r="G450" s="196" t="s">
        <v>27</v>
      </c>
      <c r="H450" s="208"/>
      <c r="I450" s="179">
        <f t="shared" ref="I450:I458" si="353">H450-J450</f>
        <v>0</v>
      </c>
      <c r="J450" s="209"/>
      <c r="K450" s="208"/>
      <c r="L450" s="179">
        <f t="shared" ref="L450:L458" si="354">K450-M450</f>
        <v>0</v>
      </c>
      <c r="M450" s="209"/>
      <c r="N450" s="208"/>
      <c r="O450" s="179">
        <f t="shared" ref="O450:O458" si="355">N450-P450</f>
        <v>0</v>
      </c>
      <c r="P450" s="209"/>
      <c r="Q450" s="208"/>
      <c r="R450" s="179">
        <f t="shared" ref="R450:R458" si="356">Q450-S450</f>
        <v>0</v>
      </c>
      <c r="S450" s="209"/>
      <c r="T450" s="208"/>
      <c r="U450" s="179">
        <f t="shared" ref="U450:U458" si="357">T450-V450</f>
        <v>0</v>
      </c>
      <c r="V450" s="209"/>
      <c r="W450" s="208"/>
      <c r="X450" s="179">
        <f t="shared" ref="X450:X458" si="358">W450-Y450</f>
        <v>0</v>
      </c>
      <c r="Y450" s="228"/>
      <c r="Z450" s="208"/>
      <c r="AA450" s="179">
        <f t="shared" ref="AA450:AA458" si="359">Z450-AB450</f>
        <v>0</v>
      </c>
      <c r="AB450" s="209"/>
      <c r="AC450" s="208"/>
      <c r="AD450" s="179">
        <f t="shared" ref="AD450:AD458" si="360">AC450-AE450</f>
        <v>0</v>
      </c>
      <c r="AE450" s="209"/>
      <c r="AF450" s="208"/>
      <c r="AG450" s="179">
        <f t="shared" ref="AG450:AG458" si="361">AF450-AH450</f>
        <v>0</v>
      </c>
      <c r="AH450" s="209"/>
      <c r="AI450" s="203"/>
      <c r="AJ450" s="181" t="s">
        <v>28</v>
      </c>
    </row>
    <row r="451" spans="1:36" hidden="1">
      <c r="A451" s="435"/>
      <c r="B451" s="426"/>
      <c r="C451" s="437"/>
      <c r="D451" s="520"/>
      <c r="E451" s="441"/>
      <c r="F451" s="426"/>
      <c r="G451" s="196" t="s">
        <v>29</v>
      </c>
      <c r="H451" s="208"/>
      <c r="I451" s="179">
        <f t="shared" si="353"/>
        <v>0</v>
      </c>
      <c r="J451" s="209"/>
      <c r="K451" s="208"/>
      <c r="L451" s="179">
        <f t="shared" si="354"/>
        <v>0</v>
      </c>
      <c r="M451" s="209"/>
      <c r="N451" s="208"/>
      <c r="O451" s="179">
        <f t="shared" si="355"/>
        <v>0</v>
      </c>
      <c r="P451" s="209"/>
      <c r="Q451" s="208"/>
      <c r="R451" s="179">
        <f t="shared" si="356"/>
        <v>0</v>
      </c>
      <c r="S451" s="209"/>
      <c r="T451" s="208"/>
      <c r="U451" s="179">
        <f t="shared" si="357"/>
        <v>0</v>
      </c>
      <c r="V451" s="209"/>
      <c r="W451" s="208"/>
      <c r="X451" s="179">
        <f t="shared" si="358"/>
        <v>0</v>
      </c>
      <c r="Y451" s="228"/>
      <c r="Z451" s="208"/>
      <c r="AA451" s="179">
        <f t="shared" si="359"/>
        <v>0</v>
      </c>
      <c r="AB451" s="209"/>
      <c r="AC451" s="208"/>
      <c r="AD451" s="179">
        <f t="shared" si="360"/>
        <v>0</v>
      </c>
      <c r="AE451" s="209"/>
      <c r="AF451" s="208"/>
      <c r="AG451" s="179">
        <f t="shared" si="361"/>
        <v>0</v>
      </c>
      <c r="AH451" s="209"/>
      <c r="AI451" s="203"/>
      <c r="AJ451" s="182">
        <f>SUM(H450:H458,K450:K458,N450:N458,Q450:Q458,T450:T458,W450:W458,Z450:Z458,AC450:AC458,AF450:AF458)</f>
        <v>900000</v>
      </c>
    </row>
    <row r="452" spans="1:36" hidden="1">
      <c r="A452" s="435"/>
      <c r="B452" s="426"/>
      <c r="C452" s="437"/>
      <c r="D452" s="520"/>
      <c r="E452" s="441"/>
      <c r="F452" s="426"/>
      <c r="G452" s="196" t="s">
        <v>30</v>
      </c>
      <c r="H452" s="208"/>
      <c r="I452" s="179">
        <f t="shared" si="353"/>
        <v>0</v>
      </c>
      <c r="J452" s="209"/>
      <c r="K452" s="208"/>
      <c r="L452" s="179">
        <f t="shared" si="354"/>
        <v>0</v>
      </c>
      <c r="M452" s="209"/>
      <c r="N452" s="208"/>
      <c r="O452" s="179">
        <f t="shared" si="355"/>
        <v>0</v>
      </c>
      <c r="P452" s="209"/>
      <c r="Q452" s="208"/>
      <c r="R452" s="179">
        <f t="shared" si="356"/>
        <v>0</v>
      </c>
      <c r="S452" s="209"/>
      <c r="T452" s="208"/>
      <c r="U452" s="179">
        <f t="shared" si="357"/>
        <v>0</v>
      </c>
      <c r="V452" s="209"/>
      <c r="W452" s="208"/>
      <c r="X452" s="179">
        <f t="shared" si="358"/>
        <v>0</v>
      </c>
      <c r="Y452" s="228"/>
      <c r="Z452" s="208"/>
      <c r="AA452" s="179">
        <f t="shared" si="359"/>
        <v>0</v>
      </c>
      <c r="AB452" s="209"/>
      <c r="AC452" s="208"/>
      <c r="AD452" s="179">
        <f t="shared" si="360"/>
        <v>0</v>
      </c>
      <c r="AE452" s="209"/>
      <c r="AF452" s="208"/>
      <c r="AG452" s="179">
        <f t="shared" si="361"/>
        <v>0</v>
      </c>
      <c r="AH452" s="209"/>
      <c r="AI452" s="203"/>
      <c r="AJ452" s="183" t="s">
        <v>32</v>
      </c>
    </row>
    <row r="453" spans="1:36" hidden="1">
      <c r="A453" s="435"/>
      <c r="B453" s="426"/>
      <c r="C453" s="437"/>
      <c r="D453" s="520"/>
      <c r="E453" s="441"/>
      <c r="F453" s="426"/>
      <c r="G453" s="196" t="s">
        <v>31</v>
      </c>
      <c r="H453" s="208">
        <v>150000</v>
      </c>
      <c r="I453" s="179">
        <f t="shared" si="353"/>
        <v>0</v>
      </c>
      <c r="J453" s="209">
        <v>150000</v>
      </c>
      <c r="K453" s="208"/>
      <c r="L453" s="179">
        <f t="shared" si="354"/>
        <v>0</v>
      </c>
      <c r="M453" s="209"/>
      <c r="N453" s="208"/>
      <c r="O453" s="179">
        <f t="shared" si="355"/>
        <v>0</v>
      </c>
      <c r="P453" s="209"/>
      <c r="Q453" s="208"/>
      <c r="R453" s="179">
        <f t="shared" si="356"/>
        <v>0</v>
      </c>
      <c r="S453" s="209"/>
      <c r="T453" s="208"/>
      <c r="U453" s="179">
        <f t="shared" si="357"/>
        <v>0</v>
      </c>
      <c r="V453" s="209"/>
      <c r="W453" s="208"/>
      <c r="X453" s="179">
        <f t="shared" si="358"/>
        <v>0</v>
      </c>
      <c r="Y453" s="228"/>
      <c r="Z453" s="208"/>
      <c r="AA453" s="179">
        <f t="shared" si="359"/>
        <v>0</v>
      </c>
      <c r="AB453" s="209"/>
      <c r="AC453" s="208"/>
      <c r="AD453" s="179">
        <f t="shared" si="360"/>
        <v>0</v>
      </c>
      <c r="AE453" s="209"/>
      <c r="AF453" s="208"/>
      <c r="AG453" s="179">
        <f t="shared" si="361"/>
        <v>0</v>
      </c>
      <c r="AH453" s="209"/>
      <c r="AI453" s="203"/>
      <c r="AJ453" s="182">
        <f>SUM(I450:I458,L450:L458,O450:O458,R450:R458,U450:U458,X450:X458,AA450:AA458,AD450:AD458,AG450:AG458)</f>
        <v>0</v>
      </c>
    </row>
    <row r="454" spans="1:36" hidden="1">
      <c r="A454" s="435"/>
      <c r="B454" s="426"/>
      <c r="C454" s="437"/>
      <c r="D454" s="520"/>
      <c r="E454" s="441"/>
      <c r="F454" s="426"/>
      <c r="G454" s="196" t="s">
        <v>33</v>
      </c>
      <c r="H454" s="208"/>
      <c r="I454" s="179">
        <f t="shared" si="353"/>
        <v>0</v>
      </c>
      <c r="J454" s="209"/>
      <c r="K454" s="208"/>
      <c r="L454" s="179">
        <f t="shared" si="354"/>
        <v>0</v>
      </c>
      <c r="M454" s="209"/>
      <c r="N454" s="208"/>
      <c r="O454" s="179">
        <f t="shared" si="355"/>
        <v>0</v>
      </c>
      <c r="P454" s="209"/>
      <c r="Q454" s="208">
        <v>50000</v>
      </c>
      <c r="R454" s="179">
        <f t="shared" si="356"/>
        <v>0</v>
      </c>
      <c r="S454" s="209">
        <v>50000</v>
      </c>
      <c r="T454" s="208"/>
      <c r="U454" s="179">
        <f t="shared" si="357"/>
        <v>0</v>
      </c>
      <c r="V454" s="209"/>
      <c r="W454" s="208"/>
      <c r="X454" s="179">
        <f t="shared" si="358"/>
        <v>0</v>
      </c>
      <c r="Y454" s="228"/>
      <c r="Z454" s="208"/>
      <c r="AA454" s="179">
        <f t="shared" si="359"/>
        <v>0</v>
      </c>
      <c r="AB454" s="209"/>
      <c r="AC454" s="208"/>
      <c r="AD454" s="179">
        <f t="shared" si="360"/>
        <v>0</v>
      </c>
      <c r="AE454" s="209"/>
      <c r="AF454" s="208"/>
      <c r="AG454" s="179">
        <f t="shared" si="361"/>
        <v>0</v>
      </c>
      <c r="AH454" s="209"/>
      <c r="AI454" s="203"/>
      <c r="AJ454" s="183" t="s">
        <v>36</v>
      </c>
    </row>
    <row r="455" spans="1:36" hidden="1">
      <c r="A455" s="435"/>
      <c r="B455" s="426"/>
      <c r="C455" s="437"/>
      <c r="D455" s="520"/>
      <c r="E455" s="441"/>
      <c r="F455" s="426"/>
      <c r="G455" s="196" t="s">
        <v>34</v>
      </c>
      <c r="H455" s="208"/>
      <c r="I455" s="179">
        <f t="shared" si="353"/>
        <v>0</v>
      </c>
      <c r="J455" s="209"/>
      <c r="K455" s="208"/>
      <c r="L455" s="179">
        <f t="shared" si="354"/>
        <v>0</v>
      </c>
      <c r="M455" s="209"/>
      <c r="N455" s="208"/>
      <c r="O455" s="179">
        <f t="shared" si="355"/>
        <v>0</v>
      </c>
      <c r="P455" s="209"/>
      <c r="Q455" s="208">
        <v>700000</v>
      </c>
      <c r="R455" s="179">
        <f t="shared" si="356"/>
        <v>0</v>
      </c>
      <c r="S455" s="209">
        <v>700000</v>
      </c>
      <c r="T455" s="208"/>
      <c r="U455" s="179">
        <f t="shared" si="357"/>
        <v>0</v>
      </c>
      <c r="V455" s="209"/>
      <c r="W455" s="208"/>
      <c r="X455" s="179">
        <f t="shared" si="358"/>
        <v>0</v>
      </c>
      <c r="Y455" s="228"/>
      <c r="Z455" s="208"/>
      <c r="AA455" s="179">
        <f t="shared" si="359"/>
        <v>0</v>
      </c>
      <c r="AB455" s="209"/>
      <c r="AC455" s="208"/>
      <c r="AD455" s="179">
        <f t="shared" si="360"/>
        <v>0</v>
      </c>
      <c r="AE455" s="209"/>
      <c r="AF455" s="208"/>
      <c r="AG455" s="179">
        <f t="shared" si="361"/>
        <v>0</v>
      </c>
      <c r="AH455" s="209"/>
      <c r="AI455" s="203"/>
      <c r="AJ455" s="182">
        <f>SUM(J450:J458,M450:M458,P450:P458,S450:S458,V450:V458,Y450:Y458,AB450:AB458,AE450:AE458,AH450:AH458)</f>
        <v>900000</v>
      </c>
    </row>
    <row r="456" spans="1:36" hidden="1">
      <c r="A456" s="435"/>
      <c r="B456" s="426"/>
      <c r="C456" s="437"/>
      <c r="D456" s="520"/>
      <c r="E456" s="441"/>
      <c r="F456" s="426"/>
      <c r="G456" s="196" t="s">
        <v>35</v>
      </c>
      <c r="H456" s="208"/>
      <c r="I456" s="179">
        <f t="shared" si="353"/>
        <v>0</v>
      </c>
      <c r="J456" s="209"/>
      <c r="K456" s="208"/>
      <c r="L456" s="179">
        <f t="shared" si="354"/>
        <v>0</v>
      </c>
      <c r="M456" s="209"/>
      <c r="N456" s="208"/>
      <c r="O456" s="179">
        <f t="shared" si="355"/>
        <v>0</v>
      </c>
      <c r="P456" s="209"/>
      <c r="Q456" s="208"/>
      <c r="R456" s="179">
        <f t="shared" si="356"/>
        <v>0</v>
      </c>
      <c r="S456" s="209"/>
      <c r="T456" s="208"/>
      <c r="U456" s="179">
        <f t="shared" si="357"/>
        <v>0</v>
      </c>
      <c r="V456" s="209"/>
      <c r="W456" s="208"/>
      <c r="X456" s="179">
        <f t="shared" si="358"/>
        <v>0</v>
      </c>
      <c r="Y456" s="228"/>
      <c r="Z456" s="208"/>
      <c r="AA456" s="179">
        <f t="shared" si="359"/>
        <v>0</v>
      </c>
      <c r="AB456" s="209"/>
      <c r="AC456" s="208"/>
      <c r="AD456" s="179">
        <f t="shared" si="360"/>
        <v>0</v>
      </c>
      <c r="AE456" s="209"/>
      <c r="AF456" s="208"/>
      <c r="AG456" s="179">
        <f t="shared" si="361"/>
        <v>0</v>
      </c>
      <c r="AH456" s="209"/>
      <c r="AI456" s="203"/>
      <c r="AJ456" s="183" t="s">
        <v>40</v>
      </c>
    </row>
    <row r="457" spans="1:36" hidden="1">
      <c r="A457" s="435"/>
      <c r="B457" s="426"/>
      <c r="C457" s="437"/>
      <c r="D457" s="520"/>
      <c r="E457" s="441"/>
      <c r="F457" s="426"/>
      <c r="G457" s="196" t="s">
        <v>37</v>
      </c>
      <c r="H457" s="208"/>
      <c r="I457" s="179">
        <f t="shared" si="353"/>
        <v>0</v>
      </c>
      <c r="J457" s="209"/>
      <c r="K457" s="208"/>
      <c r="L457" s="179">
        <f t="shared" si="354"/>
        <v>0</v>
      </c>
      <c r="M457" s="209"/>
      <c r="N457" s="208"/>
      <c r="O457" s="179">
        <f t="shared" si="355"/>
        <v>0</v>
      </c>
      <c r="P457" s="209"/>
      <c r="Q457" s="208"/>
      <c r="R457" s="179">
        <f t="shared" si="356"/>
        <v>0</v>
      </c>
      <c r="S457" s="209"/>
      <c r="T457" s="208"/>
      <c r="U457" s="179">
        <f t="shared" si="357"/>
        <v>0</v>
      </c>
      <c r="V457" s="209"/>
      <c r="W457" s="208"/>
      <c r="X457" s="179">
        <f t="shared" si="358"/>
        <v>0</v>
      </c>
      <c r="Y457" s="228"/>
      <c r="Z457" s="208"/>
      <c r="AA457" s="179">
        <f t="shared" si="359"/>
        <v>0</v>
      </c>
      <c r="AB457" s="209"/>
      <c r="AC457" s="208"/>
      <c r="AD457" s="179">
        <f t="shared" si="360"/>
        <v>0</v>
      </c>
      <c r="AE457" s="209"/>
      <c r="AF457" s="208"/>
      <c r="AG457" s="179">
        <f t="shared" si="361"/>
        <v>0</v>
      </c>
      <c r="AH457" s="209"/>
      <c r="AI457" s="203"/>
      <c r="AJ457" s="184">
        <f>AJ455/AJ451</f>
        <v>1</v>
      </c>
    </row>
    <row r="458" spans="1:36" hidden="1">
      <c r="A458" s="436"/>
      <c r="B458" s="427"/>
      <c r="C458" s="438"/>
      <c r="D458" s="521"/>
      <c r="E458" s="442"/>
      <c r="F458" s="427"/>
      <c r="G458" s="197" t="s">
        <v>38</v>
      </c>
      <c r="H458" s="210"/>
      <c r="I458" s="185">
        <f t="shared" si="353"/>
        <v>0</v>
      </c>
      <c r="J458" s="211"/>
      <c r="K458" s="210"/>
      <c r="L458" s="185">
        <f t="shared" si="354"/>
        <v>0</v>
      </c>
      <c r="M458" s="211"/>
      <c r="N458" s="210"/>
      <c r="O458" s="185">
        <f t="shared" si="355"/>
        <v>0</v>
      </c>
      <c r="P458" s="211"/>
      <c r="Q458" s="210"/>
      <c r="R458" s="185">
        <f t="shared" si="356"/>
        <v>0</v>
      </c>
      <c r="S458" s="211"/>
      <c r="T458" s="210"/>
      <c r="U458" s="185">
        <f t="shared" si="357"/>
        <v>0</v>
      </c>
      <c r="V458" s="211"/>
      <c r="W458" s="210"/>
      <c r="X458" s="185">
        <f t="shared" si="358"/>
        <v>0</v>
      </c>
      <c r="Y458" s="229"/>
      <c r="Z458" s="210"/>
      <c r="AA458" s="185">
        <f t="shared" si="359"/>
        <v>0</v>
      </c>
      <c r="AB458" s="211"/>
      <c r="AC458" s="210"/>
      <c r="AD458" s="185">
        <f t="shared" si="360"/>
        <v>0</v>
      </c>
      <c r="AE458" s="211"/>
      <c r="AF458" s="210"/>
      <c r="AG458" s="185">
        <f t="shared" si="361"/>
        <v>0</v>
      </c>
      <c r="AH458" s="211"/>
      <c r="AI458" s="204"/>
      <c r="AJ458" s="186"/>
    </row>
    <row r="459" spans="1:36" ht="15" customHeight="1">
      <c r="A459" s="446" t="s">
        <v>17</v>
      </c>
      <c r="B459" s="367" t="s">
        <v>13</v>
      </c>
      <c r="C459" s="367" t="s">
        <v>14</v>
      </c>
      <c r="D459" s="367" t="s">
        <v>176</v>
      </c>
      <c r="E459" s="367" t="s">
        <v>16</v>
      </c>
      <c r="F459" s="354" t="s">
        <v>17</v>
      </c>
      <c r="G459" s="448" t="s">
        <v>18</v>
      </c>
      <c r="H459" s="365" t="s">
        <v>19</v>
      </c>
      <c r="I459" s="354" t="s">
        <v>20</v>
      </c>
      <c r="J459" s="355" t="s">
        <v>21</v>
      </c>
      <c r="K459" s="365" t="s">
        <v>19</v>
      </c>
      <c r="L459" s="354" t="s">
        <v>20</v>
      </c>
      <c r="M459" s="355" t="s">
        <v>21</v>
      </c>
      <c r="N459" s="365" t="s">
        <v>19</v>
      </c>
      <c r="O459" s="354" t="s">
        <v>20</v>
      </c>
      <c r="P459" s="355" t="s">
        <v>21</v>
      </c>
      <c r="Q459" s="365" t="s">
        <v>19</v>
      </c>
      <c r="R459" s="354" t="s">
        <v>20</v>
      </c>
      <c r="S459" s="355" t="s">
        <v>21</v>
      </c>
      <c r="T459" s="365" t="s">
        <v>19</v>
      </c>
      <c r="U459" s="354" t="s">
        <v>20</v>
      </c>
      <c r="V459" s="355" t="s">
        <v>21</v>
      </c>
      <c r="W459" s="365" t="s">
        <v>19</v>
      </c>
      <c r="X459" s="354" t="s">
        <v>20</v>
      </c>
      <c r="Y459" s="450" t="s">
        <v>21</v>
      </c>
      <c r="Z459" s="365" t="s">
        <v>19</v>
      </c>
      <c r="AA459" s="354" t="s">
        <v>20</v>
      </c>
      <c r="AB459" s="355" t="s">
        <v>21</v>
      </c>
      <c r="AC459" s="365" t="s">
        <v>19</v>
      </c>
      <c r="AD459" s="354" t="s">
        <v>20</v>
      </c>
      <c r="AE459" s="355" t="s">
        <v>21</v>
      </c>
      <c r="AF459" s="365" t="s">
        <v>19</v>
      </c>
      <c r="AG459" s="354" t="s">
        <v>20</v>
      </c>
      <c r="AH459" s="355" t="s">
        <v>21</v>
      </c>
      <c r="AI459" s="356" t="s">
        <v>19</v>
      </c>
      <c r="AJ459" s="453" t="s">
        <v>22</v>
      </c>
    </row>
    <row r="460" spans="1:36" ht="15" customHeight="1">
      <c r="A460" s="447"/>
      <c r="B460" s="431"/>
      <c r="C460" s="431"/>
      <c r="D460" s="431"/>
      <c r="E460" s="431"/>
      <c r="F460" s="444"/>
      <c r="G460" s="449"/>
      <c r="H460" s="443"/>
      <c r="I460" s="444"/>
      <c r="J460" s="445"/>
      <c r="K460" s="443"/>
      <c r="L460" s="444"/>
      <c r="M460" s="445"/>
      <c r="N460" s="443"/>
      <c r="O460" s="444"/>
      <c r="P460" s="445"/>
      <c r="Q460" s="443"/>
      <c r="R460" s="444"/>
      <c r="S460" s="445"/>
      <c r="T460" s="443"/>
      <c r="U460" s="444"/>
      <c r="V460" s="445"/>
      <c r="W460" s="443"/>
      <c r="X460" s="444"/>
      <c r="Y460" s="451"/>
      <c r="Z460" s="443"/>
      <c r="AA460" s="444"/>
      <c r="AB460" s="445"/>
      <c r="AC460" s="443"/>
      <c r="AD460" s="444"/>
      <c r="AE460" s="445"/>
      <c r="AF460" s="443"/>
      <c r="AG460" s="444"/>
      <c r="AH460" s="445"/>
      <c r="AI460" s="452"/>
      <c r="AJ460" s="454"/>
    </row>
    <row r="461" spans="1:36" ht="15" customHeight="1">
      <c r="A461" s="435" t="s">
        <v>234</v>
      </c>
      <c r="B461" s="426" t="s">
        <v>300</v>
      </c>
      <c r="C461" s="437">
        <v>2269</v>
      </c>
      <c r="D461" s="520" t="s">
        <v>301</v>
      </c>
      <c r="E461" s="441" t="s">
        <v>302</v>
      </c>
      <c r="F461" s="426" t="s">
        <v>234</v>
      </c>
      <c r="G461" s="196" t="s">
        <v>27</v>
      </c>
      <c r="H461" s="208"/>
      <c r="I461" s="179">
        <f t="shared" ref="I461:I469" si="362">H461-J461</f>
        <v>0</v>
      </c>
      <c r="J461" s="209"/>
      <c r="K461" s="208"/>
      <c r="L461" s="179">
        <f t="shared" ref="L461:L469" si="363">K461-M461</f>
        <v>0</v>
      </c>
      <c r="M461" s="209"/>
      <c r="N461" s="208"/>
      <c r="O461" s="179">
        <f t="shared" ref="O461:O469" si="364">N461-P461</f>
        <v>0</v>
      </c>
      <c r="P461" s="209"/>
      <c r="Q461" s="208"/>
      <c r="R461" s="179">
        <f t="shared" ref="R461:R469" si="365">Q461-S461</f>
        <v>0</v>
      </c>
      <c r="S461" s="209"/>
      <c r="T461" s="208"/>
      <c r="U461" s="179">
        <f t="shared" ref="U461:U469" si="366">T461-V461</f>
        <v>0</v>
      </c>
      <c r="V461" s="209"/>
      <c r="W461" s="208"/>
      <c r="X461" s="179">
        <f t="shared" ref="X461:X469" si="367">W461-Y461</f>
        <v>0</v>
      </c>
      <c r="Y461" s="228"/>
      <c r="Z461" s="208"/>
      <c r="AA461" s="179">
        <f t="shared" ref="AA461:AA469" si="368">Z461-AB461</f>
        <v>0</v>
      </c>
      <c r="AB461" s="209"/>
      <c r="AC461" s="208"/>
      <c r="AD461" s="179">
        <f t="shared" ref="AD461:AD469" si="369">AC461-AE461</f>
        <v>0</v>
      </c>
      <c r="AE461" s="209"/>
      <c r="AF461" s="208"/>
      <c r="AG461" s="179">
        <f t="shared" ref="AG461:AG469" si="370">AF461-AH461</f>
        <v>0</v>
      </c>
      <c r="AH461" s="209"/>
      <c r="AI461" s="203"/>
      <c r="AJ461" s="181" t="s">
        <v>28</v>
      </c>
    </row>
    <row r="462" spans="1:36">
      <c r="A462" s="435"/>
      <c r="B462" s="426"/>
      <c r="C462" s="437"/>
      <c r="D462" s="520"/>
      <c r="E462" s="441"/>
      <c r="F462" s="426"/>
      <c r="G462" s="196" t="s">
        <v>29</v>
      </c>
      <c r="H462" s="208"/>
      <c r="I462" s="179">
        <f t="shared" si="362"/>
        <v>0</v>
      </c>
      <c r="J462" s="209"/>
      <c r="K462" s="208"/>
      <c r="L462" s="179">
        <f t="shared" si="363"/>
        <v>0</v>
      </c>
      <c r="M462" s="209"/>
      <c r="N462" s="208"/>
      <c r="O462" s="179">
        <f t="shared" si="364"/>
        <v>0</v>
      </c>
      <c r="P462" s="209"/>
      <c r="Q462" s="208"/>
      <c r="R462" s="179">
        <f t="shared" si="365"/>
        <v>0</v>
      </c>
      <c r="S462" s="209"/>
      <c r="T462" s="208"/>
      <c r="U462" s="179">
        <f t="shared" si="366"/>
        <v>0</v>
      </c>
      <c r="V462" s="209"/>
      <c r="W462" s="208"/>
      <c r="X462" s="179">
        <f t="shared" si="367"/>
        <v>0</v>
      </c>
      <c r="Y462" s="228"/>
      <c r="Z462" s="208"/>
      <c r="AA462" s="179">
        <f t="shared" si="368"/>
        <v>0</v>
      </c>
      <c r="AB462" s="209"/>
      <c r="AC462" s="208"/>
      <c r="AD462" s="179">
        <f t="shared" si="369"/>
        <v>0</v>
      </c>
      <c r="AE462" s="209"/>
      <c r="AF462" s="208"/>
      <c r="AG462" s="179">
        <f t="shared" si="370"/>
        <v>0</v>
      </c>
      <c r="AH462" s="209"/>
      <c r="AI462" s="203"/>
      <c r="AJ462" s="182">
        <f>SUM(H461:H469,K461:K469,N461:N469,Q461:Q469,T461:T469,W461:W469,Z461:Z469,AC461:AC469,AF461:AF469)</f>
        <v>1600000</v>
      </c>
    </row>
    <row r="463" spans="1:36">
      <c r="A463" s="435"/>
      <c r="B463" s="426"/>
      <c r="C463" s="437"/>
      <c r="D463" s="520"/>
      <c r="E463" s="441"/>
      <c r="F463" s="426"/>
      <c r="G463" s="196" t="s">
        <v>30</v>
      </c>
      <c r="H463" s="208"/>
      <c r="I463" s="179">
        <f t="shared" si="362"/>
        <v>0</v>
      </c>
      <c r="J463" s="209"/>
      <c r="K463" s="208"/>
      <c r="L463" s="179">
        <f t="shared" si="363"/>
        <v>0</v>
      </c>
      <c r="M463" s="209"/>
      <c r="N463" s="208"/>
      <c r="O463" s="179">
        <f t="shared" si="364"/>
        <v>0</v>
      </c>
      <c r="P463" s="209"/>
      <c r="Q463" s="208"/>
      <c r="R463" s="179">
        <f t="shared" si="365"/>
        <v>0</v>
      </c>
      <c r="S463" s="209"/>
      <c r="T463" s="208"/>
      <c r="U463" s="179">
        <f t="shared" si="366"/>
        <v>0</v>
      </c>
      <c r="V463" s="209"/>
      <c r="W463" s="208"/>
      <c r="X463" s="179">
        <f t="shared" si="367"/>
        <v>0</v>
      </c>
      <c r="Y463" s="228"/>
      <c r="Z463" s="208"/>
      <c r="AA463" s="179">
        <f t="shared" si="368"/>
        <v>0</v>
      </c>
      <c r="AB463" s="209"/>
      <c r="AC463" s="208"/>
      <c r="AD463" s="179">
        <f t="shared" si="369"/>
        <v>0</v>
      </c>
      <c r="AE463" s="209"/>
      <c r="AF463" s="208"/>
      <c r="AG463" s="179">
        <f t="shared" si="370"/>
        <v>0</v>
      </c>
      <c r="AH463" s="209"/>
      <c r="AI463" s="203"/>
      <c r="AJ463" s="183" t="s">
        <v>32</v>
      </c>
    </row>
    <row r="464" spans="1:36">
      <c r="A464" s="435"/>
      <c r="B464" s="426"/>
      <c r="C464" s="437"/>
      <c r="D464" s="520"/>
      <c r="E464" s="441"/>
      <c r="F464" s="426"/>
      <c r="G464" s="196" t="s">
        <v>31</v>
      </c>
      <c r="H464" s="208"/>
      <c r="I464" s="179">
        <f t="shared" si="362"/>
        <v>0</v>
      </c>
      <c r="J464" s="209"/>
      <c r="K464" s="208">
        <v>300000</v>
      </c>
      <c r="L464" s="179">
        <f t="shared" si="363"/>
        <v>-96000</v>
      </c>
      <c r="M464" s="209">
        <v>396000</v>
      </c>
      <c r="N464" s="208"/>
      <c r="O464" s="179">
        <f t="shared" si="364"/>
        <v>0</v>
      </c>
      <c r="P464" s="209"/>
      <c r="Q464" s="208"/>
      <c r="R464" s="179">
        <f t="shared" si="365"/>
        <v>0</v>
      </c>
      <c r="S464" s="209"/>
      <c r="T464" s="208"/>
      <c r="U464" s="179">
        <f t="shared" si="366"/>
        <v>0</v>
      </c>
      <c r="V464" s="209"/>
      <c r="W464" s="208"/>
      <c r="X464" s="179">
        <f t="shared" si="367"/>
        <v>0</v>
      </c>
      <c r="Y464" s="228"/>
      <c r="Z464" s="208"/>
      <c r="AA464" s="179">
        <f t="shared" si="368"/>
        <v>0</v>
      </c>
      <c r="AB464" s="209"/>
      <c r="AC464" s="208"/>
      <c r="AD464" s="179">
        <f t="shared" si="369"/>
        <v>0</v>
      </c>
      <c r="AE464" s="209"/>
      <c r="AF464" s="208"/>
      <c r="AG464" s="179">
        <f t="shared" si="370"/>
        <v>0</v>
      </c>
      <c r="AH464" s="209"/>
      <c r="AI464" s="203"/>
      <c r="AJ464" s="182">
        <f>SUM(I461:I469,L461:L469,O461:O469,R461:R469,U461:U469,X461:X469,AA461:AA469,AD461:AD469,AG461:AG469)</f>
        <v>1204000</v>
      </c>
    </row>
    <row r="465" spans="1:36">
      <c r="A465" s="435"/>
      <c r="B465" s="426"/>
      <c r="C465" s="437"/>
      <c r="D465" s="520"/>
      <c r="E465" s="441"/>
      <c r="F465" s="426"/>
      <c r="G465" s="196" t="s">
        <v>33</v>
      </c>
      <c r="H465" s="208"/>
      <c r="I465" s="179">
        <f t="shared" si="362"/>
        <v>0</v>
      </c>
      <c r="J465" s="209"/>
      <c r="K465" s="208"/>
      <c r="L465" s="179">
        <f t="shared" si="363"/>
        <v>0</v>
      </c>
      <c r="M465" s="209"/>
      <c r="N465" s="208"/>
      <c r="O465" s="179">
        <f t="shared" si="364"/>
        <v>0</v>
      </c>
      <c r="P465" s="209"/>
      <c r="Q465" s="208"/>
      <c r="R465" s="179">
        <f t="shared" si="365"/>
        <v>0</v>
      </c>
      <c r="S465" s="209"/>
      <c r="T465" s="208"/>
      <c r="U465" s="179">
        <f t="shared" si="366"/>
        <v>0</v>
      </c>
      <c r="V465" s="209"/>
      <c r="W465" s="208">
        <v>200000</v>
      </c>
      <c r="X465" s="179">
        <f t="shared" si="367"/>
        <v>200000</v>
      </c>
      <c r="Y465" s="209"/>
      <c r="Z465" s="208"/>
      <c r="AA465" s="179">
        <f t="shared" si="368"/>
        <v>0</v>
      </c>
      <c r="AB465" s="209"/>
      <c r="AC465" s="208"/>
      <c r="AD465" s="179">
        <f t="shared" si="369"/>
        <v>0</v>
      </c>
      <c r="AE465" s="209"/>
      <c r="AF465" s="208"/>
      <c r="AG465" s="179">
        <f t="shared" si="370"/>
        <v>0</v>
      </c>
      <c r="AH465" s="209"/>
      <c r="AI465" s="203"/>
      <c r="AJ465" s="183" t="s">
        <v>36</v>
      </c>
    </row>
    <row r="466" spans="1:36">
      <c r="A466" s="435"/>
      <c r="B466" s="426"/>
      <c r="C466" s="437"/>
      <c r="D466" s="520"/>
      <c r="E466" s="441"/>
      <c r="F466" s="426"/>
      <c r="G466" s="196" t="s">
        <v>34</v>
      </c>
      <c r="H466" s="208"/>
      <c r="I466" s="179">
        <f t="shared" si="362"/>
        <v>0</v>
      </c>
      <c r="J466" s="209"/>
      <c r="K466" s="208"/>
      <c r="L466" s="179">
        <f t="shared" si="363"/>
        <v>0</v>
      </c>
      <c r="M466" s="209"/>
      <c r="N466" s="208"/>
      <c r="O466" s="179">
        <f t="shared" si="364"/>
        <v>0</v>
      </c>
      <c r="P466" s="209"/>
      <c r="Q466" s="208"/>
      <c r="R466" s="179">
        <f t="shared" si="365"/>
        <v>0</v>
      </c>
      <c r="S466" s="209"/>
      <c r="T466" s="208"/>
      <c r="U466" s="179">
        <f t="shared" si="366"/>
        <v>0</v>
      </c>
      <c r="V466" s="209"/>
      <c r="W466" s="208">
        <v>1100000</v>
      </c>
      <c r="X466" s="179">
        <f t="shared" si="367"/>
        <v>1100000</v>
      </c>
      <c r="Y466" s="209"/>
      <c r="Z466" s="208"/>
      <c r="AA466" s="179">
        <f t="shared" si="368"/>
        <v>0</v>
      </c>
      <c r="AB466" s="209"/>
      <c r="AC466" s="208"/>
      <c r="AD466" s="179">
        <f t="shared" si="369"/>
        <v>0</v>
      </c>
      <c r="AE466" s="209"/>
      <c r="AF466" s="208"/>
      <c r="AG466" s="179">
        <f t="shared" si="370"/>
        <v>0</v>
      </c>
      <c r="AH466" s="209"/>
      <c r="AI466" s="203"/>
      <c r="AJ466" s="182">
        <f>SUM(J461:J469,M461:M469,P461:P469,S461:S469,V461:V469,Y461:Y469,AB461:AB469,AE461:AE469,AH461:AH469)</f>
        <v>396000</v>
      </c>
    </row>
    <row r="467" spans="1:36">
      <c r="A467" s="435"/>
      <c r="B467" s="426"/>
      <c r="C467" s="437"/>
      <c r="D467" s="520"/>
      <c r="E467" s="441"/>
      <c r="F467" s="426"/>
      <c r="G467" s="196" t="s">
        <v>35</v>
      </c>
      <c r="H467" s="208"/>
      <c r="I467" s="179">
        <f t="shared" si="362"/>
        <v>0</v>
      </c>
      <c r="J467" s="209"/>
      <c r="K467" s="208"/>
      <c r="L467" s="179">
        <f t="shared" si="363"/>
        <v>0</v>
      </c>
      <c r="M467" s="209"/>
      <c r="N467" s="208"/>
      <c r="O467" s="179">
        <f t="shared" si="364"/>
        <v>0</v>
      </c>
      <c r="P467" s="209"/>
      <c r="Q467" s="208"/>
      <c r="R467" s="179">
        <f t="shared" si="365"/>
        <v>0</v>
      </c>
      <c r="S467" s="209"/>
      <c r="T467" s="208"/>
      <c r="U467" s="179">
        <f t="shared" si="366"/>
        <v>0</v>
      </c>
      <c r="V467" s="209"/>
      <c r="W467" s="208"/>
      <c r="X467" s="179">
        <f t="shared" si="367"/>
        <v>0</v>
      </c>
      <c r="Y467" s="228"/>
      <c r="Z467" s="208"/>
      <c r="AA467" s="179">
        <f t="shared" si="368"/>
        <v>0</v>
      </c>
      <c r="AB467" s="209"/>
      <c r="AC467" s="208"/>
      <c r="AD467" s="179">
        <f t="shared" si="369"/>
        <v>0</v>
      </c>
      <c r="AE467" s="209"/>
      <c r="AF467" s="208"/>
      <c r="AG467" s="179">
        <f t="shared" si="370"/>
        <v>0</v>
      </c>
      <c r="AH467" s="209"/>
      <c r="AI467" s="203"/>
      <c r="AJ467" s="183" t="s">
        <v>40</v>
      </c>
    </row>
    <row r="468" spans="1:36">
      <c r="A468" s="435"/>
      <c r="B468" s="426"/>
      <c r="C468" s="437"/>
      <c r="D468" s="520"/>
      <c r="E468" s="441"/>
      <c r="F468" s="426"/>
      <c r="G468" s="196" t="s">
        <v>37</v>
      </c>
      <c r="H468" s="208"/>
      <c r="I468" s="179">
        <f t="shared" si="362"/>
        <v>0</v>
      </c>
      <c r="J468" s="209"/>
      <c r="K468" s="208"/>
      <c r="L468" s="179">
        <f t="shared" si="363"/>
        <v>0</v>
      </c>
      <c r="M468" s="209"/>
      <c r="N468" s="208"/>
      <c r="O468" s="179">
        <f t="shared" si="364"/>
        <v>0</v>
      </c>
      <c r="P468" s="209"/>
      <c r="Q468" s="208"/>
      <c r="R468" s="179">
        <f t="shared" si="365"/>
        <v>0</v>
      </c>
      <c r="S468" s="209"/>
      <c r="T468" s="208"/>
      <c r="U468" s="179">
        <f t="shared" si="366"/>
        <v>0</v>
      </c>
      <c r="V468" s="209"/>
      <c r="W468" s="208"/>
      <c r="X468" s="179">
        <f t="shared" si="367"/>
        <v>0</v>
      </c>
      <c r="Y468" s="228"/>
      <c r="Z468" s="208"/>
      <c r="AA468" s="179">
        <f t="shared" si="368"/>
        <v>0</v>
      </c>
      <c r="AB468" s="209"/>
      <c r="AC468" s="208"/>
      <c r="AD468" s="179">
        <f t="shared" si="369"/>
        <v>0</v>
      </c>
      <c r="AE468" s="209"/>
      <c r="AF468" s="208"/>
      <c r="AG468" s="179">
        <f t="shared" si="370"/>
        <v>0</v>
      </c>
      <c r="AH468" s="209"/>
      <c r="AI468" s="203"/>
      <c r="AJ468" s="184">
        <f>AJ466/AJ462</f>
        <v>0.2475</v>
      </c>
    </row>
    <row r="469" spans="1:36" ht="15" thickBot="1">
      <c r="A469" s="436"/>
      <c r="B469" s="427"/>
      <c r="C469" s="438"/>
      <c r="D469" s="521"/>
      <c r="E469" s="442"/>
      <c r="F469" s="427"/>
      <c r="G469" s="197" t="s">
        <v>38</v>
      </c>
      <c r="H469" s="210"/>
      <c r="I469" s="185">
        <f t="shared" si="362"/>
        <v>0</v>
      </c>
      <c r="J469" s="211"/>
      <c r="K469" s="210"/>
      <c r="L469" s="185">
        <f t="shared" si="363"/>
        <v>0</v>
      </c>
      <c r="M469" s="211"/>
      <c r="N469" s="210"/>
      <c r="O469" s="185">
        <f t="shared" si="364"/>
        <v>0</v>
      </c>
      <c r="P469" s="211"/>
      <c r="Q469" s="210"/>
      <c r="R469" s="185">
        <f t="shared" si="365"/>
        <v>0</v>
      </c>
      <c r="S469" s="211"/>
      <c r="T469" s="210"/>
      <c r="U469" s="185">
        <f t="shared" si="366"/>
        <v>0</v>
      </c>
      <c r="V469" s="211"/>
      <c r="W469" s="210"/>
      <c r="X469" s="185">
        <f t="shared" si="367"/>
        <v>0</v>
      </c>
      <c r="Y469" s="229"/>
      <c r="Z469" s="210"/>
      <c r="AA469" s="185">
        <f t="shared" si="368"/>
        <v>0</v>
      </c>
      <c r="AB469" s="211"/>
      <c r="AC469" s="210"/>
      <c r="AD469" s="185">
        <f t="shared" si="369"/>
        <v>0</v>
      </c>
      <c r="AE469" s="211"/>
      <c r="AF469" s="210"/>
      <c r="AG469" s="185">
        <f t="shared" si="370"/>
        <v>0</v>
      </c>
      <c r="AH469" s="211"/>
      <c r="AI469" s="204"/>
      <c r="AJ469" s="186"/>
    </row>
    <row r="470" spans="1:36" ht="15" hidden="1" customHeight="1">
      <c r="A470" s="489" t="s">
        <v>17</v>
      </c>
      <c r="B470" s="386" t="s">
        <v>13</v>
      </c>
      <c r="C470" s="386" t="s">
        <v>14</v>
      </c>
      <c r="D470" s="386" t="s">
        <v>176</v>
      </c>
      <c r="E470" s="386" t="s">
        <v>16</v>
      </c>
      <c r="F470" s="379" t="s">
        <v>17</v>
      </c>
      <c r="G470" s="490" t="s">
        <v>18</v>
      </c>
      <c r="H470" s="487" t="s">
        <v>19</v>
      </c>
      <c r="I470" s="379" t="s">
        <v>20</v>
      </c>
      <c r="J470" s="380" t="s">
        <v>21</v>
      </c>
      <c r="K470" s="487" t="s">
        <v>19</v>
      </c>
      <c r="L470" s="379" t="s">
        <v>20</v>
      </c>
      <c r="M470" s="380" t="s">
        <v>21</v>
      </c>
      <c r="N470" s="487" t="s">
        <v>19</v>
      </c>
      <c r="O470" s="379" t="s">
        <v>20</v>
      </c>
      <c r="P470" s="380" t="s">
        <v>21</v>
      </c>
      <c r="Q470" s="487" t="s">
        <v>19</v>
      </c>
      <c r="R470" s="379" t="s">
        <v>20</v>
      </c>
      <c r="S470" s="380" t="s">
        <v>21</v>
      </c>
      <c r="T470" s="487" t="s">
        <v>19</v>
      </c>
      <c r="U470" s="379" t="s">
        <v>20</v>
      </c>
      <c r="V470" s="380" t="s">
        <v>21</v>
      </c>
      <c r="W470" s="487" t="s">
        <v>19</v>
      </c>
      <c r="X470" s="379" t="s">
        <v>20</v>
      </c>
      <c r="Y470" s="486" t="s">
        <v>21</v>
      </c>
      <c r="Z470" s="487" t="s">
        <v>19</v>
      </c>
      <c r="AA470" s="379" t="s">
        <v>20</v>
      </c>
      <c r="AB470" s="380" t="s">
        <v>21</v>
      </c>
      <c r="AC470" s="487" t="s">
        <v>19</v>
      </c>
      <c r="AD470" s="379" t="s">
        <v>20</v>
      </c>
      <c r="AE470" s="380" t="s">
        <v>21</v>
      </c>
      <c r="AF470" s="487" t="s">
        <v>19</v>
      </c>
      <c r="AG470" s="379" t="s">
        <v>20</v>
      </c>
      <c r="AH470" s="380" t="s">
        <v>21</v>
      </c>
      <c r="AI470" s="381" t="s">
        <v>19</v>
      </c>
      <c r="AJ470" s="488" t="s">
        <v>22</v>
      </c>
    </row>
    <row r="471" spans="1:36" ht="15" hidden="1" customHeight="1">
      <c r="A471" s="447"/>
      <c r="B471" s="431"/>
      <c r="C471" s="431"/>
      <c r="D471" s="431"/>
      <c r="E471" s="431"/>
      <c r="F471" s="444"/>
      <c r="G471" s="449"/>
      <c r="H471" s="443"/>
      <c r="I471" s="444"/>
      <c r="J471" s="445"/>
      <c r="K471" s="443"/>
      <c r="L471" s="444"/>
      <c r="M471" s="445"/>
      <c r="N471" s="443"/>
      <c r="O471" s="444"/>
      <c r="P471" s="445"/>
      <c r="Q471" s="443"/>
      <c r="R471" s="444"/>
      <c r="S471" s="445"/>
      <c r="T471" s="443"/>
      <c r="U471" s="444"/>
      <c r="V471" s="445"/>
      <c r="W471" s="443"/>
      <c r="X471" s="444"/>
      <c r="Y471" s="451"/>
      <c r="Z471" s="443"/>
      <c r="AA471" s="444"/>
      <c r="AB471" s="445"/>
      <c r="AC471" s="443"/>
      <c r="AD471" s="444"/>
      <c r="AE471" s="445"/>
      <c r="AF471" s="443"/>
      <c r="AG471" s="444"/>
      <c r="AH471" s="445"/>
      <c r="AI471" s="452"/>
      <c r="AJ471" s="454"/>
    </row>
    <row r="472" spans="1:36" ht="15" hidden="1" customHeight="1">
      <c r="A472" s="435" t="s">
        <v>234</v>
      </c>
      <c r="B472" s="426" t="s">
        <v>303</v>
      </c>
      <c r="C472" s="437">
        <v>2270</v>
      </c>
      <c r="D472" s="520" t="s">
        <v>304</v>
      </c>
      <c r="E472" s="441" t="s">
        <v>305</v>
      </c>
      <c r="F472" s="426" t="s">
        <v>234</v>
      </c>
      <c r="G472" s="196" t="s">
        <v>27</v>
      </c>
      <c r="H472" s="208"/>
      <c r="I472" s="179">
        <f t="shared" ref="I472:I483" si="371">H472-J472</f>
        <v>0</v>
      </c>
      <c r="J472" s="209"/>
      <c r="K472" s="208"/>
      <c r="L472" s="179">
        <f t="shared" ref="L472:L483" si="372">K472-M472</f>
        <v>0</v>
      </c>
      <c r="M472" s="209"/>
      <c r="N472" s="208"/>
      <c r="O472" s="179">
        <f t="shared" ref="O472:O483" si="373">N472-P472</f>
        <v>0</v>
      </c>
      <c r="P472" s="209"/>
      <c r="Q472" s="208"/>
      <c r="R472" s="179">
        <f>Q472-S472</f>
        <v>0</v>
      </c>
      <c r="S472" s="209"/>
      <c r="T472" s="208"/>
      <c r="U472" s="179">
        <f t="shared" ref="U472:U483" si="374">T472-V472</f>
        <v>0</v>
      </c>
      <c r="V472" s="209"/>
      <c r="W472" s="208"/>
      <c r="X472" s="179">
        <f t="shared" ref="X472:X483" si="375">W472-Y472</f>
        <v>0</v>
      </c>
      <c r="Y472" s="228"/>
      <c r="Z472" s="208"/>
      <c r="AA472" s="179">
        <f t="shared" ref="AA472:AA483" si="376">Z472-AB472</f>
        <v>0</v>
      </c>
      <c r="AB472" s="209"/>
      <c r="AC472" s="208"/>
      <c r="AD472" s="179">
        <f t="shared" ref="AD472:AD483" si="377">AC472-AE472</f>
        <v>0</v>
      </c>
      <c r="AE472" s="209"/>
      <c r="AF472" s="208"/>
      <c r="AG472" s="179">
        <f t="shared" ref="AG472:AG483" si="378">AF472-AH472</f>
        <v>0</v>
      </c>
      <c r="AH472" s="209"/>
      <c r="AI472" s="203"/>
      <c r="AJ472" s="181" t="s">
        <v>28</v>
      </c>
    </row>
    <row r="473" spans="1:36" ht="14.45" hidden="1" customHeight="1">
      <c r="A473" s="435"/>
      <c r="B473" s="426"/>
      <c r="C473" s="437"/>
      <c r="D473" s="520"/>
      <c r="E473" s="441"/>
      <c r="F473" s="426"/>
      <c r="G473" s="196" t="s">
        <v>29</v>
      </c>
      <c r="H473" s="208"/>
      <c r="I473" s="179">
        <f t="shared" si="371"/>
        <v>0</v>
      </c>
      <c r="J473" s="209"/>
      <c r="K473" s="208"/>
      <c r="L473" s="179">
        <f t="shared" si="372"/>
        <v>0</v>
      </c>
      <c r="M473" s="209"/>
      <c r="N473" s="208"/>
      <c r="O473" s="179">
        <f t="shared" si="373"/>
        <v>0</v>
      </c>
      <c r="P473" s="209"/>
      <c r="Q473" s="208"/>
      <c r="R473" s="179">
        <f>Q473-S473</f>
        <v>0</v>
      </c>
      <c r="S473" s="209"/>
      <c r="T473" s="208"/>
      <c r="U473" s="179">
        <f t="shared" si="374"/>
        <v>0</v>
      </c>
      <c r="V473" s="209"/>
      <c r="W473" s="208"/>
      <c r="X473" s="179">
        <f t="shared" si="375"/>
        <v>0</v>
      </c>
      <c r="Y473" s="228"/>
      <c r="Z473" s="208"/>
      <c r="AA473" s="179">
        <f t="shared" si="376"/>
        <v>0</v>
      </c>
      <c r="AB473" s="209"/>
      <c r="AC473" s="208"/>
      <c r="AD473" s="179">
        <f t="shared" si="377"/>
        <v>0</v>
      </c>
      <c r="AE473" s="209"/>
      <c r="AF473" s="208"/>
      <c r="AG473" s="179">
        <f t="shared" si="378"/>
        <v>0</v>
      </c>
      <c r="AH473" s="209"/>
      <c r="AI473" s="203"/>
      <c r="AJ473" s="527" t="e">
        <f>SUM(H472:H483,K472:K483,N472:N483,Q472:Q483,T472:T483,AI472:AI483)+SUM(#REF!,#REF!,#REF!,#REF!,#REF!,#REF!,#REF!,#REF!,#REF!,#REF!,#REF!,#REF!,#REF!,#REF!,#REF!,#REF!,#REF!,#REF!,#REF!,#REF!)</f>
        <v>#REF!</v>
      </c>
    </row>
    <row r="474" spans="1:36" ht="14.45" hidden="1" customHeight="1">
      <c r="A474" s="435"/>
      <c r="B474" s="426"/>
      <c r="C474" s="437"/>
      <c r="D474" s="520"/>
      <c r="E474" s="441"/>
      <c r="F474" s="426"/>
      <c r="G474" s="196" t="s">
        <v>30</v>
      </c>
      <c r="H474" s="208"/>
      <c r="I474" s="179">
        <f t="shared" si="371"/>
        <v>0</v>
      </c>
      <c r="J474" s="209"/>
      <c r="K474" s="208"/>
      <c r="L474" s="179">
        <f t="shared" si="372"/>
        <v>0</v>
      </c>
      <c r="M474" s="209"/>
      <c r="N474" s="208"/>
      <c r="O474" s="179">
        <f t="shared" si="373"/>
        <v>0</v>
      </c>
      <c r="P474" s="209"/>
      <c r="Q474" s="208"/>
      <c r="R474" s="179">
        <f>Q474-S474</f>
        <v>0</v>
      </c>
      <c r="S474" s="209"/>
      <c r="T474" s="208"/>
      <c r="U474" s="179">
        <f t="shared" si="374"/>
        <v>0</v>
      </c>
      <c r="V474" s="209"/>
      <c r="W474" s="208"/>
      <c r="X474" s="179">
        <f t="shared" si="375"/>
        <v>0</v>
      </c>
      <c r="Y474" s="228"/>
      <c r="Z474" s="208"/>
      <c r="AA474" s="179">
        <f t="shared" si="376"/>
        <v>0</v>
      </c>
      <c r="AB474" s="209"/>
      <c r="AC474" s="208"/>
      <c r="AD474" s="179">
        <f t="shared" si="377"/>
        <v>0</v>
      </c>
      <c r="AE474" s="209"/>
      <c r="AF474" s="208"/>
      <c r="AG474" s="179">
        <f t="shared" si="378"/>
        <v>0</v>
      </c>
      <c r="AH474" s="209"/>
      <c r="AI474" s="203"/>
      <c r="AJ474" s="527"/>
    </row>
    <row r="475" spans="1:36" ht="14.45" hidden="1" customHeight="1">
      <c r="A475" s="435"/>
      <c r="B475" s="426"/>
      <c r="C475" s="437"/>
      <c r="D475" s="520"/>
      <c r="E475" s="441"/>
      <c r="F475" s="426"/>
      <c r="G475" s="196" t="s">
        <v>31</v>
      </c>
      <c r="H475" s="208"/>
      <c r="I475" s="179">
        <f t="shared" si="371"/>
        <v>0</v>
      </c>
      <c r="J475" s="209"/>
      <c r="K475" s="208"/>
      <c r="L475" s="179">
        <f t="shared" si="372"/>
        <v>0</v>
      </c>
      <c r="M475" s="209"/>
      <c r="N475" s="208"/>
      <c r="O475" s="179">
        <f t="shared" si="373"/>
        <v>0</v>
      </c>
      <c r="P475" s="209"/>
      <c r="Q475" s="208"/>
      <c r="R475" s="179">
        <f>Q475-S475</f>
        <v>0</v>
      </c>
      <c r="S475" s="209"/>
      <c r="T475" s="208"/>
      <c r="U475" s="179">
        <f t="shared" si="374"/>
        <v>0</v>
      </c>
      <c r="V475" s="209"/>
      <c r="W475" s="208"/>
      <c r="X475" s="179">
        <f t="shared" si="375"/>
        <v>0</v>
      </c>
      <c r="Y475" s="228"/>
      <c r="Z475" s="208"/>
      <c r="AA475" s="179">
        <f t="shared" si="376"/>
        <v>0</v>
      </c>
      <c r="AB475" s="209"/>
      <c r="AC475" s="208"/>
      <c r="AD475" s="179">
        <f t="shared" si="377"/>
        <v>0</v>
      </c>
      <c r="AE475" s="209"/>
      <c r="AF475" s="208"/>
      <c r="AG475" s="179">
        <f t="shared" si="378"/>
        <v>0</v>
      </c>
      <c r="AH475" s="209"/>
      <c r="AI475" s="203"/>
      <c r="AJ475" s="183" t="s">
        <v>32</v>
      </c>
    </row>
    <row r="476" spans="1:36" ht="14.45" hidden="1" customHeight="1">
      <c r="A476" s="435"/>
      <c r="B476" s="426"/>
      <c r="C476" s="437"/>
      <c r="D476" s="520"/>
      <c r="E476" s="441"/>
      <c r="F476" s="426"/>
      <c r="G476" s="196" t="s">
        <v>33</v>
      </c>
      <c r="H476" s="208"/>
      <c r="I476" s="179">
        <f t="shared" si="371"/>
        <v>0</v>
      </c>
      <c r="J476" s="209"/>
      <c r="K476" s="208"/>
      <c r="L476" s="179">
        <f t="shared" si="372"/>
        <v>0</v>
      </c>
      <c r="M476" s="209"/>
      <c r="N476" s="208"/>
      <c r="O476" s="179">
        <f t="shared" si="373"/>
        <v>0</v>
      </c>
      <c r="P476" s="209"/>
      <c r="Q476" s="208"/>
      <c r="R476" s="179">
        <v>0</v>
      </c>
      <c r="S476" s="209"/>
      <c r="T476" s="208"/>
      <c r="U476" s="179">
        <f t="shared" si="374"/>
        <v>0</v>
      </c>
      <c r="V476" s="209"/>
      <c r="W476" s="208"/>
      <c r="X476" s="179">
        <f t="shared" si="375"/>
        <v>0</v>
      </c>
      <c r="Y476" s="228"/>
      <c r="Z476" s="208"/>
      <c r="AA476" s="179">
        <f t="shared" si="376"/>
        <v>0</v>
      </c>
      <c r="AB476" s="209"/>
      <c r="AC476" s="208"/>
      <c r="AD476" s="179">
        <f t="shared" si="377"/>
        <v>0</v>
      </c>
      <c r="AE476" s="209"/>
      <c r="AF476" s="208"/>
      <c r="AG476" s="179">
        <f t="shared" si="378"/>
        <v>0</v>
      </c>
      <c r="AH476" s="209"/>
      <c r="AI476" s="203"/>
      <c r="AJ476" s="527">
        <f>SUM(I472:I483,L472:L483,O472:O483,R472:R483,U472:U483)</f>
        <v>0</v>
      </c>
    </row>
    <row r="477" spans="1:36" ht="14.45" hidden="1" customHeight="1">
      <c r="A477" s="435"/>
      <c r="B477" s="426"/>
      <c r="C477" s="437"/>
      <c r="D477" s="520"/>
      <c r="E477" s="441"/>
      <c r="F477" s="426"/>
      <c r="G477" s="196" t="s">
        <v>34</v>
      </c>
      <c r="H477" s="208"/>
      <c r="I477" s="179">
        <f t="shared" si="371"/>
        <v>0</v>
      </c>
      <c r="J477" s="209"/>
      <c r="K477" s="208"/>
      <c r="L477" s="179">
        <f t="shared" si="372"/>
        <v>0</v>
      </c>
      <c r="M477" s="209"/>
      <c r="N477" s="208"/>
      <c r="O477" s="179">
        <f t="shared" si="373"/>
        <v>0</v>
      </c>
      <c r="P477" s="209"/>
      <c r="Q477" s="208"/>
      <c r="R477" s="179">
        <f t="shared" ref="R477:R483" si="379">Q477-S477</f>
        <v>0</v>
      </c>
      <c r="S477" s="209"/>
      <c r="T477" s="208"/>
      <c r="U477" s="179">
        <f t="shared" si="374"/>
        <v>0</v>
      </c>
      <c r="V477" s="209"/>
      <c r="W477" s="208"/>
      <c r="X477" s="179">
        <f t="shared" si="375"/>
        <v>0</v>
      </c>
      <c r="Y477" s="228"/>
      <c r="Z477" s="208"/>
      <c r="AA477" s="179">
        <f t="shared" si="376"/>
        <v>0</v>
      </c>
      <c r="AB477" s="209"/>
      <c r="AC477" s="208"/>
      <c r="AD477" s="179">
        <f t="shared" si="377"/>
        <v>0</v>
      </c>
      <c r="AE477" s="209"/>
      <c r="AF477" s="208"/>
      <c r="AG477" s="179">
        <f t="shared" si="378"/>
        <v>0</v>
      </c>
      <c r="AH477" s="209"/>
      <c r="AI477" s="203"/>
      <c r="AJ477" s="527"/>
    </row>
    <row r="478" spans="1:36" ht="14.45" hidden="1" customHeight="1">
      <c r="A478" s="435"/>
      <c r="B478" s="426"/>
      <c r="C478" s="437"/>
      <c r="D478" s="520"/>
      <c r="E478" s="441"/>
      <c r="F478" s="426"/>
      <c r="G478" s="196" t="s">
        <v>35</v>
      </c>
      <c r="H478" s="208"/>
      <c r="I478" s="179">
        <f t="shared" si="371"/>
        <v>0</v>
      </c>
      <c r="J478" s="209"/>
      <c r="K478" s="208"/>
      <c r="L478" s="179">
        <f t="shared" si="372"/>
        <v>0</v>
      </c>
      <c r="M478" s="209"/>
      <c r="N478" s="208"/>
      <c r="O478" s="179">
        <f t="shared" si="373"/>
        <v>0</v>
      </c>
      <c r="P478" s="209"/>
      <c r="Q478" s="208"/>
      <c r="R478" s="179">
        <f t="shared" si="379"/>
        <v>0</v>
      </c>
      <c r="S478" s="209"/>
      <c r="T478" s="208"/>
      <c r="U478" s="179">
        <f t="shared" si="374"/>
        <v>0</v>
      </c>
      <c r="V478" s="209"/>
      <c r="W478" s="208"/>
      <c r="X478" s="179">
        <f t="shared" si="375"/>
        <v>0</v>
      </c>
      <c r="Y478" s="228"/>
      <c r="Z478" s="208"/>
      <c r="AA478" s="179">
        <f t="shared" si="376"/>
        <v>0</v>
      </c>
      <c r="AB478" s="209"/>
      <c r="AC478" s="208"/>
      <c r="AD478" s="179">
        <f t="shared" si="377"/>
        <v>0</v>
      </c>
      <c r="AE478" s="209"/>
      <c r="AF478" s="208"/>
      <c r="AG478" s="179">
        <f t="shared" si="378"/>
        <v>0</v>
      </c>
      <c r="AH478" s="209"/>
      <c r="AI478" s="203"/>
      <c r="AJ478" s="183" t="s">
        <v>36</v>
      </c>
    </row>
    <row r="479" spans="1:36" ht="14.45" hidden="1" customHeight="1">
      <c r="A479" s="435"/>
      <c r="B479" s="426"/>
      <c r="C479" s="437"/>
      <c r="D479" s="520"/>
      <c r="E479" s="441"/>
      <c r="F479" s="426"/>
      <c r="G479" s="196" t="s">
        <v>37</v>
      </c>
      <c r="H479" s="208"/>
      <c r="I479" s="179">
        <f t="shared" si="371"/>
        <v>0</v>
      </c>
      <c r="J479" s="209"/>
      <c r="K479" s="208"/>
      <c r="L479" s="179">
        <f t="shared" si="372"/>
        <v>0</v>
      </c>
      <c r="M479" s="209"/>
      <c r="N479" s="208"/>
      <c r="O479" s="179">
        <f t="shared" si="373"/>
        <v>0</v>
      </c>
      <c r="P479" s="209"/>
      <c r="Q479" s="208"/>
      <c r="R479" s="179">
        <f t="shared" si="379"/>
        <v>0</v>
      </c>
      <c r="S479" s="209"/>
      <c r="T479" s="208"/>
      <c r="U479" s="179">
        <f t="shared" si="374"/>
        <v>0</v>
      </c>
      <c r="V479" s="209"/>
      <c r="W479" s="208"/>
      <c r="X479" s="179">
        <f t="shared" si="375"/>
        <v>0</v>
      </c>
      <c r="Y479" s="228"/>
      <c r="Z479" s="208"/>
      <c r="AA479" s="179">
        <f t="shared" si="376"/>
        <v>0</v>
      </c>
      <c r="AB479" s="209"/>
      <c r="AC479" s="208"/>
      <c r="AD479" s="179">
        <f t="shared" si="377"/>
        <v>0</v>
      </c>
      <c r="AE479" s="209"/>
      <c r="AF479" s="208"/>
      <c r="AG479" s="179">
        <f t="shared" si="378"/>
        <v>0</v>
      </c>
      <c r="AH479" s="209"/>
      <c r="AI479" s="203"/>
      <c r="AJ479" s="527" t="e">
        <f>SUM(J472:J483,M472:M483,P472:P483,S472:S483,V472:V483)+SUM(#REF!,#REF!,#REF!,#REF!,#REF!,#REF!,#REF!,#REF!,#REF!,#REF!,#REF!,#REF!,#REF!,#REF!,#REF!,#REF!,#REF!,#REF!)</f>
        <v>#REF!</v>
      </c>
    </row>
    <row r="480" spans="1:36" ht="14.45" hidden="1" customHeight="1">
      <c r="A480" s="435"/>
      <c r="B480" s="426"/>
      <c r="C480" s="437"/>
      <c r="D480" s="520"/>
      <c r="E480" s="441"/>
      <c r="F480" s="426"/>
      <c r="G480" s="196" t="s">
        <v>38</v>
      </c>
      <c r="H480" s="208"/>
      <c r="I480" s="179">
        <f t="shared" si="371"/>
        <v>0</v>
      </c>
      <c r="J480" s="209"/>
      <c r="K480" s="208"/>
      <c r="L480" s="179">
        <f t="shared" si="372"/>
        <v>0</v>
      </c>
      <c r="M480" s="209"/>
      <c r="N480" s="208"/>
      <c r="O480" s="179">
        <f t="shared" si="373"/>
        <v>0</v>
      </c>
      <c r="P480" s="209"/>
      <c r="Q480" s="208"/>
      <c r="R480" s="179">
        <f t="shared" si="379"/>
        <v>0</v>
      </c>
      <c r="S480" s="209"/>
      <c r="T480" s="208"/>
      <c r="U480" s="179">
        <f t="shared" si="374"/>
        <v>0</v>
      </c>
      <c r="V480" s="209"/>
      <c r="W480" s="208"/>
      <c r="X480" s="179">
        <f t="shared" si="375"/>
        <v>0</v>
      </c>
      <c r="Y480" s="228"/>
      <c r="Z480" s="208"/>
      <c r="AA480" s="179">
        <f t="shared" si="376"/>
        <v>0</v>
      </c>
      <c r="AB480" s="209"/>
      <c r="AC480" s="208"/>
      <c r="AD480" s="179">
        <f t="shared" si="377"/>
        <v>0</v>
      </c>
      <c r="AE480" s="209"/>
      <c r="AF480" s="208"/>
      <c r="AG480" s="179">
        <f t="shared" si="378"/>
        <v>0</v>
      </c>
      <c r="AH480" s="209"/>
      <c r="AI480" s="203"/>
      <c r="AJ480" s="527"/>
    </row>
    <row r="481" spans="1:36" ht="14.45" hidden="1" customHeight="1">
      <c r="A481" s="435"/>
      <c r="B481" s="426"/>
      <c r="C481" s="437"/>
      <c r="D481" s="520"/>
      <c r="E481" s="441"/>
      <c r="F481" s="426"/>
      <c r="G481" s="196" t="s">
        <v>39</v>
      </c>
      <c r="H481" s="208"/>
      <c r="I481" s="179">
        <f t="shared" si="371"/>
        <v>0</v>
      </c>
      <c r="J481" s="209"/>
      <c r="K481" s="208"/>
      <c r="L481" s="179">
        <f t="shared" si="372"/>
        <v>0</v>
      </c>
      <c r="M481" s="209"/>
      <c r="N481" s="208"/>
      <c r="O481" s="179">
        <f t="shared" si="373"/>
        <v>0</v>
      </c>
      <c r="P481" s="209"/>
      <c r="Q481" s="208"/>
      <c r="R481" s="179">
        <f t="shared" si="379"/>
        <v>0</v>
      </c>
      <c r="S481" s="209"/>
      <c r="T481" s="208"/>
      <c r="U481" s="179">
        <f t="shared" si="374"/>
        <v>0</v>
      </c>
      <c r="V481" s="209"/>
      <c r="W481" s="208"/>
      <c r="X481" s="179">
        <f t="shared" si="375"/>
        <v>0</v>
      </c>
      <c r="Y481" s="228"/>
      <c r="Z481" s="208"/>
      <c r="AA481" s="179">
        <f t="shared" si="376"/>
        <v>0</v>
      </c>
      <c r="AB481" s="209"/>
      <c r="AC481" s="208"/>
      <c r="AD481" s="179">
        <f t="shared" si="377"/>
        <v>0</v>
      </c>
      <c r="AE481" s="209"/>
      <c r="AF481" s="208"/>
      <c r="AG481" s="179">
        <f t="shared" si="378"/>
        <v>0</v>
      </c>
      <c r="AH481" s="209"/>
      <c r="AI481" s="203"/>
      <c r="AJ481" s="183" t="s">
        <v>40</v>
      </c>
    </row>
    <row r="482" spans="1:36" ht="14.45" hidden="1" customHeight="1">
      <c r="A482" s="435"/>
      <c r="B482" s="426"/>
      <c r="C482" s="437"/>
      <c r="D482" s="520"/>
      <c r="E482" s="441"/>
      <c r="F482" s="426"/>
      <c r="G482" s="196" t="s">
        <v>41</v>
      </c>
      <c r="H482" s="208"/>
      <c r="I482" s="179">
        <f t="shared" si="371"/>
        <v>0</v>
      </c>
      <c r="J482" s="209"/>
      <c r="K482" s="208"/>
      <c r="L482" s="179">
        <f t="shared" si="372"/>
        <v>0</v>
      </c>
      <c r="M482" s="209"/>
      <c r="N482" s="208"/>
      <c r="O482" s="179">
        <f t="shared" si="373"/>
        <v>0</v>
      </c>
      <c r="P482" s="209"/>
      <c r="Q482" s="208"/>
      <c r="R482" s="179">
        <f t="shared" si="379"/>
        <v>0</v>
      </c>
      <c r="S482" s="209"/>
      <c r="T482" s="208"/>
      <c r="U482" s="179">
        <f t="shared" si="374"/>
        <v>0</v>
      </c>
      <c r="V482" s="209"/>
      <c r="W482" s="208"/>
      <c r="X482" s="179">
        <f t="shared" si="375"/>
        <v>0</v>
      </c>
      <c r="Y482" s="228"/>
      <c r="Z482" s="208"/>
      <c r="AA482" s="179">
        <f t="shared" si="376"/>
        <v>0</v>
      </c>
      <c r="AB482" s="209"/>
      <c r="AC482" s="208"/>
      <c r="AD482" s="179">
        <f t="shared" si="377"/>
        <v>0</v>
      </c>
      <c r="AE482" s="209"/>
      <c r="AF482" s="208"/>
      <c r="AG482" s="179">
        <f t="shared" si="378"/>
        <v>0</v>
      </c>
      <c r="AH482" s="209"/>
      <c r="AI482" s="203"/>
      <c r="AJ482" s="529" t="e">
        <f>AJ479/AJ473</f>
        <v>#REF!</v>
      </c>
    </row>
    <row r="483" spans="1:36" ht="15" hidden="1" customHeight="1" thickBot="1">
      <c r="A483" s="522"/>
      <c r="B483" s="432"/>
      <c r="C483" s="523"/>
      <c r="D483" s="524"/>
      <c r="E483" s="525"/>
      <c r="F483" s="432"/>
      <c r="G483" s="198" t="s">
        <v>42</v>
      </c>
      <c r="H483" s="212"/>
      <c r="I483" s="180">
        <f t="shared" si="371"/>
        <v>0</v>
      </c>
      <c r="J483" s="213"/>
      <c r="K483" s="212"/>
      <c r="L483" s="180">
        <f t="shared" si="372"/>
        <v>0</v>
      </c>
      <c r="M483" s="213"/>
      <c r="N483" s="212"/>
      <c r="O483" s="180">
        <f t="shared" si="373"/>
        <v>0</v>
      </c>
      <c r="P483" s="213"/>
      <c r="Q483" s="212"/>
      <c r="R483" s="180">
        <f t="shared" si="379"/>
        <v>0</v>
      </c>
      <c r="S483" s="213"/>
      <c r="T483" s="212"/>
      <c r="U483" s="180">
        <f t="shared" si="374"/>
        <v>0</v>
      </c>
      <c r="V483" s="213"/>
      <c r="W483" s="212"/>
      <c r="X483" s="180">
        <f t="shared" si="375"/>
        <v>0</v>
      </c>
      <c r="Y483" s="230"/>
      <c r="Z483" s="212"/>
      <c r="AA483" s="180">
        <f t="shared" si="376"/>
        <v>0</v>
      </c>
      <c r="AB483" s="213"/>
      <c r="AC483" s="212"/>
      <c r="AD483" s="180">
        <f t="shared" si="377"/>
        <v>0</v>
      </c>
      <c r="AE483" s="213"/>
      <c r="AF483" s="212"/>
      <c r="AG483" s="180">
        <f t="shared" si="378"/>
        <v>0</v>
      </c>
      <c r="AH483" s="213"/>
      <c r="AI483" s="205"/>
      <c r="AJ483" s="530"/>
    </row>
    <row r="484" spans="1:36" ht="15" customHeight="1">
      <c r="A484" s="446" t="s">
        <v>17</v>
      </c>
      <c r="B484" s="367" t="s">
        <v>13</v>
      </c>
      <c r="C484" s="367" t="s">
        <v>14</v>
      </c>
      <c r="D484" s="367" t="s">
        <v>176</v>
      </c>
      <c r="E484" s="367" t="s">
        <v>16</v>
      </c>
      <c r="F484" s="354" t="s">
        <v>17</v>
      </c>
      <c r="G484" s="448" t="s">
        <v>18</v>
      </c>
      <c r="H484" s="365" t="s">
        <v>19</v>
      </c>
      <c r="I484" s="354" t="s">
        <v>20</v>
      </c>
      <c r="J484" s="355" t="s">
        <v>21</v>
      </c>
      <c r="K484" s="365" t="s">
        <v>19</v>
      </c>
      <c r="L484" s="354" t="s">
        <v>20</v>
      </c>
      <c r="M484" s="355" t="s">
        <v>21</v>
      </c>
      <c r="N484" s="365" t="s">
        <v>19</v>
      </c>
      <c r="O484" s="354" t="s">
        <v>20</v>
      </c>
      <c r="P484" s="355" t="s">
        <v>21</v>
      </c>
      <c r="Q484" s="365" t="s">
        <v>19</v>
      </c>
      <c r="R484" s="354" t="s">
        <v>20</v>
      </c>
      <c r="S484" s="355" t="s">
        <v>21</v>
      </c>
      <c r="T484" s="365" t="s">
        <v>19</v>
      </c>
      <c r="U484" s="354" t="s">
        <v>20</v>
      </c>
      <c r="V484" s="355" t="s">
        <v>21</v>
      </c>
      <c r="W484" s="365" t="s">
        <v>19</v>
      </c>
      <c r="X484" s="354" t="s">
        <v>20</v>
      </c>
      <c r="Y484" s="450" t="s">
        <v>21</v>
      </c>
      <c r="Z484" s="365" t="s">
        <v>19</v>
      </c>
      <c r="AA484" s="354" t="s">
        <v>20</v>
      </c>
      <c r="AB484" s="355" t="s">
        <v>21</v>
      </c>
      <c r="AC484" s="365" t="s">
        <v>19</v>
      </c>
      <c r="AD484" s="354" t="s">
        <v>20</v>
      </c>
      <c r="AE484" s="355" t="s">
        <v>21</v>
      </c>
      <c r="AF484" s="365" t="s">
        <v>19</v>
      </c>
      <c r="AG484" s="354" t="s">
        <v>20</v>
      </c>
      <c r="AH484" s="355" t="s">
        <v>21</v>
      </c>
      <c r="AI484" s="356" t="s">
        <v>19</v>
      </c>
      <c r="AJ484" s="453" t="s">
        <v>22</v>
      </c>
    </row>
    <row r="485" spans="1:36" ht="15" customHeight="1">
      <c r="A485" s="447"/>
      <c r="B485" s="431"/>
      <c r="C485" s="431"/>
      <c r="D485" s="431"/>
      <c r="E485" s="431"/>
      <c r="F485" s="444"/>
      <c r="G485" s="449"/>
      <c r="H485" s="443"/>
      <c r="I485" s="444"/>
      <c r="J485" s="445"/>
      <c r="K485" s="443"/>
      <c r="L485" s="444"/>
      <c r="M485" s="445"/>
      <c r="N485" s="443"/>
      <c r="O485" s="444"/>
      <c r="P485" s="445"/>
      <c r="Q485" s="443"/>
      <c r="R485" s="444"/>
      <c r="S485" s="445"/>
      <c r="T485" s="443"/>
      <c r="U485" s="444"/>
      <c r="V485" s="445"/>
      <c r="W485" s="443"/>
      <c r="X485" s="444"/>
      <c r="Y485" s="451"/>
      <c r="Z485" s="443"/>
      <c r="AA485" s="444"/>
      <c r="AB485" s="445"/>
      <c r="AC485" s="443"/>
      <c r="AD485" s="444"/>
      <c r="AE485" s="445"/>
      <c r="AF485" s="443"/>
      <c r="AG485" s="444"/>
      <c r="AH485" s="445"/>
      <c r="AI485" s="452"/>
      <c r="AJ485" s="454"/>
    </row>
    <row r="486" spans="1:36" ht="15" customHeight="1">
      <c r="A486" s="435" t="s">
        <v>234</v>
      </c>
      <c r="B486" s="426" t="s">
        <v>306</v>
      </c>
      <c r="C486" s="437">
        <v>2271</v>
      </c>
      <c r="D486" s="520" t="s">
        <v>307</v>
      </c>
      <c r="E486" s="441" t="s">
        <v>308</v>
      </c>
      <c r="F486" s="426" t="s">
        <v>234</v>
      </c>
      <c r="G486" s="196" t="s">
        <v>27</v>
      </c>
      <c r="H486" s="208"/>
      <c r="I486" s="179">
        <f t="shared" ref="I486:I494" si="380">H486-J486</f>
        <v>0</v>
      </c>
      <c r="J486" s="209"/>
      <c r="K486" s="208"/>
      <c r="L486" s="179">
        <f t="shared" ref="L486:L494" si="381">K486-M486</f>
        <v>0</v>
      </c>
      <c r="M486" s="209"/>
      <c r="N486" s="208"/>
      <c r="O486" s="179">
        <f t="shared" ref="O486:O494" si="382">N486-P486</f>
        <v>0</v>
      </c>
      <c r="P486" s="209"/>
      <c r="Q486" s="208"/>
      <c r="R486" s="179">
        <f t="shared" ref="R486:R494" si="383">Q486-S486</f>
        <v>0</v>
      </c>
      <c r="S486" s="209"/>
      <c r="T486" s="208"/>
      <c r="U486" s="179">
        <f t="shared" ref="U486:U494" si="384">T486-V486</f>
        <v>0</v>
      </c>
      <c r="V486" s="209"/>
      <c r="W486" s="208"/>
      <c r="X486" s="179">
        <f t="shared" ref="X486:X494" si="385">W486-Y486</f>
        <v>0</v>
      </c>
      <c r="Y486" s="228"/>
      <c r="Z486" s="208"/>
      <c r="AA486" s="179">
        <f t="shared" ref="AA486:AA494" si="386">Z486-AB486</f>
        <v>0</v>
      </c>
      <c r="AB486" s="209"/>
      <c r="AC486" s="208"/>
      <c r="AD486" s="179">
        <f t="shared" ref="AD486:AD494" si="387">AC486-AE486</f>
        <v>0</v>
      </c>
      <c r="AE486" s="209"/>
      <c r="AF486" s="208"/>
      <c r="AG486" s="179">
        <f t="shared" ref="AG486:AG494" si="388">AF486-AH486</f>
        <v>0</v>
      </c>
      <c r="AH486" s="209"/>
      <c r="AI486" s="203"/>
      <c r="AJ486" s="181" t="s">
        <v>28</v>
      </c>
    </row>
    <row r="487" spans="1:36">
      <c r="A487" s="435"/>
      <c r="B487" s="426"/>
      <c r="C487" s="437"/>
      <c r="D487" s="520"/>
      <c r="E487" s="441"/>
      <c r="F487" s="426"/>
      <c r="G487" s="196" t="s">
        <v>29</v>
      </c>
      <c r="H487" s="208"/>
      <c r="I487" s="179">
        <f t="shared" si="380"/>
        <v>0</v>
      </c>
      <c r="J487" s="209"/>
      <c r="K487" s="208"/>
      <c r="L487" s="179">
        <f t="shared" si="381"/>
        <v>0</v>
      </c>
      <c r="M487" s="209"/>
      <c r="N487" s="208"/>
      <c r="O487" s="179">
        <f t="shared" si="382"/>
        <v>0</v>
      </c>
      <c r="P487" s="209"/>
      <c r="Q487" s="208"/>
      <c r="R487" s="179">
        <f t="shared" si="383"/>
        <v>0</v>
      </c>
      <c r="S487" s="209"/>
      <c r="T487" s="208"/>
      <c r="U487" s="179">
        <f t="shared" si="384"/>
        <v>0</v>
      </c>
      <c r="V487" s="209"/>
      <c r="W487" s="208"/>
      <c r="X487" s="179">
        <f t="shared" si="385"/>
        <v>0</v>
      </c>
      <c r="Y487" s="228"/>
      <c r="Z487" s="208"/>
      <c r="AA487" s="179">
        <f t="shared" si="386"/>
        <v>0</v>
      </c>
      <c r="AB487" s="209"/>
      <c r="AC487" s="208"/>
      <c r="AD487" s="179">
        <f t="shared" si="387"/>
        <v>0</v>
      </c>
      <c r="AE487" s="209"/>
      <c r="AF487" s="208"/>
      <c r="AG487" s="179">
        <f t="shared" si="388"/>
        <v>0</v>
      </c>
      <c r="AH487" s="209"/>
      <c r="AI487" s="203"/>
      <c r="AJ487" s="182">
        <f>SUM(H486:H494,K486:K494,N486:N494,Q486:Q494,T486:T494,W486:W494,Z486:Z494,AC486:AC494,AF486:AF494)</f>
        <v>1500000</v>
      </c>
    </row>
    <row r="488" spans="1:36">
      <c r="A488" s="435"/>
      <c r="B488" s="426"/>
      <c r="C488" s="437"/>
      <c r="D488" s="520"/>
      <c r="E488" s="441"/>
      <c r="F488" s="426"/>
      <c r="G488" s="196" t="s">
        <v>30</v>
      </c>
      <c r="H488" s="208"/>
      <c r="I488" s="179">
        <f t="shared" si="380"/>
        <v>0</v>
      </c>
      <c r="J488" s="209"/>
      <c r="K488" s="208"/>
      <c r="L488" s="179">
        <f t="shared" si="381"/>
        <v>0</v>
      </c>
      <c r="M488" s="209"/>
      <c r="N488" s="208"/>
      <c r="O488" s="179">
        <f t="shared" si="382"/>
        <v>0</v>
      </c>
      <c r="P488" s="209"/>
      <c r="Q488" s="208"/>
      <c r="R488" s="179">
        <f t="shared" si="383"/>
        <v>0</v>
      </c>
      <c r="S488" s="209"/>
      <c r="T488" s="208"/>
      <c r="U488" s="179">
        <f t="shared" si="384"/>
        <v>0</v>
      </c>
      <c r="V488" s="209"/>
      <c r="W488" s="208"/>
      <c r="X488" s="179">
        <f t="shared" si="385"/>
        <v>0</v>
      </c>
      <c r="Y488" s="228"/>
      <c r="Z488" s="208"/>
      <c r="AA488" s="179">
        <f t="shared" si="386"/>
        <v>0</v>
      </c>
      <c r="AB488" s="209"/>
      <c r="AC488" s="208"/>
      <c r="AD488" s="179">
        <f t="shared" si="387"/>
        <v>0</v>
      </c>
      <c r="AE488" s="209"/>
      <c r="AF488" s="208"/>
      <c r="AG488" s="179">
        <f t="shared" si="388"/>
        <v>0</v>
      </c>
      <c r="AH488" s="209"/>
      <c r="AI488" s="203"/>
      <c r="AJ488" s="183" t="s">
        <v>32</v>
      </c>
    </row>
    <row r="489" spans="1:36">
      <c r="A489" s="435"/>
      <c r="B489" s="426"/>
      <c r="C489" s="437"/>
      <c r="D489" s="520"/>
      <c r="E489" s="441"/>
      <c r="F489" s="426"/>
      <c r="G489" s="196" t="s">
        <v>31</v>
      </c>
      <c r="H489" s="208"/>
      <c r="I489" s="179">
        <f t="shared" si="380"/>
        <v>0</v>
      </c>
      <c r="J489" s="209"/>
      <c r="K489" s="208"/>
      <c r="L489" s="179">
        <f t="shared" si="381"/>
        <v>0</v>
      </c>
      <c r="M489" s="209"/>
      <c r="N489" s="208"/>
      <c r="O489" s="179">
        <f t="shared" si="382"/>
        <v>0</v>
      </c>
      <c r="P489" s="209"/>
      <c r="Q489" s="208"/>
      <c r="R489" s="179">
        <f t="shared" si="383"/>
        <v>0</v>
      </c>
      <c r="S489" s="209"/>
      <c r="T489" s="208"/>
      <c r="U489" s="179">
        <f t="shared" si="384"/>
        <v>0</v>
      </c>
      <c r="V489" s="209"/>
      <c r="W489" s="208">
        <v>350000</v>
      </c>
      <c r="X489" s="179">
        <f t="shared" si="385"/>
        <v>350000</v>
      </c>
      <c r="Y489" s="209"/>
      <c r="Z489" s="208"/>
      <c r="AA489" s="179">
        <f t="shared" si="386"/>
        <v>0</v>
      </c>
      <c r="AB489" s="209"/>
      <c r="AC489" s="208"/>
      <c r="AD489" s="179">
        <f t="shared" si="387"/>
        <v>0</v>
      </c>
      <c r="AE489" s="209"/>
      <c r="AF489" s="208"/>
      <c r="AG489" s="179">
        <f t="shared" si="388"/>
        <v>0</v>
      </c>
      <c r="AH489" s="209"/>
      <c r="AI489" s="203"/>
      <c r="AJ489" s="182">
        <f>SUM(I486:I494,L486:L494,O486:O494,R486:R494,U486:U494,X486:X494,AA486:AA494,AD486:AD494,AG486:AG494)</f>
        <v>1500000</v>
      </c>
    </row>
    <row r="490" spans="1:36">
      <c r="A490" s="435"/>
      <c r="B490" s="426"/>
      <c r="C490" s="437"/>
      <c r="D490" s="520"/>
      <c r="E490" s="441"/>
      <c r="F490" s="426"/>
      <c r="G490" s="196" t="s">
        <v>33</v>
      </c>
      <c r="H490" s="208"/>
      <c r="I490" s="179">
        <f t="shared" si="380"/>
        <v>0</v>
      </c>
      <c r="J490" s="209"/>
      <c r="K490" s="208"/>
      <c r="L490" s="179">
        <f t="shared" si="381"/>
        <v>0</v>
      </c>
      <c r="M490" s="209"/>
      <c r="N490" s="208"/>
      <c r="O490" s="179">
        <f t="shared" si="382"/>
        <v>0</v>
      </c>
      <c r="P490" s="209"/>
      <c r="Q490" s="208"/>
      <c r="R490" s="179">
        <f t="shared" si="383"/>
        <v>0</v>
      </c>
      <c r="S490" s="209"/>
      <c r="T490" s="208"/>
      <c r="U490" s="179">
        <f t="shared" si="384"/>
        <v>0</v>
      </c>
      <c r="V490" s="209"/>
      <c r="W490" s="208"/>
      <c r="X490" s="179">
        <f t="shared" si="385"/>
        <v>0</v>
      </c>
      <c r="Y490" s="228"/>
      <c r="Z490" s="208">
        <v>150000</v>
      </c>
      <c r="AA490" s="179">
        <f t="shared" si="386"/>
        <v>150000</v>
      </c>
      <c r="AB490" s="228"/>
      <c r="AC490" s="208"/>
      <c r="AD490" s="179">
        <f t="shared" si="387"/>
        <v>0</v>
      </c>
      <c r="AE490" s="209"/>
      <c r="AF490" s="208"/>
      <c r="AG490" s="179">
        <f t="shared" si="388"/>
        <v>0</v>
      </c>
      <c r="AH490" s="209"/>
      <c r="AI490" s="203"/>
      <c r="AJ490" s="183" t="s">
        <v>36</v>
      </c>
    </row>
    <row r="491" spans="1:36">
      <c r="A491" s="435"/>
      <c r="B491" s="426"/>
      <c r="C491" s="437"/>
      <c r="D491" s="520"/>
      <c r="E491" s="441"/>
      <c r="F491" s="426"/>
      <c r="G491" s="196" t="s">
        <v>34</v>
      </c>
      <c r="H491" s="208"/>
      <c r="I491" s="179">
        <f t="shared" si="380"/>
        <v>0</v>
      </c>
      <c r="J491" s="209"/>
      <c r="K491" s="208"/>
      <c r="L491" s="179">
        <f t="shared" si="381"/>
        <v>0</v>
      </c>
      <c r="M491" s="209"/>
      <c r="N491" s="208"/>
      <c r="O491" s="179">
        <f t="shared" si="382"/>
        <v>0</v>
      </c>
      <c r="P491" s="209"/>
      <c r="Q491" s="208"/>
      <c r="R491" s="179">
        <f t="shared" si="383"/>
        <v>0</v>
      </c>
      <c r="S491" s="209"/>
      <c r="T491" s="208"/>
      <c r="U491" s="179">
        <f t="shared" si="384"/>
        <v>0</v>
      </c>
      <c r="V491" s="209"/>
      <c r="W491" s="208"/>
      <c r="X491" s="179">
        <f t="shared" si="385"/>
        <v>0</v>
      </c>
      <c r="Y491" s="228"/>
      <c r="Z491" s="208">
        <v>1000000</v>
      </c>
      <c r="AA491" s="179">
        <f t="shared" si="386"/>
        <v>1000000</v>
      </c>
      <c r="AB491" s="228"/>
      <c r="AC491" s="208"/>
      <c r="AD491" s="179">
        <f t="shared" si="387"/>
        <v>0</v>
      </c>
      <c r="AE491" s="209"/>
      <c r="AF491" s="208"/>
      <c r="AG491" s="179">
        <f t="shared" si="388"/>
        <v>0</v>
      </c>
      <c r="AH491" s="209"/>
      <c r="AI491" s="203"/>
      <c r="AJ491" s="182">
        <f>SUM(J486:J494,M486:M494,P486:P494,S486:S494,V486:V494,Y486:Y494,AB486:AB494,AE486:AE494,AH486:AH494)</f>
        <v>0</v>
      </c>
    </row>
    <row r="492" spans="1:36">
      <c r="A492" s="435"/>
      <c r="B492" s="426"/>
      <c r="C492" s="437"/>
      <c r="D492" s="520"/>
      <c r="E492" s="441"/>
      <c r="F492" s="426"/>
      <c r="G492" s="196" t="s">
        <v>35</v>
      </c>
      <c r="H492" s="208"/>
      <c r="I492" s="179">
        <f t="shared" si="380"/>
        <v>0</v>
      </c>
      <c r="J492" s="209"/>
      <c r="K492" s="208"/>
      <c r="L492" s="179">
        <f t="shared" si="381"/>
        <v>0</v>
      </c>
      <c r="M492" s="209"/>
      <c r="N492" s="208"/>
      <c r="O492" s="179">
        <f t="shared" si="382"/>
        <v>0</v>
      </c>
      <c r="P492" s="209"/>
      <c r="Q492" s="208"/>
      <c r="R492" s="179">
        <f t="shared" si="383"/>
        <v>0</v>
      </c>
      <c r="S492" s="209"/>
      <c r="T492" s="208"/>
      <c r="U492" s="179">
        <f t="shared" si="384"/>
        <v>0</v>
      </c>
      <c r="V492" s="209"/>
      <c r="W492" s="208"/>
      <c r="X492" s="179">
        <f t="shared" si="385"/>
        <v>0</v>
      </c>
      <c r="Y492" s="228"/>
      <c r="Z492" s="208"/>
      <c r="AA492" s="179">
        <f t="shared" si="386"/>
        <v>0</v>
      </c>
      <c r="AB492" s="209"/>
      <c r="AC492" s="208"/>
      <c r="AD492" s="179">
        <f t="shared" si="387"/>
        <v>0</v>
      </c>
      <c r="AE492" s="209"/>
      <c r="AF492" s="208"/>
      <c r="AG492" s="179">
        <f t="shared" si="388"/>
        <v>0</v>
      </c>
      <c r="AH492" s="209"/>
      <c r="AI492" s="203"/>
      <c r="AJ492" s="183" t="s">
        <v>40</v>
      </c>
    </row>
    <row r="493" spans="1:36">
      <c r="A493" s="435"/>
      <c r="B493" s="426"/>
      <c r="C493" s="437"/>
      <c r="D493" s="520"/>
      <c r="E493" s="441"/>
      <c r="F493" s="426"/>
      <c r="G493" s="196" t="s">
        <v>37</v>
      </c>
      <c r="H493" s="208"/>
      <c r="I493" s="179">
        <f t="shared" si="380"/>
        <v>0</v>
      </c>
      <c r="J493" s="209"/>
      <c r="K493" s="208"/>
      <c r="L493" s="179">
        <f t="shared" si="381"/>
        <v>0</v>
      </c>
      <c r="M493" s="209"/>
      <c r="N493" s="208"/>
      <c r="O493" s="179">
        <f t="shared" si="382"/>
        <v>0</v>
      </c>
      <c r="P493" s="209"/>
      <c r="Q493" s="208"/>
      <c r="R493" s="179">
        <f t="shared" si="383"/>
        <v>0</v>
      </c>
      <c r="S493" s="209"/>
      <c r="T493" s="208"/>
      <c r="U493" s="179">
        <f t="shared" si="384"/>
        <v>0</v>
      </c>
      <c r="V493" s="209"/>
      <c r="W493" s="208"/>
      <c r="X493" s="179">
        <f t="shared" si="385"/>
        <v>0</v>
      </c>
      <c r="Y493" s="228"/>
      <c r="Z493" s="208"/>
      <c r="AA493" s="179">
        <f t="shared" si="386"/>
        <v>0</v>
      </c>
      <c r="AB493" s="209"/>
      <c r="AC493" s="208"/>
      <c r="AD493" s="179">
        <f t="shared" si="387"/>
        <v>0</v>
      </c>
      <c r="AE493" s="209"/>
      <c r="AF493" s="208"/>
      <c r="AG493" s="179">
        <f t="shared" si="388"/>
        <v>0</v>
      </c>
      <c r="AH493" s="209"/>
      <c r="AI493" s="203"/>
      <c r="AJ493" s="184">
        <f>AJ491/AJ487</f>
        <v>0</v>
      </c>
    </row>
    <row r="494" spans="1:36" ht="15" thickBot="1">
      <c r="A494" s="436"/>
      <c r="B494" s="427"/>
      <c r="C494" s="438"/>
      <c r="D494" s="521"/>
      <c r="E494" s="442"/>
      <c r="F494" s="427"/>
      <c r="G494" s="197" t="s">
        <v>38</v>
      </c>
      <c r="H494" s="210"/>
      <c r="I494" s="185">
        <f t="shared" si="380"/>
        <v>0</v>
      </c>
      <c r="J494" s="211"/>
      <c r="K494" s="210"/>
      <c r="L494" s="185">
        <f t="shared" si="381"/>
        <v>0</v>
      </c>
      <c r="M494" s="211"/>
      <c r="N494" s="210"/>
      <c r="O494" s="185">
        <f t="shared" si="382"/>
        <v>0</v>
      </c>
      <c r="P494" s="211"/>
      <c r="Q494" s="210"/>
      <c r="R494" s="185">
        <f t="shared" si="383"/>
        <v>0</v>
      </c>
      <c r="S494" s="211"/>
      <c r="T494" s="210"/>
      <c r="U494" s="185">
        <f t="shared" si="384"/>
        <v>0</v>
      </c>
      <c r="V494" s="211"/>
      <c r="W494" s="210"/>
      <c r="X494" s="185">
        <f t="shared" si="385"/>
        <v>0</v>
      </c>
      <c r="Y494" s="229"/>
      <c r="Z494" s="210"/>
      <c r="AA494" s="185">
        <f t="shared" si="386"/>
        <v>0</v>
      </c>
      <c r="AB494" s="211"/>
      <c r="AC494" s="210"/>
      <c r="AD494" s="185">
        <f t="shared" si="387"/>
        <v>0</v>
      </c>
      <c r="AE494" s="211"/>
      <c r="AF494" s="210"/>
      <c r="AG494" s="185">
        <f t="shared" si="388"/>
        <v>0</v>
      </c>
      <c r="AH494" s="211"/>
      <c r="AI494" s="204"/>
      <c r="AJ494" s="186"/>
    </row>
    <row r="495" spans="1:36" ht="15" hidden="1" customHeight="1">
      <c r="A495" s="489" t="s">
        <v>17</v>
      </c>
      <c r="B495" s="386" t="s">
        <v>13</v>
      </c>
      <c r="C495" s="386" t="s">
        <v>14</v>
      </c>
      <c r="D495" s="386" t="s">
        <v>176</v>
      </c>
      <c r="E495" s="386" t="s">
        <v>16</v>
      </c>
      <c r="F495" s="379" t="s">
        <v>17</v>
      </c>
      <c r="G495" s="490" t="s">
        <v>18</v>
      </c>
      <c r="H495" s="487" t="s">
        <v>19</v>
      </c>
      <c r="I495" s="379" t="s">
        <v>20</v>
      </c>
      <c r="J495" s="380" t="s">
        <v>21</v>
      </c>
      <c r="K495" s="487" t="s">
        <v>19</v>
      </c>
      <c r="L495" s="379" t="s">
        <v>20</v>
      </c>
      <c r="M495" s="380" t="s">
        <v>21</v>
      </c>
      <c r="N495" s="487" t="s">
        <v>19</v>
      </c>
      <c r="O495" s="379" t="s">
        <v>20</v>
      </c>
      <c r="P495" s="380" t="s">
        <v>21</v>
      </c>
      <c r="Q495" s="487" t="s">
        <v>19</v>
      </c>
      <c r="R495" s="379" t="s">
        <v>20</v>
      </c>
      <c r="S495" s="380" t="s">
        <v>21</v>
      </c>
      <c r="T495" s="487" t="s">
        <v>19</v>
      </c>
      <c r="U495" s="379" t="s">
        <v>20</v>
      </c>
      <c r="V495" s="380" t="s">
        <v>21</v>
      </c>
      <c r="W495" s="487" t="s">
        <v>19</v>
      </c>
      <c r="X495" s="379" t="s">
        <v>20</v>
      </c>
      <c r="Y495" s="486" t="s">
        <v>21</v>
      </c>
      <c r="Z495" s="487" t="s">
        <v>19</v>
      </c>
      <c r="AA495" s="379" t="s">
        <v>20</v>
      </c>
      <c r="AB495" s="380" t="s">
        <v>21</v>
      </c>
      <c r="AC495" s="487" t="s">
        <v>19</v>
      </c>
      <c r="AD495" s="379" t="s">
        <v>20</v>
      </c>
      <c r="AE495" s="380" t="s">
        <v>21</v>
      </c>
      <c r="AF495" s="487" t="s">
        <v>19</v>
      </c>
      <c r="AG495" s="379" t="s">
        <v>20</v>
      </c>
      <c r="AH495" s="380" t="s">
        <v>21</v>
      </c>
      <c r="AI495" s="381" t="s">
        <v>19</v>
      </c>
      <c r="AJ495" s="488" t="s">
        <v>22</v>
      </c>
    </row>
    <row r="496" spans="1:36" ht="15" hidden="1" customHeight="1">
      <c r="A496" s="447"/>
      <c r="B496" s="431"/>
      <c r="C496" s="431"/>
      <c r="D496" s="431"/>
      <c r="E496" s="431"/>
      <c r="F496" s="444"/>
      <c r="G496" s="449"/>
      <c r="H496" s="443"/>
      <c r="I496" s="444"/>
      <c r="J496" s="445"/>
      <c r="K496" s="443"/>
      <c r="L496" s="444"/>
      <c r="M496" s="445"/>
      <c r="N496" s="443"/>
      <c r="O496" s="444"/>
      <c r="P496" s="445"/>
      <c r="Q496" s="443"/>
      <c r="R496" s="444"/>
      <c r="S496" s="445"/>
      <c r="T496" s="443"/>
      <c r="U496" s="444"/>
      <c r="V496" s="445"/>
      <c r="W496" s="443"/>
      <c r="X496" s="444"/>
      <c r="Y496" s="451"/>
      <c r="Z496" s="443"/>
      <c r="AA496" s="444"/>
      <c r="AB496" s="445"/>
      <c r="AC496" s="443"/>
      <c r="AD496" s="444"/>
      <c r="AE496" s="445"/>
      <c r="AF496" s="443"/>
      <c r="AG496" s="444"/>
      <c r="AH496" s="445"/>
      <c r="AI496" s="452"/>
      <c r="AJ496" s="454"/>
    </row>
    <row r="497" spans="1:36" ht="15" hidden="1" customHeight="1">
      <c r="A497" s="435" t="s">
        <v>234</v>
      </c>
      <c r="B497" s="426" t="s">
        <v>309</v>
      </c>
      <c r="C497" s="437">
        <v>2116</v>
      </c>
      <c r="D497" s="439" t="s">
        <v>310</v>
      </c>
      <c r="E497" s="441" t="s">
        <v>311</v>
      </c>
      <c r="F497" s="426" t="s">
        <v>234</v>
      </c>
      <c r="G497" s="196" t="s">
        <v>27</v>
      </c>
      <c r="H497" s="208"/>
      <c r="I497" s="179">
        <f t="shared" ref="I497:I505" si="389">H497-J497</f>
        <v>0</v>
      </c>
      <c r="J497" s="209"/>
      <c r="K497" s="208"/>
      <c r="L497" s="179">
        <f t="shared" ref="L497:L505" si="390">K497-M497</f>
        <v>0</v>
      </c>
      <c r="M497" s="209"/>
      <c r="N497" s="208"/>
      <c r="O497" s="179">
        <f t="shared" ref="O497:O505" si="391">N497-P497</f>
        <v>0</v>
      </c>
      <c r="P497" s="209"/>
      <c r="Q497" s="208"/>
      <c r="R497" s="179">
        <f t="shared" ref="R497:R505" si="392">Q497-S497</f>
        <v>0</v>
      </c>
      <c r="S497" s="209"/>
      <c r="T497" s="208"/>
      <c r="U497" s="179">
        <f t="shared" ref="U497:U505" si="393">T497-V497</f>
        <v>0</v>
      </c>
      <c r="V497" s="209"/>
      <c r="W497" s="208"/>
      <c r="X497" s="179">
        <f t="shared" ref="X497:X505" si="394">W497-Y497</f>
        <v>0</v>
      </c>
      <c r="Y497" s="228"/>
      <c r="Z497" s="208"/>
      <c r="AA497" s="179">
        <f t="shared" ref="AA497:AA505" si="395">Z497-AB497</f>
        <v>0</v>
      </c>
      <c r="AB497" s="209"/>
      <c r="AC497" s="208"/>
      <c r="AD497" s="179">
        <f t="shared" ref="AD497:AD505" si="396">AC497-AE497</f>
        <v>0</v>
      </c>
      <c r="AE497" s="209"/>
      <c r="AF497" s="208"/>
      <c r="AG497" s="179">
        <f t="shared" ref="AG497:AG505" si="397">AF497-AH497</f>
        <v>0</v>
      </c>
      <c r="AH497" s="209"/>
      <c r="AI497" s="203"/>
      <c r="AJ497" s="181" t="s">
        <v>28</v>
      </c>
    </row>
    <row r="498" spans="1:36" ht="15" hidden="1" customHeight="1">
      <c r="A498" s="435"/>
      <c r="B498" s="426"/>
      <c r="C498" s="437"/>
      <c r="D498" s="439"/>
      <c r="E498" s="441"/>
      <c r="F498" s="426"/>
      <c r="G498" s="196" t="s">
        <v>29</v>
      </c>
      <c r="H498" s="208"/>
      <c r="I498" s="179">
        <f t="shared" si="389"/>
        <v>0</v>
      </c>
      <c r="J498" s="209"/>
      <c r="K498" s="208"/>
      <c r="L498" s="179">
        <f t="shared" si="390"/>
        <v>0</v>
      </c>
      <c r="M498" s="209"/>
      <c r="N498" s="208"/>
      <c r="O498" s="179">
        <f t="shared" si="391"/>
        <v>0</v>
      </c>
      <c r="P498" s="209"/>
      <c r="Q498" s="208"/>
      <c r="R498" s="179">
        <f t="shared" si="392"/>
        <v>0</v>
      </c>
      <c r="S498" s="209"/>
      <c r="T498" s="208"/>
      <c r="U498" s="179">
        <f t="shared" si="393"/>
        <v>0</v>
      </c>
      <c r="V498" s="209"/>
      <c r="W498" s="208"/>
      <c r="X498" s="179">
        <f t="shared" si="394"/>
        <v>0</v>
      </c>
      <c r="Y498" s="228"/>
      <c r="Z498" s="208"/>
      <c r="AA498" s="179">
        <f t="shared" si="395"/>
        <v>0</v>
      </c>
      <c r="AB498" s="209"/>
      <c r="AC498" s="208"/>
      <c r="AD498" s="179">
        <f t="shared" si="396"/>
        <v>0</v>
      </c>
      <c r="AE498" s="209"/>
      <c r="AF498" s="208"/>
      <c r="AG498" s="179">
        <f t="shared" si="397"/>
        <v>0</v>
      </c>
      <c r="AH498" s="209"/>
      <c r="AI498" s="203"/>
      <c r="AJ498" s="182">
        <f>SUM(H497:H505,K497:K505,N497:N505,Q497:Q505,T497:T505,W497:W505,Z497:Z505,AC497:AC505,AF497:AF505)</f>
        <v>323268</v>
      </c>
    </row>
    <row r="499" spans="1:36" ht="15" hidden="1" customHeight="1">
      <c r="A499" s="435"/>
      <c r="B499" s="426"/>
      <c r="C499" s="437"/>
      <c r="D499" s="439"/>
      <c r="E499" s="441"/>
      <c r="F499" s="426"/>
      <c r="G499" s="196" t="s">
        <v>30</v>
      </c>
      <c r="H499" s="208"/>
      <c r="I499" s="179">
        <f t="shared" si="389"/>
        <v>0</v>
      </c>
      <c r="J499" s="209"/>
      <c r="K499" s="208"/>
      <c r="L499" s="179">
        <f t="shared" si="390"/>
        <v>0</v>
      </c>
      <c r="M499" s="209"/>
      <c r="N499" s="208"/>
      <c r="O499" s="179">
        <f t="shared" si="391"/>
        <v>0</v>
      </c>
      <c r="P499" s="209"/>
      <c r="Q499" s="208"/>
      <c r="R499" s="179">
        <f t="shared" si="392"/>
        <v>0</v>
      </c>
      <c r="S499" s="209"/>
      <c r="T499" s="208"/>
      <c r="U499" s="179">
        <f t="shared" si="393"/>
        <v>0</v>
      </c>
      <c r="V499" s="209"/>
      <c r="W499" s="208"/>
      <c r="X499" s="179">
        <f t="shared" si="394"/>
        <v>0</v>
      </c>
      <c r="Y499" s="228"/>
      <c r="Z499" s="208"/>
      <c r="AA499" s="179">
        <f t="shared" si="395"/>
        <v>0</v>
      </c>
      <c r="AB499" s="209"/>
      <c r="AC499" s="208"/>
      <c r="AD499" s="179">
        <f t="shared" si="396"/>
        <v>0</v>
      </c>
      <c r="AE499" s="209"/>
      <c r="AF499" s="208"/>
      <c r="AG499" s="179">
        <f t="shared" si="397"/>
        <v>0</v>
      </c>
      <c r="AH499" s="209"/>
      <c r="AI499" s="203"/>
      <c r="AJ499" s="183" t="s">
        <v>32</v>
      </c>
    </row>
    <row r="500" spans="1:36" ht="15" hidden="1" customHeight="1">
      <c r="A500" s="435"/>
      <c r="B500" s="426"/>
      <c r="C500" s="437"/>
      <c r="D500" s="439"/>
      <c r="E500" s="441"/>
      <c r="F500" s="426"/>
      <c r="G500" s="196" t="s">
        <v>31</v>
      </c>
      <c r="H500" s="208"/>
      <c r="I500" s="179">
        <f t="shared" si="389"/>
        <v>0</v>
      </c>
      <c r="J500" s="209"/>
      <c r="K500" s="208">
        <v>323268</v>
      </c>
      <c r="L500" s="179">
        <f t="shared" si="390"/>
        <v>0</v>
      </c>
      <c r="M500" s="209">
        <v>323268</v>
      </c>
      <c r="N500" s="208"/>
      <c r="O500" s="179">
        <f t="shared" si="391"/>
        <v>0</v>
      </c>
      <c r="P500" s="209"/>
      <c r="Q500" s="208"/>
      <c r="R500" s="179">
        <f t="shared" si="392"/>
        <v>0</v>
      </c>
      <c r="S500" s="209"/>
      <c r="T500" s="208"/>
      <c r="U500" s="179">
        <f t="shared" si="393"/>
        <v>0</v>
      </c>
      <c r="V500" s="209"/>
      <c r="W500" s="208"/>
      <c r="X500" s="179">
        <f t="shared" si="394"/>
        <v>0</v>
      </c>
      <c r="Y500" s="228"/>
      <c r="Z500" s="208"/>
      <c r="AA500" s="179">
        <f t="shared" si="395"/>
        <v>0</v>
      </c>
      <c r="AB500" s="209"/>
      <c r="AC500" s="208"/>
      <c r="AD500" s="179">
        <f t="shared" si="396"/>
        <v>0</v>
      </c>
      <c r="AE500" s="209"/>
      <c r="AF500" s="208"/>
      <c r="AG500" s="179">
        <f t="shared" si="397"/>
        <v>0</v>
      </c>
      <c r="AH500" s="209"/>
      <c r="AI500" s="203"/>
      <c r="AJ500" s="182">
        <f>SUM(I497:I505,L497:L505,O497:O505,R497:R505,U497:U505,X497:X505,AA497:AA505,AD497:AD505,AA497:AA505,AG497:AG505)</f>
        <v>0</v>
      </c>
    </row>
    <row r="501" spans="1:36" ht="15" hidden="1" customHeight="1">
      <c r="A501" s="435"/>
      <c r="B501" s="426"/>
      <c r="C501" s="437"/>
      <c r="D501" s="439"/>
      <c r="E501" s="441"/>
      <c r="F501" s="426"/>
      <c r="G501" s="196" t="s">
        <v>33</v>
      </c>
      <c r="H501" s="208"/>
      <c r="I501" s="179">
        <f t="shared" si="389"/>
        <v>0</v>
      </c>
      <c r="J501" s="209"/>
      <c r="K501" s="208"/>
      <c r="L501" s="179">
        <f t="shared" si="390"/>
        <v>0</v>
      </c>
      <c r="M501" s="209"/>
      <c r="N501" s="208"/>
      <c r="O501" s="179">
        <f t="shared" si="391"/>
        <v>0</v>
      </c>
      <c r="P501" s="209"/>
      <c r="Q501" s="208"/>
      <c r="R501" s="179">
        <f t="shared" si="392"/>
        <v>0</v>
      </c>
      <c r="S501" s="209"/>
      <c r="T501" s="208"/>
      <c r="U501" s="179">
        <f t="shared" si="393"/>
        <v>0</v>
      </c>
      <c r="V501" s="209"/>
      <c r="W501" s="208"/>
      <c r="X501" s="179">
        <f t="shared" si="394"/>
        <v>0</v>
      </c>
      <c r="Y501" s="228"/>
      <c r="Z501" s="208"/>
      <c r="AA501" s="179">
        <f t="shared" si="395"/>
        <v>0</v>
      </c>
      <c r="AB501" s="209"/>
      <c r="AC501" s="208"/>
      <c r="AD501" s="179">
        <f t="shared" si="396"/>
        <v>0</v>
      </c>
      <c r="AE501" s="209"/>
      <c r="AF501" s="208"/>
      <c r="AG501" s="179">
        <f t="shared" si="397"/>
        <v>0</v>
      </c>
      <c r="AH501" s="209"/>
      <c r="AI501" s="203"/>
      <c r="AJ501" s="183" t="s">
        <v>36</v>
      </c>
    </row>
    <row r="502" spans="1:36" ht="15" hidden="1" customHeight="1">
      <c r="A502" s="435"/>
      <c r="B502" s="426"/>
      <c r="C502" s="437"/>
      <c r="D502" s="439"/>
      <c r="E502" s="441"/>
      <c r="F502" s="426"/>
      <c r="G502" s="196" t="s">
        <v>34</v>
      </c>
      <c r="H502" s="208"/>
      <c r="I502" s="179">
        <f t="shared" si="389"/>
        <v>0</v>
      </c>
      <c r="J502" s="209"/>
      <c r="K502" s="208"/>
      <c r="L502" s="179">
        <f t="shared" si="390"/>
        <v>0</v>
      </c>
      <c r="M502" s="209"/>
      <c r="N502" s="208"/>
      <c r="O502" s="179">
        <f t="shared" si="391"/>
        <v>0</v>
      </c>
      <c r="P502" s="209"/>
      <c r="Q502" s="208"/>
      <c r="R502" s="179">
        <f t="shared" si="392"/>
        <v>0</v>
      </c>
      <c r="S502" s="209"/>
      <c r="T502" s="208"/>
      <c r="U502" s="179">
        <f t="shared" si="393"/>
        <v>0</v>
      </c>
      <c r="V502" s="209"/>
      <c r="W502" s="208"/>
      <c r="X502" s="179">
        <f t="shared" si="394"/>
        <v>0</v>
      </c>
      <c r="Y502" s="228"/>
      <c r="Z502" s="208"/>
      <c r="AA502" s="179">
        <f t="shared" si="395"/>
        <v>0</v>
      </c>
      <c r="AB502" s="209"/>
      <c r="AC502" s="208"/>
      <c r="AD502" s="179">
        <f t="shared" si="396"/>
        <v>0</v>
      </c>
      <c r="AE502" s="209"/>
      <c r="AF502" s="208"/>
      <c r="AG502" s="179">
        <f t="shared" si="397"/>
        <v>0</v>
      </c>
      <c r="AH502" s="209"/>
      <c r="AI502" s="203"/>
      <c r="AJ502" s="182">
        <f>SUM(J497:J505,M497:M505,P497:P505,S497:S505,V497:V505,Y497:Y505,AB497:AB505,AE497:AE505,AH497:AH505)</f>
        <v>323268</v>
      </c>
    </row>
    <row r="503" spans="1:36" ht="15" hidden="1" customHeight="1">
      <c r="A503" s="435"/>
      <c r="B503" s="426"/>
      <c r="C503" s="437"/>
      <c r="D503" s="439"/>
      <c r="E503" s="441"/>
      <c r="F503" s="426"/>
      <c r="G503" s="196" t="s">
        <v>35</v>
      </c>
      <c r="H503" s="208"/>
      <c r="I503" s="179">
        <f t="shared" si="389"/>
        <v>0</v>
      </c>
      <c r="J503" s="209"/>
      <c r="K503" s="208"/>
      <c r="L503" s="179">
        <f t="shared" si="390"/>
        <v>0</v>
      </c>
      <c r="M503" s="209"/>
      <c r="N503" s="208"/>
      <c r="O503" s="179">
        <f t="shared" si="391"/>
        <v>0</v>
      </c>
      <c r="P503" s="209"/>
      <c r="Q503" s="208"/>
      <c r="R503" s="179">
        <f t="shared" si="392"/>
        <v>0</v>
      </c>
      <c r="S503" s="209"/>
      <c r="T503" s="208"/>
      <c r="U503" s="179">
        <f t="shared" si="393"/>
        <v>0</v>
      </c>
      <c r="V503" s="209"/>
      <c r="W503" s="208"/>
      <c r="X503" s="179">
        <f t="shared" si="394"/>
        <v>0</v>
      </c>
      <c r="Y503" s="228"/>
      <c r="Z503" s="208"/>
      <c r="AA503" s="179">
        <f t="shared" si="395"/>
        <v>0</v>
      </c>
      <c r="AB503" s="209"/>
      <c r="AC503" s="208"/>
      <c r="AD503" s="179">
        <f t="shared" si="396"/>
        <v>0</v>
      </c>
      <c r="AE503" s="209"/>
      <c r="AF503" s="208"/>
      <c r="AG503" s="179">
        <f t="shared" si="397"/>
        <v>0</v>
      </c>
      <c r="AH503" s="209"/>
      <c r="AI503" s="203"/>
      <c r="AJ503" s="183" t="s">
        <v>40</v>
      </c>
    </row>
    <row r="504" spans="1:36" ht="15" hidden="1" customHeight="1">
      <c r="A504" s="435"/>
      <c r="B504" s="426"/>
      <c r="C504" s="437"/>
      <c r="D504" s="439"/>
      <c r="E504" s="441"/>
      <c r="F504" s="426"/>
      <c r="G504" s="196" t="s">
        <v>37</v>
      </c>
      <c r="H504" s="208"/>
      <c r="I504" s="179">
        <f t="shared" si="389"/>
        <v>0</v>
      </c>
      <c r="J504" s="209"/>
      <c r="K504" s="208"/>
      <c r="L504" s="179">
        <f t="shared" si="390"/>
        <v>0</v>
      </c>
      <c r="M504" s="209"/>
      <c r="N504" s="208"/>
      <c r="O504" s="179">
        <f t="shared" si="391"/>
        <v>0</v>
      </c>
      <c r="P504" s="209"/>
      <c r="Q504" s="208"/>
      <c r="R504" s="179">
        <f t="shared" si="392"/>
        <v>0</v>
      </c>
      <c r="S504" s="209"/>
      <c r="T504" s="208"/>
      <c r="U504" s="179">
        <f t="shared" si="393"/>
        <v>0</v>
      </c>
      <c r="V504" s="209"/>
      <c r="W504" s="208"/>
      <c r="X504" s="179">
        <f t="shared" si="394"/>
        <v>0</v>
      </c>
      <c r="Y504" s="228"/>
      <c r="Z504" s="208"/>
      <c r="AA504" s="179">
        <f t="shared" si="395"/>
        <v>0</v>
      </c>
      <c r="AB504" s="209"/>
      <c r="AC504" s="208"/>
      <c r="AD504" s="179">
        <f t="shared" si="396"/>
        <v>0</v>
      </c>
      <c r="AE504" s="209"/>
      <c r="AF504" s="208"/>
      <c r="AG504" s="179">
        <f t="shared" si="397"/>
        <v>0</v>
      </c>
      <c r="AH504" s="209"/>
      <c r="AI504" s="203"/>
      <c r="AJ504" s="184">
        <f>AJ502/AJ498</f>
        <v>1</v>
      </c>
    </row>
    <row r="505" spans="1:36" ht="15" hidden="1" customHeight="1" thickBot="1">
      <c r="A505" s="522"/>
      <c r="B505" s="432"/>
      <c r="C505" s="523"/>
      <c r="D505" s="526"/>
      <c r="E505" s="525"/>
      <c r="F505" s="432"/>
      <c r="G505" s="198" t="s">
        <v>38</v>
      </c>
      <c r="H505" s="212"/>
      <c r="I505" s="180">
        <f t="shared" si="389"/>
        <v>0</v>
      </c>
      <c r="J505" s="213"/>
      <c r="K505" s="212"/>
      <c r="L505" s="180">
        <f t="shared" si="390"/>
        <v>0</v>
      </c>
      <c r="M505" s="213"/>
      <c r="N505" s="212"/>
      <c r="O505" s="180">
        <f t="shared" si="391"/>
        <v>0</v>
      </c>
      <c r="P505" s="213"/>
      <c r="Q505" s="212"/>
      <c r="R505" s="180">
        <f t="shared" si="392"/>
        <v>0</v>
      </c>
      <c r="S505" s="213"/>
      <c r="T505" s="212"/>
      <c r="U505" s="180">
        <f t="shared" si="393"/>
        <v>0</v>
      </c>
      <c r="V505" s="213"/>
      <c r="W505" s="212"/>
      <c r="X505" s="180">
        <f t="shared" si="394"/>
        <v>0</v>
      </c>
      <c r="Y505" s="230"/>
      <c r="Z505" s="212"/>
      <c r="AA505" s="180">
        <f t="shared" si="395"/>
        <v>0</v>
      </c>
      <c r="AB505" s="213"/>
      <c r="AC505" s="212"/>
      <c r="AD505" s="180">
        <f t="shared" si="396"/>
        <v>0</v>
      </c>
      <c r="AE505" s="213"/>
      <c r="AF505" s="212"/>
      <c r="AG505" s="180">
        <f t="shared" si="397"/>
        <v>0</v>
      </c>
      <c r="AH505" s="213"/>
      <c r="AI505" s="205"/>
      <c r="AJ505" s="188"/>
    </row>
    <row r="506" spans="1:36" ht="15" customHeight="1">
      <c r="A506" s="446" t="s">
        <v>17</v>
      </c>
      <c r="B506" s="367" t="s">
        <v>13</v>
      </c>
      <c r="C506" s="367" t="s">
        <v>14</v>
      </c>
      <c r="D506" s="367" t="s">
        <v>176</v>
      </c>
      <c r="E506" s="367" t="s">
        <v>16</v>
      </c>
      <c r="F506" s="354" t="s">
        <v>17</v>
      </c>
      <c r="G506" s="448" t="s">
        <v>18</v>
      </c>
      <c r="H506" s="365" t="s">
        <v>19</v>
      </c>
      <c r="I506" s="354" t="s">
        <v>20</v>
      </c>
      <c r="J506" s="355" t="s">
        <v>21</v>
      </c>
      <c r="K506" s="365" t="s">
        <v>19</v>
      </c>
      <c r="L506" s="354" t="s">
        <v>20</v>
      </c>
      <c r="M506" s="355" t="s">
        <v>21</v>
      </c>
      <c r="N506" s="365" t="s">
        <v>19</v>
      </c>
      <c r="O506" s="354" t="s">
        <v>20</v>
      </c>
      <c r="P506" s="355" t="s">
        <v>21</v>
      </c>
      <c r="Q506" s="365" t="s">
        <v>19</v>
      </c>
      <c r="R506" s="354" t="s">
        <v>20</v>
      </c>
      <c r="S506" s="355" t="s">
        <v>21</v>
      </c>
      <c r="T506" s="365" t="s">
        <v>19</v>
      </c>
      <c r="U506" s="354" t="s">
        <v>20</v>
      </c>
      <c r="V506" s="355" t="s">
        <v>21</v>
      </c>
      <c r="W506" s="365" t="s">
        <v>19</v>
      </c>
      <c r="X506" s="354" t="s">
        <v>20</v>
      </c>
      <c r="Y506" s="450" t="s">
        <v>21</v>
      </c>
      <c r="Z506" s="365" t="s">
        <v>19</v>
      </c>
      <c r="AA506" s="354" t="s">
        <v>20</v>
      </c>
      <c r="AB506" s="355" t="s">
        <v>21</v>
      </c>
      <c r="AC506" s="365" t="s">
        <v>19</v>
      </c>
      <c r="AD506" s="354" t="s">
        <v>20</v>
      </c>
      <c r="AE506" s="355" t="s">
        <v>21</v>
      </c>
      <c r="AF506" s="365" t="s">
        <v>19</v>
      </c>
      <c r="AG506" s="354" t="s">
        <v>20</v>
      </c>
      <c r="AH506" s="355" t="s">
        <v>21</v>
      </c>
      <c r="AI506" s="356" t="s">
        <v>19</v>
      </c>
      <c r="AJ506" s="453" t="s">
        <v>22</v>
      </c>
    </row>
    <row r="507" spans="1:36" ht="15" customHeight="1">
      <c r="A507" s="447"/>
      <c r="B507" s="431"/>
      <c r="C507" s="431"/>
      <c r="D507" s="431"/>
      <c r="E507" s="431"/>
      <c r="F507" s="444"/>
      <c r="G507" s="449"/>
      <c r="H507" s="443"/>
      <c r="I507" s="444"/>
      <c r="J507" s="445"/>
      <c r="K507" s="443"/>
      <c r="L507" s="444"/>
      <c r="M507" s="445"/>
      <c r="N507" s="443"/>
      <c r="O507" s="444"/>
      <c r="P507" s="445"/>
      <c r="Q507" s="443"/>
      <c r="R507" s="444"/>
      <c r="S507" s="445"/>
      <c r="T507" s="443"/>
      <c r="U507" s="444"/>
      <c r="V507" s="445"/>
      <c r="W507" s="443"/>
      <c r="X507" s="444"/>
      <c r="Y507" s="451"/>
      <c r="Z507" s="443"/>
      <c r="AA507" s="444"/>
      <c r="AB507" s="445"/>
      <c r="AC507" s="443"/>
      <c r="AD507" s="444"/>
      <c r="AE507" s="445"/>
      <c r="AF507" s="443"/>
      <c r="AG507" s="444"/>
      <c r="AH507" s="445"/>
      <c r="AI507" s="452"/>
      <c r="AJ507" s="454"/>
    </row>
    <row r="508" spans="1:36" ht="15" customHeight="1">
      <c r="A508" s="435" t="s">
        <v>234</v>
      </c>
      <c r="B508" s="426" t="s">
        <v>312</v>
      </c>
      <c r="C508" s="437">
        <v>1109</v>
      </c>
      <c r="D508" s="439" t="s">
        <v>313</v>
      </c>
      <c r="E508" s="441" t="s">
        <v>314</v>
      </c>
      <c r="F508" s="426" t="s">
        <v>234</v>
      </c>
      <c r="G508" s="196" t="s">
        <v>27</v>
      </c>
      <c r="H508" s="208"/>
      <c r="I508" s="179">
        <f t="shared" ref="I508:I516" si="398">H508-J508</f>
        <v>0</v>
      </c>
      <c r="J508" s="209"/>
      <c r="K508" s="208"/>
      <c r="L508" s="179">
        <f t="shared" ref="L508:L516" si="399">K508-M508</f>
        <v>0</v>
      </c>
      <c r="M508" s="209"/>
      <c r="N508" s="208"/>
      <c r="O508" s="179">
        <f t="shared" ref="O508:O516" si="400">N508-P508</f>
        <v>0</v>
      </c>
      <c r="P508" s="209"/>
      <c r="Q508" s="208"/>
      <c r="R508" s="179">
        <f t="shared" ref="R508:R516" si="401">Q508-S508</f>
        <v>0</v>
      </c>
      <c r="S508" s="209"/>
      <c r="T508" s="208"/>
      <c r="U508" s="179">
        <f t="shared" ref="U508:U516" si="402">T508-V508</f>
        <v>0</v>
      </c>
      <c r="V508" s="209"/>
      <c r="W508" s="208"/>
      <c r="X508" s="179">
        <f t="shared" ref="X508:X516" si="403">W508-Y508</f>
        <v>0</v>
      </c>
      <c r="Y508" s="228"/>
      <c r="Z508" s="208"/>
      <c r="AA508" s="179">
        <f t="shared" ref="AA508:AA516" si="404">Z508-AB508</f>
        <v>0</v>
      </c>
      <c r="AB508" s="209"/>
      <c r="AC508" s="208"/>
      <c r="AD508" s="179">
        <f t="shared" ref="AD508:AD516" si="405">AC508-AE508</f>
        <v>0</v>
      </c>
      <c r="AE508" s="209"/>
      <c r="AF508" s="208"/>
      <c r="AG508" s="179">
        <f t="shared" ref="AG508:AG516" si="406">AF508-AH508</f>
        <v>0</v>
      </c>
      <c r="AH508" s="209"/>
      <c r="AI508" s="203"/>
      <c r="AJ508" s="181" t="s">
        <v>28</v>
      </c>
    </row>
    <row r="509" spans="1:36">
      <c r="A509" s="435"/>
      <c r="B509" s="426"/>
      <c r="C509" s="437"/>
      <c r="D509" s="439"/>
      <c r="E509" s="441"/>
      <c r="F509" s="426"/>
      <c r="G509" s="196" t="s">
        <v>29</v>
      </c>
      <c r="H509" s="208"/>
      <c r="I509" s="179">
        <f t="shared" si="398"/>
        <v>0</v>
      </c>
      <c r="J509" s="209"/>
      <c r="K509" s="208"/>
      <c r="L509" s="179">
        <f t="shared" si="399"/>
        <v>0</v>
      </c>
      <c r="M509" s="209"/>
      <c r="N509" s="208"/>
      <c r="O509" s="179">
        <f t="shared" si="400"/>
        <v>0</v>
      </c>
      <c r="P509" s="209"/>
      <c r="Q509" s="208"/>
      <c r="R509" s="179">
        <f t="shared" si="401"/>
        <v>0</v>
      </c>
      <c r="S509" s="209"/>
      <c r="T509" s="208"/>
      <c r="U509" s="179">
        <f t="shared" si="402"/>
        <v>0</v>
      </c>
      <c r="V509" s="209"/>
      <c r="W509" s="208"/>
      <c r="X509" s="179">
        <f t="shared" si="403"/>
        <v>0</v>
      </c>
      <c r="Y509" s="228"/>
      <c r="Z509" s="208"/>
      <c r="AA509" s="179">
        <f t="shared" si="404"/>
        <v>0</v>
      </c>
      <c r="AB509" s="209"/>
      <c r="AC509" s="208"/>
      <c r="AD509" s="179">
        <f t="shared" si="405"/>
        <v>0</v>
      </c>
      <c r="AE509" s="209"/>
      <c r="AF509" s="208"/>
      <c r="AG509" s="179">
        <f t="shared" si="406"/>
        <v>0</v>
      </c>
      <c r="AH509" s="209"/>
      <c r="AI509" s="203"/>
      <c r="AJ509" s="182">
        <f>SUM(H508:H516,K508:K516,N508:N516,Q508:Q516,T508:T516,W508:W516,Z508:Z516,AC508:AC516,AF508:AF516)</f>
        <v>4550000</v>
      </c>
    </row>
    <row r="510" spans="1:36">
      <c r="A510" s="435"/>
      <c r="B510" s="426"/>
      <c r="C510" s="437"/>
      <c r="D510" s="439"/>
      <c r="E510" s="441"/>
      <c r="F510" s="426"/>
      <c r="G510" s="196" t="s">
        <v>30</v>
      </c>
      <c r="H510" s="208"/>
      <c r="I510" s="179">
        <f t="shared" si="398"/>
        <v>0</v>
      </c>
      <c r="J510" s="209"/>
      <c r="K510" s="208"/>
      <c r="L510" s="179">
        <f t="shared" si="399"/>
        <v>0</v>
      </c>
      <c r="M510" s="209"/>
      <c r="N510" s="208"/>
      <c r="O510" s="179">
        <f t="shared" si="400"/>
        <v>0</v>
      </c>
      <c r="P510" s="209"/>
      <c r="Q510" s="208"/>
      <c r="R510" s="179">
        <f t="shared" si="401"/>
        <v>0</v>
      </c>
      <c r="S510" s="209"/>
      <c r="T510" s="208"/>
      <c r="U510" s="179">
        <f t="shared" si="402"/>
        <v>0</v>
      </c>
      <c r="V510" s="209"/>
      <c r="W510" s="208"/>
      <c r="X510" s="179">
        <f t="shared" si="403"/>
        <v>0</v>
      </c>
      <c r="Y510" s="228"/>
      <c r="Z510" s="208"/>
      <c r="AA510" s="179">
        <f t="shared" si="404"/>
        <v>0</v>
      </c>
      <c r="AB510" s="209"/>
      <c r="AC510" s="208"/>
      <c r="AD510" s="179">
        <f t="shared" si="405"/>
        <v>0</v>
      </c>
      <c r="AE510" s="209"/>
      <c r="AF510" s="208"/>
      <c r="AG510" s="179">
        <f t="shared" si="406"/>
        <v>0</v>
      </c>
      <c r="AH510" s="209"/>
      <c r="AI510" s="203"/>
      <c r="AJ510" s="183" t="s">
        <v>32</v>
      </c>
    </row>
    <row r="511" spans="1:36">
      <c r="A511" s="435"/>
      <c r="B511" s="426"/>
      <c r="C511" s="437"/>
      <c r="D511" s="439"/>
      <c r="E511" s="441"/>
      <c r="F511" s="426"/>
      <c r="G511" s="196" t="s">
        <v>31</v>
      </c>
      <c r="H511" s="208"/>
      <c r="I511" s="179">
        <f t="shared" si="398"/>
        <v>0</v>
      </c>
      <c r="J511" s="209"/>
      <c r="K511" s="208"/>
      <c r="L511" s="179">
        <f t="shared" si="399"/>
        <v>0</v>
      </c>
      <c r="M511" s="209"/>
      <c r="N511" s="208">
        <v>800000</v>
      </c>
      <c r="O511" s="179">
        <f t="shared" si="400"/>
        <v>0</v>
      </c>
      <c r="P511" s="209">
        <v>800000</v>
      </c>
      <c r="Q511" s="208"/>
      <c r="R511" s="179">
        <f t="shared" si="401"/>
        <v>0</v>
      </c>
      <c r="S511" s="209"/>
      <c r="T511" s="208"/>
      <c r="U511" s="179">
        <f t="shared" si="402"/>
        <v>0</v>
      </c>
      <c r="V511" s="209"/>
      <c r="W511" s="208"/>
      <c r="X511" s="179">
        <f t="shared" si="403"/>
        <v>0</v>
      </c>
      <c r="Y511" s="228"/>
      <c r="Z511" s="208"/>
      <c r="AA511" s="179">
        <f t="shared" si="404"/>
        <v>0</v>
      </c>
      <c r="AB511" s="209"/>
      <c r="AC511" s="208"/>
      <c r="AD511" s="179">
        <f t="shared" si="405"/>
        <v>0</v>
      </c>
      <c r="AE511" s="209"/>
      <c r="AF511" s="208"/>
      <c r="AG511" s="179">
        <f t="shared" si="406"/>
        <v>0</v>
      </c>
      <c r="AH511" s="209"/>
      <c r="AI511" s="203"/>
      <c r="AJ511" s="182">
        <f>SUM(I508:I516,L508:L516,O508:O516,R508:R516,U508:U516,X508:X516,AA508:AA516,AD508:AD516,AG508:AG516)</f>
        <v>3750000</v>
      </c>
    </row>
    <row r="512" spans="1:36">
      <c r="A512" s="435"/>
      <c r="B512" s="426"/>
      <c r="C512" s="437"/>
      <c r="D512" s="439"/>
      <c r="E512" s="441"/>
      <c r="F512" s="426"/>
      <c r="G512" s="196" t="s">
        <v>33</v>
      </c>
      <c r="H512" s="208"/>
      <c r="I512" s="179">
        <f t="shared" si="398"/>
        <v>0</v>
      </c>
      <c r="J512" s="209"/>
      <c r="K512" s="208"/>
      <c r="L512" s="179">
        <f t="shared" si="399"/>
        <v>0</v>
      </c>
      <c r="M512" s="209"/>
      <c r="N512" s="208"/>
      <c r="O512" s="179">
        <f t="shared" si="400"/>
        <v>0</v>
      </c>
      <c r="P512" s="209"/>
      <c r="Q512" s="208"/>
      <c r="R512" s="179">
        <f t="shared" si="401"/>
        <v>0</v>
      </c>
      <c r="S512" s="209"/>
      <c r="T512" s="208"/>
      <c r="U512" s="179">
        <f t="shared" si="402"/>
        <v>0</v>
      </c>
      <c r="V512" s="209"/>
      <c r="W512" s="208"/>
      <c r="X512" s="179">
        <f t="shared" si="403"/>
        <v>0</v>
      </c>
      <c r="Y512" s="228"/>
      <c r="Z512" s="208">
        <v>750000</v>
      </c>
      <c r="AA512" s="179">
        <f t="shared" si="404"/>
        <v>750000</v>
      </c>
      <c r="AB512" s="228"/>
      <c r="AC512" s="208"/>
      <c r="AD512" s="179">
        <f t="shared" si="405"/>
        <v>0</v>
      </c>
      <c r="AE512" s="209"/>
      <c r="AF512" s="208"/>
      <c r="AG512" s="179">
        <f t="shared" si="406"/>
        <v>0</v>
      </c>
      <c r="AH512" s="209"/>
      <c r="AI512" s="203"/>
      <c r="AJ512" s="183" t="s">
        <v>36</v>
      </c>
    </row>
    <row r="513" spans="1:36">
      <c r="A513" s="435"/>
      <c r="B513" s="426"/>
      <c r="C513" s="437"/>
      <c r="D513" s="439"/>
      <c r="E513" s="441"/>
      <c r="F513" s="426"/>
      <c r="G513" s="196" t="s">
        <v>34</v>
      </c>
      <c r="H513" s="208"/>
      <c r="I513" s="179">
        <f t="shared" si="398"/>
        <v>0</v>
      </c>
      <c r="J513" s="209"/>
      <c r="K513" s="208"/>
      <c r="L513" s="179">
        <f t="shared" si="399"/>
        <v>0</v>
      </c>
      <c r="M513" s="209"/>
      <c r="N513" s="208"/>
      <c r="O513" s="179">
        <f t="shared" si="400"/>
        <v>0</v>
      </c>
      <c r="P513" s="209"/>
      <c r="Q513" s="208"/>
      <c r="R513" s="179">
        <f t="shared" si="401"/>
        <v>0</v>
      </c>
      <c r="S513" s="209"/>
      <c r="T513" s="208"/>
      <c r="U513" s="179">
        <f t="shared" si="402"/>
        <v>0</v>
      </c>
      <c r="V513" s="209"/>
      <c r="W513" s="208"/>
      <c r="X513" s="179">
        <f t="shared" si="403"/>
        <v>0</v>
      </c>
      <c r="Y513" s="228"/>
      <c r="Z513" s="208">
        <v>3000000</v>
      </c>
      <c r="AA513" s="179">
        <f t="shared" si="404"/>
        <v>3000000</v>
      </c>
      <c r="AB513" s="228"/>
      <c r="AC513" s="208"/>
      <c r="AD513" s="179">
        <f t="shared" si="405"/>
        <v>0</v>
      </c>
      <c r="AE513" s="209"/>
      <c r="AF513" s="208"/>
      <c r="AG513" s="179">
        <f t="shared" si="406"/>
        <v>0</v>
      </c>
      <c r="AH513" s="209"/>
      <c r="AI513" s="203"/>
      <c r="AJ513" s="182">
        <f>SUM(J508:J516,M508:M516,P508:P516,S508:S516,V508:V516,Y508:Y516,AB508:AB516,AE508:AE516,AH508:AH516)</f>
        <v>800000</v>
      </c>
    </row>
    <row r="514" spans="1:36">
      <c r="A514" s="435"/>
      <c r="B514" s="426"/>
      <c r="C514" s="437"/>
      <c r="D514" s="439"/>
      <c r="E514" s="441"/>
      <c r="F514" s="426"/>
      <c r="G514" s="196" t="s">
        <v>35</v>
      </c>
      <c r="H514" s="208"/>
      <c r="I514" s="179">
        <f t="shared" si="398"/>
        <v>0</v>
      </c>
      <c r="J514" s="209"/>
      <c r="K514" s="208"/>
      <c r="L514" s="179">
        <f t="shared" si="399"/>
        <v>0</v>
      </c>
      <c r="M514" s="209"/>
      <c r="N514" s="208"/>
      <c r="O514" s="179">
        <f t="shared" si="400"/>
        <v>0</v>
      </c>
      <c r="P514" s="209"/>
      <c r="Q514" s="208"/>
      <c r="R514" s="179">
        <f t="shared" si="401"/>
        <v>0</v>
      </c>
      <c r="S514" s="209"/>
      <c r="T514" s="208"/>
      <c r="U514" s="179">
        <f t="shared" si="402"/>
        <v>0</v>
      </c>
      <c r="V514" s="209"/>
      <c r="W514" s="208"/>
      <c r="X514" s="179">
        <f t="shared" si="403"/>
        <v>0</v>
      </c>
      <c r="Y514" s="228"/>
      <c r="Z514" s="208"/>
      <c r="AA514" s="179">
        <f t="shared" si="404"/>
        <v>0</v>
      </c>
      <c r="AB514" s="209"/>
      <c r="AC514" s="208"/>
      <c r="AD514" s="179">
        <f t="shared" si="405"/>
        <v>0</v>
      </c>
      <c r="AE514" s="209"/>
      <c r="AF514" s="208"/>
      <c r="AG514" s="179">
        <f t="shared" si="406"/>
        <v>0</v>
      </c>
      <c r="AH514" s="209"/>
      <c r="AI514" s="203"/>
      <c r="AJ514" s="183" t="s">
        <v>40</v>
      </c>
    </row>
    <row r="515" spans="1:36">
      <c r="A515" s="435"/>
      <c r="B515" s="426"/>
      <c r="C515" s="437"/>
      <c r="D515" s="439"/>
      <c r="E515" s="441"/>
      <c r="F515" s="426"/>
      <c r="G515" s="196" t="s">
        <v>37</v>
      </c>
      <c r="H515" s="208"/>
      <c r="I515" s="179">
        <f t="shared" si="398"/>
        <v>0</v>
      </c>
      <c r="J515" s="209"/>
      <c r="K515" s="208"/>
      <c r="L515" s="179">
        <f t="shared" si="399"/>
        <v>0</v>
      </c>
      <c r="M515" s="209"/>
      <c r="N515" s="208"/>
      <c r="O515" s="179">
        <f t="shared" si="400"/>
        <v>0</v>
      </c>
      <c r="P515" s="209"/>
      <c r="Q515" s="208"/>
      <c r="R515" s="179">
        <f t="shared" si="401"/>
        <v>0</v>
      </c>
      <c r="S515" s="209"/>
      <c r="T515" s="208"/>
      <c r="U515" s="179">
        <f t="shared" si="402"/>
        <v>0</v>
      </c>
      <c r="V515" s="209"/>
      <c r="W515" s="208"/>
      <c r="X515" s="179">
        <f t="shared" si="403"/>
        <v>0</v>
      </c>
      <c r="Y515" s="228"/>
      <c r="Z515" s="208"/>
      <c r="AA515" s="179">
        <f t="shared" si="404"/>
        <v>0</v>
      </c>
      <c r="AB515" s="209"/>
      <c r="AC515" s="208"/>
      <c r="AD515" s="179">
        <f t="shared" si="405"/>
        <v>0</v>
      </c>
      <c r="AE515" s="209"/>
      <c r="AF515" s="208"/>
      <c r="AG515" s="179">
        <f t="shared" si="406"/>
        <v>0</v>
      </c>
      <c r="AH515" s="209"/>
      <c r="AI515" s="203"/>
      <c r="AJ515" s="184">
        <f>AJ513/AJ509</f>
        <v>0.17582417582417584</v>
      </c>
    </row>
    <row r="516" spans="1:36" ht="15" thickBot="1">
      <c r="A516" s="436"/>
      <c r="B516" s="427"/>
      <c r="C516" s="438"/>
      <c r="D516" s="440"/>
      <c r="E516" s="442"/>
      <c r="F516" s="427"/>
      <c r="G516" s="197" t="s">
        <v>38</v>
      </c>
      <c r="H516" s="210"/>
      <c r="I516" s="185">
        <f t="shared" si="398"/>
        <v>0</v>
      </c>
      <c r="J516" s="211"/>
      <c r="K516" s="210"/>
      <c r="L516" s="185">
        <f t="shared" si="399"/>
        <v>0</v>
      </c>
      <c r="M516" s="211"/>
      <c r="N516" s="210"/>
      <c r="O516" s="185">
        <f t="shared" si="400"/>
        <v>0</v>
      </c>
      <c r="P516" s="211"/>
      <c r="Q516" s="210"/>
      <c r="R516" s="185">
        <f t="shared" si="401"/>
        <v>0</v>
      </c>
      <c r="S516" s="211"/>
      <c r="T516" s="210"/>
      <c r="U516" s="185">
        <f t="shared" si="402"/>
        <v>0</v>
      </c>
      <c r="V516" s="211"/>
      <c r="W516" s="210"/>
      <c r="X516" s="185">
        <f t="shared" si="403"/>
        <v>0</v>
      </c>
      <c r="Y516" s="229"/>
      <c r="Z516" s="210"/>
      <c r="AA516" s="185">
        <f t="shared" si="404"/>
        <v>0</v>
      </c>
      <c r="AB516" s="211"/>
      <c r="AC516" s="210"/>
      <c r="AD516" s="185">
        <f t="shared" si="405"/>
        <v>0</v>
      </c>
      <c r="AE516" s="211"/>
      <c r="AF516" s="210"/>
      <c r="AG516" s="185">
        <f t="shared" si="406"/>
        <v>0</v>
      </c>
      <c r="AH516" s="211"/>
      <c r="AI516" s="204"/>
      <c r="AJ516" s="186"/>
    </row>
    <row r="517" spans="1:36" ht="15" customHeight="1">
      <c r="A517" s="446" t="s">
        <v>17</v>
      </c>
      <c r="B517" s="367" t="s">
        <v>13</v>
      </c>
      <c r="C517" s="367" t="s">
        <v>14</v>
      </c>
      <c r="D517" s="367" t="s">
        <v>176</v>
      </c>
      <c r="E517" s="367" t="s">
        <v>16</v>
      </c>
      <c r="F517" s="354" t="s">
        <v>17</v>
      </c>
      <c r="G517" s="448" t="s">
        <v>18</v>
      </c>
      <c r="H517" s="365" t="s">
        <v>19</v>
      </c>
      <c r="I517" s="354" t="s">
        <v>20</v>
      </c>
      <c r="J517" s="355" t="s">
        <v>21</v>
      </c>
      <c r="K517" s="365" t="s">
        <v>19</v>
      </c>
      <c r="L517" s="354" t="s">
        <v>20</v>
      </c>
      <c r="M517" s="355" t="s">
        <v>21</v>
      </c>
      <c r="N517" s="365" t="s">
        <v>19</v>
      </c>
      <c r="O517" s="354" t="s">
        <v>20</v>
      </c>
      <c r="P517" s="355" t="s">
        <v>21</v>
      </c>
      <c r="Q517" s="365" t="s">
        <v>19</v>
      </c>
      <c r="R517" s="354" t="s">
        <v>20</v>
      </c>
      <c r="S517" s="355" t="s">
        <v>21</v>
      </c>
      <c r="T517" s="365" t="s">
        <v>19</v>
      </c>
      <c r="U517" s="354" t="s">
        <v>20</v>
      </c>
      <c r="V517" s="355" t="s">
        <v>21</v>
      </c>
      <c r="W517" s="365" t="s">
        <v>19</v>
      </c>
      <c r="X517" s="354" t="s">
        <v>20</v>
      </c>
      <c r="Y517" s="450" t="s">
        <v>21</v>
      </c>
      <c r="Z517" s="365" t="s">
        <v>19</v>
      </c>
      <c r="AA517" s="354" t="s">
        <v>20</v>
      </c>
      <c r="AB517" s="355" t="s">
        <v>21</v>
      </c>
      <c r="AC517" s="365" t="s">
        <v>19</v>
      </c>
      <c r="AD517" s="354" t="s">
        <v>20</v>
      </c>
      <c r="AE517" s="355" t="s">
        <v>21</v>
      </c>
      <c r="AF517" s="365" t="s">
        <v>19</v>
      </c>
      <c r="AG517" s="354" t="s">
        <v>20</v>
      </c>
      <c r="AH517" s="355" t="s">
        <v>21</v>
      </c>
      <c r="AI517" s="356" t="s">
        <v>19</v>
      </c>
      <c r="AJ517" s="453" t="s">
        <v>22</v>
      </c>
    </row>
    <row r="518" spans="1:36" ht="15" customHeight="1">
      <c r="A518" s="447"/>
      <c r="B518" s="431"/>
      <c r="C518" s="431"/>
      <c r="D518" s="431"/>
      <c r="E518" s="431"/>
      <c r="F518" s="444"/>
      <c r="G518" s="449"/>
      <c r="H518" s="443"/>
      <c r="I518" s="444"/>
      <c r="J518" s="445"/>
      <c r="K518" s="443"/>
      <c r="L518" s="444"/>
      <c r="M518" s="445"/>
      <c r="N518" s="443"/>
      <c r="O518" s="444"/>
      <c r="P518" s="445"/>
      <c r="Q518" s="443"/>
      <c r="R518" s="444"/>
      <c r="S518" s="445"/>
      <c r="T518" s="443"/>
      <c r="U518" s="444"/>
      <c r="V518" s="445"/>
      <c r="W518" s="443"/>
      <c r="X518" s="444"/>
      <c r="Y518" s="451"/>
      <c r="Z518" s="443"/>
      <c r="AA518" s="444"/>
      <c r="AB518" s="445"/>
      <c r="AC518" s="443"/>
      <c r="AD518" s="444"/>
      <c r="AE518" s="445"/>
      <c r="AF518" s="443"/>
      <c r="AG518" s="444"/>
      <c r="AH518" s="445"/>
      <c r="AI518" s="452"/>
      <c r="AJ518" s="454"/>
    </row>
    <row r="519" spans="1:36" ht="15" customHeight="1">
      <c r="A519" s="435" t="s">
        <v>234</v>
      </c>
      <c r="B519" s="426" t="s">
        <v>315</v>
      </c>
      <c r="C519" s="437" t="s">
        <v>316</v>
      </c>
      <c r="D519" s="439" t="s">
        <v>317</v>
      </c>
      <c r="E519" s="441" t="s">
        <v>318</v>
      </c>
      <c r="F519" s="426" t="s">
        <v>234</v>
      </c>
      <c r="G519" s="196" t="s">
        <v>27</v>
      </c>
      <c r="H519" s="208"/>
      <c r="I519" s="179">
        <f t="shared" ref="I519:I527" si="407">H519-J519</f>
        <v>0</v>
      </c>
      <c r="J519" s="209"/>
      <c r="K519" s="208"/>
      <c r="L519" s="179">
        <f t="shared" ref="L519:L527" si="408">K519-M519</f>
        <v>0</v>
      </c>
      <c r="M519" s="209"/>
      <c r="N519" s="208"/>
      <c r="O519" s="179">
        <f t="shared" ref="O519:O527" si="409">N519-P519</f>
        <v>0</v>
      </c>
      <c r="P519" s="209"/>
      <c r="Q519" s="208"/>
      <c r="R519" s="179">
        <f t="shared" ref="R519:R527" si="410">Q519-S519</f>
        <v>0</v>
      </c>
      <c r="S519" s="209"/>
      <c r="T519" s="208"/>
      <c r="U519" s="179">
        <f t="shared" ref="U519:U527" si="411">T519-V519</f>
        <v>0</v>
      </c>
      <c r="V519" s="209"/>
      <c r="W519" s="208"/>
      <c r="X519" s="179">
        <f t="shared" ref="X519:X527" si="412">W519-Y519</f>
        <v>0</v>
      </c>
      <c r="Y519" s="228"/>
      <c r="Z519" s="208"/>
      <c r="AA519" s="179">
        <f t="shared" ref="AA519:AA527" si="413">Z519-AB519</f>
        <v>0</v>
      </c>
      <c r="AB519" s="209"/>
      <c r="AC519" s="208"/>
      <c r="AD519" s="179">
        <f t="shared" ref="AD519:AD527" si="414">AC519-AE519</f>
        <v>0</v>
      </c>
      <c r="AE519" s="209"/>
      <c r="AF519" s="208"/>
      <c r="AG519" s="179">
        <f t="shared" ref="AG519:AG527" si="415">AF519-AH519</f>
        <v>0</v>
      </c>
      <c r="AH519" s="209"/>
      <c r="AI519" s="203"/>
      <c r="AJ519" s="181" t="s">
        <v>28</v>
      </c>
    </row>
    <row r="520" spans="1:36">
      <c r="A520" s="435"/>
      <c r="B520" s="426"/>
      <c r="C520" s="437"/>
      <c r="D520" s="439"/>
      <c r="E520" s="441"/>
      <c r="F520" s="426"/>
      <c r="G520" s="196" t="s">
        <v>29</v>
      </c>
      <c r="H520" s="208"/>
      <c r="I520" s="179">
        <f t="shared" si="407"/>
        <v>0</v>
      </c>
      <c r="J520" s="209"/>
      <c r="K520" s="208"/>
      <c r="L520" s="179">
        <f t="shared" si="408"/>
        <v>0</v>
      </c>
      <c r="M520" s="209"/>
      <c r="N520" s="208"/>
      <c r="O520" s="179">
        <f t="shared" si="409"/>
        <v>0</v>
      </c>
      <c r="P520" s="209"/>
      <c r="Q520" s="208"/>
      <c r="R520" s="179">
        <f t="shared" si="410"/>
        <v>0</v>
      </c>
      <c r="S520" s="209"/>
      <c r="T520" s="208"/>
      <c r="U520" s="179">
        <f t="shared" si="411"/>
        <v>0</v>
      </c>
      <c r="V520" s="209"/>
      <c r="W520" s="208"/>
      <c r="X520" s="179">
        <f t="shared" si="412"/>
        <v>0</v>
      </c>
      <c r="Y520" s="228"/>
      <c r="Z520" s="208"/>
      <c r="AA520" s="179">
        <f t="shared" si="413"/>
        <v>0</v>
      </c>
      <c r="AB520" s="209"/>
      <c r="AC520" s="208"/>
      <c r="AD520" s="179">
        <f t="shared" si="414"/>
        <v>0</v>
      </c>
      <c r="AE520" s="209"/>
      <c r="AF520" s="208"/>
      <c r="AG520" s="179">
        <f t="shared" si="415"/>
        <v>0</v>
      </c>
      <c r="AH520" s="209"/>
      <c r="AI520" s="203"/>
      <c r="AJ520" s="182">
        <f>SUM(H519:H527,K519:K527,N519:N527,Q519:Q527,T519:T527,W519:W527,Z519:Z527,AC519:AC527,AF519:AF527)</f>
        <v>1000000</v>
      </c>
    </row>
    <row r="521" spans="1:36">
      <c r="A521" s="435"/>
      <c r="B521" s="426"/>
      <c r="C521" s="437"/>
      <c r="D521" s="439"/>
      <c r="E521" s="441"/>
      <c r="F521" s="426"/>
      <c r="G521" s="196" t="s">
        <v>30</v>
      </c>
      <c r="H521" s="208"/>
      <c r="I521" s="179">
        <f t="shared" si="407"/>
        <v>0</v>
      </c>
      <c r="J521" s="209"/>
      <c r="K521" s="208"/>
      <c r="L521" s="179">
        <f t="shared" si="408"/>
        <v>0</v>
      </c>
      <c r="M521" s="209"/>
      <c r="N521" s="208"/>
      <c r="O521" s="179">
        <f t="shared" si="409"/>
        <v>0</v>
      </c>
      <c r="P521" s="209"/>
      <c r="Q521" s="208"/>
      <c r="R521" s="179">
        <f t="shared" si="410"/>
        <v>0</v>
      </c>
      <c r="S521" s="209"/>
      <c r="T521" s="208"/>
      <c r="U521" s="179">
        <f t="shared" si="411"/>
        <v>0</v>
      </c>
      <c r="V521" s="209"/>
      <c r="W521" s="208"/>
      <c r="X521" s="179">
        <f t="shared" si="412"/>
        <v>0</v>
      </c>
      <c r="Y521" s="228"/>
      <c r="Z521" s="208"/>
      <c r="AA521" s="179">
        <f t="shared" si="413"/>
        <v>0</v>
      </c>
      <c r="AB521" s="209"/>
      <c r="AC521" s="208"/>
      <c r="AD521" s="179">
        <f t="shared" si="414"/>
        <v>0</v>
      </c>
      <c r="AE521" s="209"/>
      <c r="AF521" s="208"/>
      <c r="AG521" s="179">
        <f t="shared" si="415"/>
        <v>0</v>
      </c>
      <c r="AH521" s="209"/>
      <c r="AI521" s="203"/>
      <c r="AJ521" s="183" t="s">
        <v>32</v>
      </c>
    </row>
    <row r="522" spans="1:36">
      <c r="A522" s="435"/>
      <c r="B522" s="426"/>
      <c r="C522" s="437"/>
      <c r="D522" s="439"/>
      <c r="E522" s="441"/>
      <c r="F522" s="426"/>
      <c r="G522" s="196" t="s">
        <v>31</v>
      </c>
      <c r="H522" s="208"/>
      <c r="I522" s="179">
        <f t="shared" si="407"/>
        <v>0</v>
      </c>
      <c r="J522" s="209"/>
      <c r="K522" s="208"/>
      <c r="L522" s="179">
        <f t="shared" si="408"/>
        <v>0</v>
      </c>
      <c r="M522" s="209"/>
      <c r="N522" s="208"/>
      <c r="O522" s="179">
        <f t="shared" si="409"/>
        <v>0</v>
      </c>
      <c r="P522" s="209"/>
      <c r="Q522" s="208"/>
      <c r="R522" s="179">
        <f t="shared" si="410"/>
        <v>0</v>
      </c>
      <c r="S522" s="209"/>
      <c r="T522" s="208"/>
      <c r="U522" s="179">
        <f t="shared" si="411"/>
        <v>0</v>
      </c>
      <c r="V522" s="209"/>
      <c r="W522" s="208"/>
      <c r="X522" s="179">
        <f t="shared" si="412"/>
        <v>0</v>
      </c>
      <c r="Y522" s="228"/>
      <c r="Z522" s="208"/>
      <c r="AA522" s="179">
        <f t="shared" si="413"/>
        <v>0</v>
      </c>
      <c r="AB522" s="209"/>
      <c r="AC522" s="208"/>
      <c r="AD522" s="179">
        <f t="shared" si="414"/>
        <v>0</v>
      </c>
      <c r="AE522" s="209"/>
      <c r="AF522" s="208"/>
      <c r="AG522" s="179">
        <f t="shared" si="415"/>
        <v>0</v>
      </c>
      <c r="AH522" s="209"/>
      <c r="AI522" s="203"/>
      <c r="AJ522" s="182">
        <f>SUM(I519:I527,L519:L527,O519:O527,R519:R527,U519:U527,X519:X527,AA519:AA527,AD519:AD527,AG519:AG527)</f>
        <v>1000000</v>
      </c>
    </row>
    <row r="523" spans="1:36">
      <c r="A523" s="435"/>
      <c r="B523" s="426"/>
      <c r="C523" s="437"/>
      <c r="D523" s="439"/>
      <c r="E523" s="441"/>
      <c r="F523" s="426"/>
      <c r="G523" s="196" t="s">
        <v>33</v>
      </c>
      <c r="H523" s="208"/>
      <c r="I523" s="179">
        <f t="shared" si="407"/>
        <v>0</v>
      </c>
      <c r="J523" s="209"/>
      <c r="K523" s="208"/>
      <c r="L523" s="179">
        <f t="shared" si="408"/>
        <v>0</v>
      </c>
      <c r="M523" s="209"/>
      <c r="N523" s="208"/>
      <c r="O523" s="179">
        <f t="shared" si="409"/>
        <v>0</v>
      </c>
      <c r="P523" s="209"/>
      <c r="Q523" s="208"/>
      <c r="R523" s="179">
        <f t="shared" si="410"/>
        <v>0</v>
      </c>
      <c r="S523" s="209"/>
      <c r="T523" s="208"/>
      <c r="U523" s="179">
        <f t="shared" si="411"/>
        <v>0</v>
      </c>
      <c r="V523" s="209"/>
      <c r="W523" s="208"/>
      <c r="X523" s="179">
        <f t="shared" si="412"/>
        <v>0</v>
      </c>
      <c r="Y523" s="228"/>
      <c r="Z523" s="208"/>
      <c r="AA523" s="179">
        <f t="shared" si="413"/>
        <v>0</v>
      </c>
      <c r="AB523" s="209"/>
      <c r="AC523" s="208"/>
      <c r="AD523" s="179">
        <f t="shared" si="414"/>
        <v>0</v>
      </c>
      <c r="AE523" s="209"/>
      <c r="AF523" s="208"/>
      <c r="AG523" s="179">
        <f t="shared" si="415"/>
        <v>0</v>
      </c>
      <c r="AH523" s="209"/>
      <c r="AI523" s="203"/>
      <c r="AJ523" s="183" t="s">
        <v>36</v>
      </c>
    </row>
    <row r="524" spans="1:36">
      <c r="A524" s="435"/>
      <c r="B524" s="426"/>
      <c r="C524" s="437"/>
      <c r="D524" s="439"/>
      <c r="E524" s="441"/>
      <c r="F524" s="426"/>
      <c r="G524" s="196" t="s">
        <v>34</v>
      </c>
      <c r="H524" s="208"/>
      <c r="I524" s="179">
        <f t="shared" si="407"/>
        <v>0</v>
      </c>
      <c r="J524" s="209"/>
      <c r="K524" s="208"/>
      <c r="L524" s="179">
        <f t="shared" si="408"/>
        <v>0</v>
      </c>
      <c r="M524" s="209"/>
      <c r="N524" s="208"/>
      <c r="O524" s="179">
        <f t="shared" si="409"/>
        <v>0</v>
      </c>
      <c r="P524" s="209"/>
      <c r="Q524" s="208"/>
      <c r="R524" s="179">
        <f t="shared" si="410"/>
        <v>0</v>
      </c>
      <c r="S524" s="209"/>
      <c r="T524" s="208"/>
      <c r="U524" s="179">
        <f t="shared" si="411"/>
        <v>0</v>
      </c>
      <c r="V524" s="209"/>
      <c r="W524" s="208"/>
      <c r="X524" s="179">
        <f t="shared" si="412"/>
        <v>0</v>
      </c>
      <c r="Y524" s="228"/>
      <c r="Z524" s="208">
        <v>1000000</v>
      </c>
      <c r="AA524" s="179">
        <f t="shared" si="413"/>
        <v>1000000</v>
      </c>
      <c r="AB524" s="209"/>
      <c r="AC524" s="208"/>
      <c r="AD524" s="179">
        <f t="shared" si="414"/>
        <v>0</v>
      </c>
      <c r="AE524" s="209"/>
      <c r="AF524" s="208"/>
      <c r="AG524" s="179">
        <f t="shared" si="415"/>
        <v>0</v>
      </c>
      <c r="AH524" s="209"/>
      <c r="AI524" s="203"/>
      <c r="AJ524" s="182">
        <f>SUM(J519:J527,M519:M527,P519:P527,S519:S527,V519:V527,Y519:Y527,AB519:AB527,AE519:AE527,AH519:AH527)</f>
        <v>0</v>
      </c>
    </row>
    <row r="525" spans="1:36">
      <c r="A525" s="435"/>
      <c r="B525" s="426"/>
      <c r="C525" s="437"/>
      <c r="D525" s="439"/>
      <c r="E525" s="441"/>
      <c r="F525" s="426"/>
      <c r="G525" s="196" t="s">
        <v>35</v>
      </c>
      <c r="H525" s="208"/>
      <c r="I525" s="179">
        <f t="shared" si="407"/>
        <v>0</v>
      </c>
      <c r="J525" s="209"/>
      <c r="K525" s="208"/>
      <c r="L525" s="179">
        <f t="shared" si="408"/>
        <v>0</v>
      </c>
      <c r="M525" s="209"/>
      <c r="N525" s="208"/>
      <c r="O525" s="179">
        <f t="shared" si="409"/>
        <v>0</v>
      </c>
      <c r="P525" s="209"/>
      <c r="Q525" s="208"/>
      <c r="R525" s="179">
        <f t="shared" si="410"/>
        <v>0</v>
      </c>
      <c r="S525" s="209"/>
      <c r="T525" s="208"/>
      <c r="U525" s="179">
        <f t="shared" si="411"/>
        <v>0</v>
      </c>
      <c r="V525" s="209"/>
      <c r="W525" s="208"/>
      <c r="X525" s="179">
        <f t="shared" si="412"/>
        <v>0</v>
      </c>
      <c r="Y525" s="228"/>
      <c r="Z525" s="208"/>
      <c r="AA525" s="179">
        <f t="shared" si="413"/>
        <v>0</v>
      </c>
      <c r="AB525" s="209"/>
      <c r="AC525" s="208"/>
      <c r="AD525" s="179">
        <f t="shared" si="414"/>
        <v>0</v>
      </c>
      <c r="AE525" s="209"/>
      <c r="AF525" s="208"/>
      <c r="AG525" s="179">
        <f t="shared" si="415"/>
        <v>0</v>
      </c>
      <c r="AH525" s="209"/>
      <c r="AI525" s="203"/>
      <c r="AJ525" s="183" t="s">
        <v>40</v>
      </c>
    </row>
    <row r="526" spans="1:36">
      <c r="A526" s="435"/>
      <c r="B526" s="426"/>
      <c r="C526" s="437"/>
      <c r="D526" s="439"/>
      <c r="E526" s="441"/>
      <c r="F526" s="426"/>
      <c r="G526" s="196" t="s">
        <v>37</v>
      </c>
      <c r="H526" s="208"/>
      <c r="I526" s="179">
        <f t="shared" si="407"/>
        <v>0</v>
      </c>
      <c r="J526" s="209"/>
      <c r="K526" s="208"/>
      <c r="L526" s="179">
        <f t="shared" si="408"/>
        <v>0</v>
      </c>
      <c r="M526" s="209"/>
      <c r="N526" s="208"/>
      <c r="O526" s="179">
        <f t="shared" si="409"/>
        <v>0</v>
      </c>
      <c r="P526" s="209"/>
      <c r="Q526" s="208"/>
      <c r="R526" s="179">
        <f t="shared" si="410"/>
        <v>0</v>
      </c>
      <c r="S526" s="209"/>
      <c r="T526" s="208"/>
      <c r="U526" s="179">
        <f t="shared" si="411"/>
        <v>0</v>
      </c>
      <c r="V526" s="209"/>
      <c r="W526" s="208"/>
      <c r="X526" s="179">
        <f t="shared" si="412"/>
        <v>0</v>
      </c>
      <c r="Y526" s="228"/>
      <c r="Z526" s="208"/>
      <c r="AA526" s="179">
        <f t="shared" si="413"/>
        <v>0</v>
      </c>
      <c r="AB526" s="209"/>
      <c r="AC526" s="208"/>
      <c r="AD526" s="179">
        <f t="shared" si="414"/>
        <v>0</v>
      </c>
      <c r="AE526" s="209"/>
      <c r="AF526" s="208"/>
      <c r="AG526" s="179">
        <f t="shared" si="415"/>
        <v>0</v>
      </c>
      <c r="AH526" s="209"/>
      <c r="AI526" s="203"/>
      <c r="AJ526" s="184">
        <f>AJ524/AJ520</f>
        <v>0</v>
      </c>
    </row>
    <row r="527" spans="1:36" ht="15" thickBot="1">
      <c r="A527" s="436"/>
      <c r="B527" s="427"/>
      <c r="C527" s="438"/>
      <c r="D527" s="440"/>
      <c r="E527" s="442"/>
      <c r="F527" s="427"/>
      <c r="G527" s="197" t="s">
        <v>38</v>
      </c>
      <c r="H527" s="210"/>
      <c r="I527" s="185">
        <f t="shared" si="407"/>
        <v>0</v>
      </c>
      <c r="J527" s="211"/>
      <c r="K527" s="210"/>
      <c r="L527" s="185">
        <f t="shared" si="408"/>
        <v>0</v>
      </c>
      <c r="M527" s="211"/>
      <c r="N527" s="210"/>
      <c r="O527" s="185">
        <f t="shared" si="409"/>
        <v>0</v>
      </c>
      <c r="P527" s="211"/>
      <c r="Q527" s="210"/>
      <c r="R527" s="185">
        <f t="shared" si="410"/>
        <v>0</v>
      </c>
      <c r="S527" s="211"/>
      <c r="T527" s="210"/>
      <c r="U527" s="185">
        <f t="shared" si="411"/>
        <v>0</v>
      </c>
      <c r="V527" s="211"/>
      <c r="W527" s="210"/>
      <c r="X527" s="185">
        <f t="shared" si="412"/>
        <v>0</v>
      </c>
      <c r="Y527" s="229"/>
      <c r="Z527" s="210"/>
      <c r="AA527" s="185">
        <f t="shared" si="413"/>
        <v>0</v>
      </c>
      <c r="AB527" s="211"/>
      <c r="AC527" s="210"/>
      <c r="AD527" s="185">
        <f t="shared" si="414"/>
        <v>0</v>
      </c>
      <c r="AE527" s="211"/>
      <c r="AF527" s="210"/>
      <c r="AG527" s="185">
        <f t="shared" si="415"/>
        <v>0</v>
      </c>
      <c r="AH527" s="211"/>
      <c r="AI527" s="204"/>
      <c r="AJ527" s="186"/>
    </row>
    <row r="528" spans="1:36" ht="15" customHeight="1">
      <c r="A528" s="446" t="s">
        <v>17</v>
      </c>
      <c r="B528" s="367" t="s">
        <v>13</v>
      </c>
      <c r="C528" s="367" t="s">
        <v>14</v>
      </c>
      <c r="D528" s="367" t="s">
        <v>176</v>
      </c>
      <c r="E528" s="367" t="s">
        <v>16</v>
      </c>
      <c r="F528" s="354" t="s">
        <v>17</v>
      </c>
      <c r="G528" s="448" t="s">
        <v>18</v>
      </c>
      <c r="H528" s="365" t="s">
        <v>19</v>
      </c>
      <c r="I528" s="354" t="s">
        <v>20</v>
      </c>
      <c r="J528" s="355" t="s">
        <v>21</v>
      </c>
      <c r="K528" s="365" t="s">
        <v>19</v>
      </c>
      <c r="L528" s="354" t="s">
        <v>20</v>
      </c>
      <c r="M528" s="355" t="s">
        <v>21</v>
      </c>
      <c r="N528" s="365" t="s">
        <v>19</v>
      </c>
      <c r="O528" s="354" t="s">
        <v>20</v>
      </c>
      <c r="P528" s="355" t="s">
        <v>21</v>
      </c>
      <c r="Q528" s="365" t="s">
        <v>19</v>
      </c>
      <c r="R528" s="354" t="s">
        <v>20</v>
      </c>
      <c r="S528" s="355" t="s">
        <v>21</v>
      </c>
      <c r="T528" s="365" t="s">
        <v>19</v>
      </c>
      <c r="U528" s="354" t="s">
        <v>20</v>
      </c>
      <c r="V528" s="355" t="s">
        <v>21</v>
      </c>
      <c r="W528" s="365" t="s">
        <v>19</v>
      </c>
      <c r="X528" s="354" t="s">
        <v>20</v>
      </c>
      <c r="Y528" s="450" t="s">
        <v>21</v>
      </c>
      <c r="Z528" s="365" t="s">
        <v>19</v>
      </c>
      <c r="AA528" s="354" t="s">
        <v>20</v>
      </c>
      <c r="AB528" s="355" t="s">
        <v>21</v>
      </c>
      <c r="AC528" s="365" t="s">
        <v>19</v>
      </c>
      <c r="AD528" s="354" t="s">
        <v>20</v>
      </c>
      <c r="AE528" s="355" t="s">
        <v>21</v>
      </c>
      <c r="AF528" s="365" t="s">
        <v>19</v>
      </c>
      <c r="AG528" s="354" t="s">
        <v>20</v>
      </c>
      <c r="AH528" s="355" t="s">
        <v>21</v>
      </c>
      <c r="AI528" s="356" t="s">
        <v>19</v>
      </c>
      <c r="AJ528" s="453" t="s">
        <v>22</v>
      </c>
    </row>
    <row r="529" spans="1:36" ht="15" customHeight="1">
      <c r="A529" s="447"/>
      <c r="B529" s="431"/>
      <c r="C529" s="431"/>
      <c r="D529" s="431"/>
      <c r="E529" s="431"/>
      <c r="F529" s="444"/>
      <c r="G529" s="449"/>
      <c r="H529" s="443"/>
      <c r="I529" s="444"/>
      <c r="J529" s="445"/>
      <c r="K529" s="443"/>
      <c r="L529" s="444"/>
      <c r="M529" s="445"/>
      <c r="N529" s="443"/>
      <c r="O529" s="444"/>
      <c r="P529" s="445"/>
      <c r="Q529" s="443"/>
      <c r="R529" s="444"/>
      <c r="S529" s="445"/>
      <c r="T529" s="443"/>
      <c r="U529" s="444"/>
      <c r="V529" s="445"/>
      <c r="W529" s="443"/>
      <c r="X529" s="444"/>
      <c r="Y529" s="451"/>
      <c r="Z529" s="443"/>
      <c r="AA529" s="444"/>
      <c r="AB529" s="445"/>
      <c r="AC529" s="443"/>
      <c r="AD529" s="444"/>
      <c r="AE529" s="445"/>
      <c r="AF529" s="443"/>
      <c r="AG529" s="444"/>
      <c r="AH529" s="445"/>
      <c r="AI529" s="452"/>
      <c r="AJ529" s="454"/>
    </row>
    <row r="530" spans="1:36" ht="15" customHeight="1">
      <c r="A530" s="435" t="s">
        <v>234</v>
      </c>
      <c r="B530" s="426" t="s">
        <v>319</v>
      </c>
      <c r="C530" s="437" t="s">
        <v>316</v>
      </c>
      <c r="D530" s="439" t="s">
        <v>124</v>
      </c>
      <c r="E530" s="441" t="s">
        <v>320</v>
      </c>
      <c r="F530" s="426" t="s">
        <v>234</v>
      </c>
      <c r="G530" s="196" t="s">
        <v>27</v>
      </c>
      <c r="H530" s="208"/>
      <c r="I530" s="179">
        <f t="shared" ref="I530:I538" si="416">H530-J530</f>
        <v>0</v>
      </c>
      <c r="J530" s="209"/>
      <c r="K530" s="208"/>
      <c r="L530" s="179">
        <f t="shared" ref="L530:L538" si="417">K530-M530</f>
        <v>0</v>
      </c>
      <c r="M530" s="209"/>
      <c r="N530" s="208"/>
      <c r="O530" s="179">
        <f t="shared" ref="O530:O538" si="418">N530-P530</f>
        <v>0</v>
      </c>
      <c r="P530" s="209"/>
      <c r="Q530" s="208"/>
      <c r="R530" s="179">
        <f t="shared" ref="R530:R538" si="419">Q530-S530</f>
        <v>0</v>
      </c>
      <c r="S530" s="209"/>
      <c r="T530" s="208"/>
      <c r="U530" s="179">
        <f t="shared" ref="U530:U538" si="420">T530-V530</f>
        <v>0</v>
      </c>
      <c r="V530" s="209"/>
      <c r="W530" s="208"/>
      <c r="X530" s="179">
        <f t="shared" ref="X530:X538" si="421">W530-Y530</f>
        <v>0</v>
      </c>
      <c r="Y530" s="228"/>
      <c r="Z530" s="208"/>
      <c r="AA530" s="179">
        <f t="shared" ref="AA530:AA538" si="422">Z530-AB530</f>
        <v>0</v>
      </c>
      <c r="AB530" s="209"/>
      <c r="AC530" s="208"/>
      <c r="AD530" s="179">
        <f t="shared" ref="AD530:AD538" si="423">AC530-AE530</f>
        <v>0</v>
      </c>
      <c r="AE530" s="209"/>
      <c r="AF530" s="208"/>
      <c r="AG530" s="179">
        <f t="shared" ref="AG530:AG538" si="424">AF530-AH530</f>
        <v>0</v>
      </c>
      <c r="AH530" s="209"/>
      <c r="AI530" s="203"/>
      <c r="AJ530" s="181" t="s">
        <v>28</v>
      </c>
    </row>
    <row r="531" spans="1:36">
      <c r="A531" s="435"/>
      <c r="B531" s="426"/>
      <c r="C531" s="437"/>
      <c r="D531" s="439"/>
      <c r="E531" s="441"/>
      <c r="F531" s="426"/>
      <c r="G531" s="196" t="s">
        <v>29</v>
      </c>
      <c r="H531" s="208"/>
      <c r="I531" s="179">
        <f t="shared" si="416"/>
        <v>0</v>
      </c>
      <c r="J531" s="209"/>
      <c r="K531" s="208"/>
      <c r="L531" s="179">
        <f t="shared" si="417"/>
        <v>0</v>
      </c>
      <c r="M531" s="209"/>
      <c r="N531" s="208"/>
      <c r="O531" s="179">
        <f t="shared" si="418"/>
        <v>0</v>
      </c>
      <c r="P531" s="209"/>
      <c r="Q531" s="208"/>
      <c r="R531" s="179">
        <f t="shared" si="419"/>
        <v>0</v>
      </c>
      <c r="S531" s="209"/>
      <c r="T531" s="208"/>
      <c r="U531" s="179">
        <f t="shared" si="420"/>
        <v>0</v>
      </c>
      <c r="V531" s="209"/>
      <c r="W531" s="208"/>
      <c r="X531" s="179">
        <f t="shared" si="421"/>
        <v>0</v>
      </c>
      <c r="Y531" s="228"/>
      <c r="Z531" s="208"/>
      <c r="AA531" s="179">
        <f t="shared" si="422"/>
        <v>0</v>
      </c>
      <c r="AB531" s="209"/>
      <c r="AC531" s="208"/>
      <c r="AD531" s="179">
        <f t="shared" si="423"/>
        <v>0</v>
      </c>
      <c r="AE531" s="209"/>
      <c r="AF531" s="208"/>
      <c r="AG531" s="179">
        <f t="shared" si="424"/>
        <v>0</v>
      </c>
      <c r="AH531" s="209"/>
      <c r="AI531" s="203"/>
      <c r="AJ531" s="182">
        <f>SUM(H530:H538,K530:K538,N530:N538,Q530:Q538,T530:T538,W530:W538,Z530:Z538,AC530:AC538,AF530:AF538)</f>
        <v>1450000</v>
      </c>
    </row>
    <row r="532" spans="1:36">
      <c r="A532" s="435"/>
      <c r="B532" s="426"/>
      <c r="C532" s="437"/>
      <c r="D532" s="439"/>
      <c r="E532" s="441"/>
      <c r="F532" s="426"/>
      <c r="G532" s="196" t="s">
        <v>30</v>
      </c>
      <c r="H532" s="208"/>
      <c r="I532" s="179">
        <f t="shared" si="416"/>
        <v>0</v>
      </c>
      <c r="J532" s="209"/>
      <c r="K532" s="208"/>
      <c r="L532" s="179">
        <f t="shared" si="417"/>
        <v>0</v>
      </c>
      <c r="M532" s="209"/>
      <c r="N532" s="208"/>
      <c r="O532" s="179">
        <f t="shared" si="418"/>
        <v>0</v>
      </c>
      <c r="P532" s="209"/>
      <c r="Q532" s="208"/>
      <c r="R532" s="179">
        <f t="shared" si="419"/>
        <v>0</v>
      </c>
      <c r="S532" s="209"/>
      <c r="T532" s="208"/>
      <c r="U532" s="179">
        <f t="shared" si="420"/>
        <v>0</v>
      </c>
      <c r="V532" s="209"/>
      <c r="W532" s="208">
        <v>300000</v>
      </c>
      <c r="X532" s="179">
        <f t="shared" si="421"/>
        <v>300000</v>
      </c>
      <c r="Y532" s="228"/>
      <c r="Z532" s="208"/>
      <c r="AA532" s="179">
        <f t="shared" si="422"/>
        <v>0</v>
      </c>
      <c r="AB532" s="209"/>
      <c r="AC532" s="208"/>
      <c r="AD532" s="179">
        <f t="shared" si="423"/>
        <v>0</v>
      </c>
      <c r="AE532" s="209"/>
      <c r="AF532" s="208"/>
      <c r="AG532" s="179">
        <f t="shared" si="424"/>
        <v>0</v>
      </c>
      <c r="AH532" s="209"/>
      <c r="AI532" s="203"/>
      <c r="AJ532" s="183" t="s">
        <v>32</v>
      </c>
    </row>
    <row r="533" spans="1:36">
      <c r="A533" s="435"/>
      <c r="B533" s="426"/>
      <c r="C533" s="437"/>
      <c r="D533" s="439"/>
      <c r="E533" s="441"/>
      <c r="F533" s="426"/>
      <c r="G533" s="196" t="s">
        <v>31</v>
      </c>
      <c r="H533" s="208"/>
      <c r="I533" s="179">
        <f t="shared" si="416"/>
        <v>0</v>
      </c>
      <c r="J533" s="209"/>
      <c r="K533" s="208"/>
      <c r="L533" s="179">
        <f t="shared" si="417"/>
        <v>0</v>
      </c>
      <c r="M533" s="209"/>
      <c r="N533" s="208"/>
      <c r="O533" s="179">
        <f t="shared" si="418"/>
        <v>0</v>
      </c>
      <c r="P533" s="209"/>
      <c r="Q533" s="208"/>
      <c r="R533" s="179">
        <f t="shared" si="419"/>
        <v>0</v>
      </c>
      <c r="S533" s="209"/>
      <c r="T533" s="208"/>
      <c r="U533" s="179">
        <f t="shared" si="420"/>
        <v>0</v>
      </c>
      <c r="V533" s="209"/>
      <c r="W533" s="208"/>
      <c r="X533" s="179">
        <f t="shared" si="421"/>
        <v>0</v>
      </c>
      <c r="Y533" s="228"/>
      <c r="Z533" s="208"/>
      <c r="AA533" s="179">
        <f t="shared" si="422"/>
        <v>0</v>
      </c>
      <c r="AB533" s="209"/>
      <c r="AC533" s="208"/>
      <c r="AD533" s="179">
        <f t="shared" si="423"/>
        <v>0</v>
      </c>
      <c r="AE533" s="209"/>
      <c r="AF533" s="208"/>
      <c r="AG533" s="179">
        <f t="shared" si="424"/>
        <v>0</v>
      </c>
      <c r="AH533" s="209"/>
      <c r="AI533" s="203"/>
      <c r="AJ533" s="182">
        <f>SUM(I530:I538,L530:L538,O530:O538,R530:R538,U530:U538,X530:X538,AA530:AA538,AD530:AD538,AG530:AG538)</f>
        <v>1450000</v>
      </c>
    </row>
    <row r="534" spans="1:36">
      <c r="A534" s="435"/>
      <c r="B534" s="426"/>
      <c r="C534" s="437"/>
      <c r="D534" s="439"/>
      <c r="E534" s="441"/>
      <c r="F534" s="426"/>
      <c r="G534" s="196" t="s">
        <v>33</v>
      </c>
      <c r="H534" s="208"/>
      <c r="I534" s="179">
        <f t="shared" si="416"/>
        <v>0</v>
      </c>
      <c r="J534" s="209"/>
      <c r="K534" s="208"/>
      <c r="L534" s="179">
        <f t="shared" si="417"/>
        <v>0</v>
      </c>
      <c r="M534" s="209"/>
      <c r="N534" s="208"/>
      <c r="O534" s="179">
        <f t="shared" si="418"/>
        <v>0</v>
      </c>
      <c r="P534" s="209"/>
      <c r="Q534" s="208"/>
      <c r="R534" s="179">
        <f t="shared" si="419"/>
        <v>0</v>
      </c>
      <c r="S534" s="209"/>
      <c r="T534" s="208"/>
      <c r="U534" s="179">
        <f t="shared" si="420"/>
        <v>0</v>
      </c>
      <c r="V534" s="209"/>
      <c r="W534" s="208"/>
      <c r="X534" s="179">
        <f t="shared" si="421"/>
        <v>0</v>
      </c>
      <c r="Y534" s="228"/>
      <c r="Z534" s="208"/>
      <c r="AA534" s="179">
        <f t="shared" si="422"/>
        <v>0</v>
      </c>
      <c r="AB534" s="209"/>
      <c r="AC534" s="208"/>
      <c r="AD534" s="179">
        <f t="shared" si="423"/>
        <v>0</v>
      </c>
      <c r="AE534" s="209"/>
      <c r="AF534" s="208"/>
      <c r="AG534" s="179">
        <f t="shared" si="424"/>
        <v>0</v>
      </c>
      <c r="AH534" s="209"/>
      <c r="AI534" s="203"/>
      <c r="AJ534" s="183" t="s">
        <v>36</v>
      </c>
    </row>
    <row r="535" spans="1:36">
      <c r="A535" s="435"/>
      <c r="B535" s="426"/>
      <c r="C535" s="437"/>
      <c r="D535" s="439"/>
      <c r="E535" s="441"/>
      <c r="F535" s="426"/>
      <c r="G535" s="196" t="s">
        <v>34</v>
      </c>
      <c r="H535" s="208"/>
      <c r="I535" s="179">
        <f t="shared" si="416"/>
        <v>0</v>
      </c>
      <c r="J535" s="209"/>
      <c r="K535" s="208"/>
      <c r="L535" s="179">
        <f t="shared" si="417"/>
        <v>0</v>
      </c>
      <c r="M535" s="209"/>
      <c r="N535" s="208"/>
      <c r="O535" s="179">
        <f t="shared" si="418"/>
        <v>0</v>
      </c>
      <c r="P535" s="209"/>
      <c r="Q535" s="208"/>
      <c r="R535" s="179">
        <f t="shared" si="419"/>
        <v>0</v>
      </c>
      <c r="S535" s="209"/>
      <c r="T535" s="208"/>
      <c r="U535" s="179">
        <f t="shared" si="420"/>
        <v>0</v>
      </c>
      <c r="V535" s="209"/>
      <c r="W535" s="208"/>
      <c r="X535" s="179">
        <f t="shared" si="421"/>
        <v>0</v>
      </c>
      <c r="Y535" s="228"/>
      <c r="Z535" s="208"/>
      <c r="AA535" s="179">
        <f t="shared" si="422"/>
        <v>0</v>
      </c>
      <c r="AB535" s="209"/>
      <c r="AC535" s="208"/>
      <c r="AD535" s="179">
        <f t="shared" si="423"/>
        <v>0</v>
      </c>
      <c r="AE535" s="209"/>
      <c r="AF535" s="208">
        <v>1150000</v>
      </c>
      <c r="AG535" s="179">
        <f t="shared" si="424"/>
        <v>1150000</v>
      </c>
      <c r="AH535" s="209"/>
      <c r="AI535" s="203"/>
      <c r="AJ535" s="182">
        <f>SUM(J530:J538,M530:M538,P530:P538,S530:S538,V530:V538,Y530:Y538,AB530:AB538,AE530:AE538,AH530:AH538)</f>
        <v>0</v>
      </c>
    </row>
    <row r="536" spans="1:36">
      <c r="A536" s="435"/>
      <c r="B536" s="426"/>
      <c r="C536" s="437"/>
      <c r="D536" s="439"/>
      <c r="E536" s="441"/>
      <c r="F536" s="426"/>
      <c r="G536" s="196" t="s">
        <v>35</v>
      </c>
      <c r="H536" s="208"/>
      <c r="I536" s="179">
        <f t="shared" si="416"/>
        <v>0</v>
      </c>
      <c r="J536" s="209"/>
      <c r="K536" s="208"/>
      <c r="L536" s="179">
        <f t="shared" si="417"/>
        <v>0</v>
      </c>
      <c r="M536" s="209"/>
      <c r="N536" s="208"/>
      <c r="O536" s="179">
        <f t="shared" si="418"/>
        <v>0</v>
      </c>
      <c r="P536" s="209"/>
      <c r="Q536" s="208"/>
      <c r="R536" s="179">
        <f t="shared" si="419"/>
        <v>0</v>
      </c>
      <c r="S536" s="209"/>
      <c r="T536" s="208"/>
      <c r="U536" s="179">
        <f t="shared" si="420"/>
        <v>0</v>
      </c>
      <c r="V536" s="209"/>
      <c r="W536" s="208"/>
      <c r="X536" s="179">
        <f t="shared" si="421"/>
        <v>0</v>
      </c>
      <c r="Y536" s="228"/>
      <c r="Z536" s="208"/>
      <c r="AA536" s="179">
        <f t="shared" si="422"/>
        <v>0</v>
      </c>
      <c r="AB536" s="209"/>
      <c r="AC536" s="208"/>
      <c r="AD536" s="179">
        <f t="shared" si="423"/>
        <v>0</v>
      </c>
      <c r="AE536" s="209"/>
      <c r="AF536" s="208"/>
      <c r="AG536" s="179">
        <f t="shared" si="424"/>
        <v>0</v>
      </c>
      <c r="AH536" s="209"/>
      <c r="AI536" s="203"/>
      <c r="AJ536" s="183" t="s">
        <v>40</v>
      </c>
    </row>
    <row r="537" spans="1:36">
      <c r="A537" s="435"/>
      <c r="B537" s="426"/>
      <c r="C537" s="437"/>
      <c r="D537" s="439"/>
      <c r="E537" s="441"/>
      <c r="F537" s="426"/>
      <c r="G537" s="196" t="s">
        <v>37</v>
      </c>
      <c r="H537" s="208"/>
      <c r="I537" s="179">
        <f t="shared" si="416"/>
        <v>0</v>
      </c>
      <c r="J537" s="209"/>
      <c r="K537" s="208"/>
      <c r="L537" s="179">
        <f t="shared" si="417"/>
        <v>0</v>
      </c>
      <c r="M537" s="209"/>
      <c r="N537" s="208"/>
      <c r="O537" s="179">
        <f t="shared" si="418"/>
        <v>0</v>
      </c>
      <c r="P537" s="209"/>
      <c r="Q537" s="208"/>
      <c r="R537" s="179">
        <f t="shared" si="419"/>
        <v>0</v>
      </c>
      <c r="S537" s="209"/>
      <c r="T537" s="208"/>
      <c r="U537" s="179">
        <f t="shared" si="420"/>
        <v>0</v>
      </c>
      <c r="V537" s="209"/>
      <c r="W537" s="208"/>
      <c r="X537" s="179">
        <f t="shared" si="421"/>
        <v>0</v>
      </c>
      <c r="Y537" s="228"/>
      <c r="Z537" s="208"/>
      <c r="AA537" s="179">
        <f t="shared" si="422"/>
        <v>0</v>
      </c>
      <c r="AB537" s="209"/>
      <c r="AC537" s="208"/>
      <c r="AD537" s="179">
        <f t="shared" si="423"/>
        <v>0</v>
      </c>
      <c r="AE537" s="209"/>
      <c r="AF537" s="208"/>
      <c r="AG537" s="179">
        <f t="shared" si="424"/>
        <v>0</v>
      </c>
      <c r="AH537" s="209"/>
      <c r="AI537" s="203"/>
      <c r="AJ537" s="184">
        <f>AJ535/AJ531</f>
        <v>0</v>
      </c>
    </row>
    <row r="538" spans="1:36" ht="15" thickBot="1">
      <c r="A538" s="436"/>
      <c r="B538" s="427"/>
      <c r="C538" s="438"/>
      <c r="D538" s="440"/>
      <c r="E538" s="442"/>
      <c r="F538" s="427"/>
      <c r="G538" s="197" t="s">
        <v>38</v>
      </c>
      <c r="H538" s="210"/>
      <c r="I538" s="185">
        <f t="shared" si="416"/>
        <v>0</v>
      </c>
      <c r="J538" s="211"/>
      <c r="K538" s="210"/>
      <c r="L538" s="185">
        <f t="shared" si="417"/>
        <v>0</v>
      </c>
      <c r="M538" s="211"/>
      <c r="N538" s="210"/>
      <c r="O538" s="185">
        <f t="shared" si="418"/>
        <v>0</v>
      </c>
      <c r="P538" s="211"/>
      <c r="Q538" s="210"/>
      <c r="R538" s="185">
        <f t="shared" si="419"/>
        <v>0</v>
      </c>
      <c r="S538" s="211"/>
      <c r="T538" s="210"/>
      <c r="U538" s="185">
        <f t="shared" si="420"/>
        <v>0</v>
      </c>
      <c r="V538" s="211"/>
      <c r="W538" s="210"/>
      <c r="X538" s="185">
        <f t="shared" si="421"/>
        <v>0</v>
      </c>
      <c r="Y538" s="229"/>
      <c r="Z538" s="210"/>
      <c r="AA538" s="185">
        <f t="shared" si="422"/>
        <v>0</v>
      </c>
      <c r="AB538" s="211"/>
      <c r="AC538" s="210"/>
      <c r="AD538" s="185">
        <f t="shared" si="423"/>
        <v>0</v>
      </c>
      <c r="AE538" s="211"/>
      <c r="AF538" s="210"/>
      <c r="AG538" s="185">
        <f t="shared" si="424"/>
        <v>0</v>
      </c>
      <c r="AH538" s="211"/>
      <c r="AI538" s="204"/>
      <c r="AJ538" s="186"/>
    </row>
    <row r="539" spans="1:36" ht="11.25" customHeight="1">
      <c r="A539" s="489" t="s">
        <v>17</v>
      </c>
      <c r="B539" s="386" t="s">
        <v>13</v>
      </c>
      <c r="C539" s="386" t="s">
        <v>14</v>
      </c>
      <c r="D539" s="386" t="s">
        <v>176</v>
      </c>
      <c r="E539" s="386" t="s">
        <v>16</v>
      </c>
      <c r="F539" s="379" t="s">
        <v>17</v>
      </c>
      <c r="G539" s="490" t="s">
        <v>18</v>
      </c>
      <c r="H539" s="487" t="s">
        <v>19</v>
      </c>
      <c r="I539" s="379" t="s">
        <v>20</v>
      </c>
      <c r="J539" s="380" t="s">
        <v>21</v>
      </c>
      <c r="K539" s="487" t="s">
        <v>19</v>
      </c>
      <c r="L539" s="379" t="s">
        <v>20</v>
      </c>
      <c r="M539" s="380" t="s">
        <v>21</v>
      </c>
      <c r="N539" s="487" t="s">
        <v>19</v>
      </c>
      <c r="O539" s="379" t="s">
        <v>20</v>
      </c>
      <c r="P539" s="380" t="s">
        <v>21</v>
      </c>
      <c r="Q539" s="487" t="s">
        <v>19</v>
      </c>
      <c r="R539" s="379" t="s">
        <v>20</v>
      </c>
      <c r="S539" s="380" t="s">
        <v>21</v>
      </c>
      <c r="T539" s="487" t="s">
        <v>19</v>
      </c>
      <c r="U539" s="379" t="s">
        <v>20</v>
      </c>
      <c r="V539" s="380" t="s">
        <v>21</v>
      </c>
      <c r="W539" s="487" t="s">
        <v>19</v>
      </c>
      <c r="X539" s="379" t="s">
        <v>20</v>
      </c>
      <c r="Y539" s="486" t="s">
        <v>21</v>
      </c>
      <c r="Z539" s="487" t="s">
        <v>19</v>
      </c>
      <c r="AA539" s="379" t="s">
        <v>20</v>
      </c>
      <c r="AB539" s="380" t="s">
        <v>21</v>
      </c>
      <c r="AC539" s="487" t="s">
        <v>19</v>
      </c>
      <c r="AD539" s="379" t="s">
        <v>20</v>
      </c>
      <c r="AE539" s="380" t="s">
        <v>21</v>
      </c>
      <c r="AF539" s="487" t="s">
        <v>19</v>
      </c>
      <c r="AG539" s="379" t="s">
        <v>20</v>
      </c>
      <c r="AH539" s="380" t="s">
        <v>21</v>
      </c>
      <c r="AI539" s="381" t="s">
        <v>19</v>
      </c>
      <c r="AJ539" s="488" t="s">
        <v>22</v>
      </c>
    </row>
    <row r="540" spans="1:36" ht="25.5" customHeight="1">
      <c r="A540" s="447"/>
      <c r="B540" s="431"/>
      <c r="C540" s="431"/>
      <c r="D540" s="431"/>
      <c r="E540" s="431"/>
      <c r="F540" s="444"/>
      <c r="G540" s="449"/>
      <c r="H540" s="443"/>
      <c r="I540" s="444"/>
      <c r="J540" s="445"/>
      <c r="K540" s="443"/>
      <c r="L540" s="444"/>
      <c r="M540" s="445"/>
      <c r="N540" s="443"/>
      <c r="O540" s="444"/>
      <c r="P540" s="445"/>
      <c r="Q540" s="443"/>
      <c r="R540" s="444"/>
      <c r="S540" s="445"/>
      <c r="T540" s="443"/>
      <c r="U540" s="444"/>
      <c r="V540" s="445"/>
      <c r="W540" s="443"/>
      <c r="X540" s="444"/>
      <c r="Y540" s="451"/>
      <c r="Z540" s="443"/>
      <c r="AA540" s="444"/>
      <c r="AB540" s="445"/>
      <c r="AC540" s="443"/>
      <c r="AD540" s="444"/>
      <c r="AE540" s="445"/>
      <c r="AF540" s="443"/>
      <c r="AG540" s="444"/>
      <c r="AH540" s="445"/>
      <c r="AI540" s="452"/>
      <c r="AJ540" s="454"/>
    </row>
    <row r="541" spans="1:36" ht="14.45" customHeight="1">
      <c r="A541" s="435" t="s">
        <v>234</v>
      </c>
      <c r="B541" s="426" t="s">
        <v>321</v>
      </c>
      <c r="C541" s="437">
        <v>2622</v>
      </c>
      <c r="D541" s="439" t="s">
        <v>322</v>
      </c>
      <c r="E541" s="441" t="s">
        <v>323</v>
      </c>
      <c r="F541" s="426" t="s">
        <v>234</v>
      </c>
      <c r="G541" s="196" t="s">
        <v>27</v>
      </c>
      <c r="H541" s="208"/>
      <c r="I541" s="179">
        <f t="shared" ref="I541:I549" si="425">H541-J541</f>
        <v>0</v>
      </c>
      <c r="J541" s="209"/>
      <c r="K541" s="208"/>
      <c r="L541" s="179">
        <f t="shared" ref="L541:L549" si="426">K541-M541</f>
        <v>0</v>
      </c>
      <c r="M541" s="209"/>
      <c r="N541" s="208"/>
      <c r="O541" s="179">
        <f t="shared" ref="O541:O549" si="427">N541-P541</f>
        <v>0</v>
      </c>
      <c r="P541" s="209"/>
      <c r="Q541" s="208"/>
      <c r="R541" s="179">
        <f t="shared" ref="R541:R549" si="428">SUM(Q541)</f>
        <v>0</v>
      </c>
      <c r="S541" s="209"/>
      <c r="T541" s="208"/>
      <c r="U541" s="179">
        <f t="shared" ref="U541:U549" si="429">T541-V541</f>
        <v>0</v>
      </c>
      <c r="V541" s="209"/>
      <c r="W541" s="208"/>
      <c r="X541" s="179">
        <f t="shared" ref="X541:X549" si="430">W541-Y541</f>
        <v>0</v>
      </c>
      <c r="Y541" s="228"/>
      <c r="Z541" s="208"/>
      <c r="AA541" s="179">
        <f t="shared" ref="AA541:AA549" si="431">Z541-AB541</f>
        <v>0</v>
      </c>
      <c r="AB541" s="209"/>
      <c r="AC541" s="208"/>
      <c r="AD541" s="179">
        <f t="shared" ref="AD541:AD549" si="432">AC541-AE541</f>
        <v>0</v>
      </c>
      <c r="AE541" s="209"/>
      <c r="AF541" s="208"/>
      <c r="AG541" s="179">
        <f t="shared" ref="AG541:AG549" si="433">AF541-AH541</f>
        <v>0</v>
      </c>
      <c r="AH541" s="209"/>
      <c r="AI541" s="203"/>
      <c r="AJ541" s="181" t="s">
        <v>28</v>
      </c>
    </row>
    <row r="542" spans="1:36" ht="13.5" customHeight="1">
      <c r="A542" s="435"/>
      <c r="B542" s="426"/>
      <c r="C542" s="437"/>
      <c r="D542" s="439"/>
      <c r="E542" s="441"/>
      <c r="F542" s="426"/>
      <c r="G542" s="196" t="s">
        <v>29</v>
      </c>
      <c r="H542" s="208"/>
      <c r="I542" s="179">
        <f t="shared" si="425"/>
        <v>0</v>
      </c>
      <c r="J542" s="209"/>
      <c r="K542" s="208"/>
      <c r="L542" s="179">
        <f t="shared" si="426"/>
        <v>0</v>
      </c>
      <c r="M542" s="209"/>
      <c r="N542" s="208"/>
      <c r="O542" s="179">
        <f t="shared" si="427"/>
        <v>0</v>
      </c>
      <c r="P542" s="209"/>
      <c r="Q542" s="208"/>
      <c r="R542" s="179">
        <f t="shared" si="428"/>
        <v>0</v>
      </c>
      <c r="S542" s="209"/>
      <c r="T542" s="208"/>
      <c r="U542" s="179">
        <f t="shared" si="429"/>
        <v>0</v>
      </c>
      <c r="V542" s="209"/>
      <c r="W542" s="208"/>
      <c r="X542" s="179">
        <f t="shared" si="430"/>
        <v>0</v>
      </c>
      <c r="Y542" s="228"/>
      <c r="Z542" s="208"/>
      <c r="AA542" s="179">
        <f t="shared" si="431"/>
        <v>0</v>
      </c>
      <c r="AB542" s="209"/>
      <c r="AC542" s="208"/>
      <c r="AD542" s="179">
        <f t="shared" si="432"/>
        <v>0</v>
      </c>
      <c r="AE542" s="209"/>
      <c r="AF542" s="208"/>
      <c r="AG542" s="179">
        <f t="shared" si="433"/>
        <v>0</v>
      </c>
      <c r="AH542" s="209"/>
      <c r="AI542" s="203"/>
      <c r="AJ542" s="182">
        <f>SUM(H541:H549,K541:K549,N541:N549,Q541:Q549,T541:T549,W541:W549,Z541:Z549,AC541:AC549,AF541:AF549)</f>
        <v>2200000</v>
      </c>
    </row>
    <row r="543" spans="1:36" ht="15.75" customHeight="1">
      <c r="A543" s="435"/>
      <c r="B543" s="426"/>
      <c r="C543" s="437"/>
      <c r="D543" s="439"/>
      <c r="E543" s="441"/>
      <c r="F543" s="426"/>
      <c r="G543" s="196" t="s">
        <v>30</v>
      </c>
      <c r="H543" s="208"/>
      <c r="I543" s="179">
        <f t="shared" si="425"/>
        <v>0</v>
      </c>
      <c r="J543" s="209"/>
      <c r="K543" s="208"/>
      <c r="L543" s="179">
        <f t="shared" si="426"/>
        <v>0</v>
      </c>
      <c r="M543" s="209"/>
      <c r="N543" s="208"/>
      <c r="O543" s="179">
        <f t="shared" si="427"/>
        <v>0</v>
      </c>
      <c r="P543" s="209"/>
      <c r="Q543" s="208"/>
      <c r="R543" s="179">
        <f>SUM(Q543)</f>
        <v>0</v>
      </c>
      <c r="S543" s="209"/>
      <c r="T543" s="208"/>
      <c r="U543" s="179">
        <f t="shared" si="429"/>
        <v>0</v>
      </c>
      <c r="V543" s="209"/>
      <c r="W543" s="208"/>
      <c r="X543" s="179">
        <f t="shared" si="430"/>
        <v>0</v>
      </c>
      <c r="Y543" s="228"/>
      <c r="Z543" s="208"/>
      <c r="AA543" s="179">
        <f t="shared" si="431"/>
        <v>0</v>
      </c>
      <c r="AB543" s="209"/>
      <c r="AC543" s="208"/>
      <c r="AD543" s="179">
        <f t="shared" si="432"/>
        <v>0</v>
      </c>
      <c r="AE543" s="209"/>
      <c r="AF543" s="208"/>
      <c r="AG543" s="179">
        <f t="shared" si="433"/>
        <v>0</v>
      </c>
      <c r="AH543" s="209"/>
      <c r="AI543" s="203"/>
      <c r="AJ543" s="183" t="s">
        <v>32</v>
      </c>
    </row>
    <row r="544" spans="1:36" ht="13.5" customHeight="1">
      <c r="A544" s="435"/>
      <c r="B544" s="426"/>
      <c r="C544" s="437"/>
      <c r="D544" s="439"/>
      <c r="E544" s="441"/>
      <c r="F544" s="426"/>
      <c r="G544" s="196" t="s">
        <v>31</v>
      </c>
      <c r="H544" s="208"/>
      <c r="I544" s="179">
        <f t="shared" si="425"/>
        <v>0</v>
      </c>
      <c r="J544" s="209"/>
      <c r="K544" s="208"/>
      <c r="L544" s="179">
        <f t="shared" si="426"/>
        <v>0</v>
      </c>
      <c r="M544" s="209"/>
      <c r="N544" s="208"/>
      <c r="O544" s="179">
        <f t="shared" si="427"/>
        <v>0</v>
      </c>
      <c r="P544" s="209"/>
      <c r="Q544" s="208"/>
      <c r="R544" s="179">
        <f t="shared" si="428"/>
        <v>0</v>
      </c>
      <c r="S544" s="209"/>
      <c r="T544" s="208"/>
      <c r="U544" s="179">
        <f t="shared" si="429"/>
        <v>0</v>
      </c>
      <c r="V544" s="209"/>
      <c r="W544" s="208"/>
      <c r="X544" s="179">
        <f t="shared" si="430"/>
        <v>0</v>
      </c>
      <c r="Y544" s="228"/>
      <c r="Z544" s="208"/>
      <c r="AA544" s="179">
        <f t="shared" si="431"/>
        <v>0</v>
      </c>
      <c r="AB544" s="209"/>
      <c r="AC544" s="208"/>
      <c r="AD544" s="179">
        <f t="shared" si="432"/>
        <v>0</v>
      </c>
      <c r="AE544" s="209"/>
      <c r="AF544" s="208"/>
      <c r="AG544" s="179">
        <f t="shared" si="433"/>
        <v>0</v>
      </c>
      <c r="AH544" s="209"/>
      <c r="AI544" s="203"/>
      <c r="AJ544" s="182">
        <f>SUM(I541:I549,L541:L549,O541:O549,R541:R549,U541:U549,X541:X549,AA541:AA549,AD541:AD549,AG541:AG549)</f>
        <v>2200000</v>
      </c>
    </row>
    <row r="545" spans="1:36" ht="13.5" customHeight="1">
      <c r="A545" s="435"/>
      <c r="B545" s="426"/>
      <c r="C545" s="437"/>
      <c r="D545" s="439"/>
      <c r="E545" s="441"/>
      <c r="F545" s="426"/>
      <c r="G545" s="196" t="s">
        <v>33</v>
      </c>
      <c r="H545" s="208"/>
      <c r="I545" s="179">
        <f t="shared" si="425"/>
        <v>0</v>
      </c>
      <c r="J545" s="209"/>
      <c r="K545" s="208"/>
      <c r="L545" s="179">
        <f t="shared" si="426"/>
        <v>0</v>
      </c>
      <c r="M545" s="209"/>
      <c r="N545" s="208"/>
      <c r="O545" s="179">
        <f t="shared" si="427"/>
        <v>0</v>
      </c>
      <c r="P545" s="209"/>
      <c r="Q545" s="208"/>
      <c r="R545" s="179">
        <f t="shared" si="428"/>
        <v>0</v>
      </c>
      <c r="S545" s="209"/>
      <c r="T545" s="208"/>
      <c r="U545" s="179">
        <f t="shared" si="429"/>
        <v>0</v>
      </c>
      <c r="V545" s="209"/>
      <c r="W545" s="208"/>
      <c r="X545" s="179">
        <f t="shared" si="430"/>
        <v>0</v>
      </c>
      <c r="Y545" s="228"/>
      <c r="Z545" s="208"/>
      <c r="AA545" s="179">
        <f t="shared" si="431"/>
        <v>0</v>
      </c>
      <c r="AB545" s="209"/>
      <c r="AC545" s="208"/>
      <c r="AD545" s="179">
        <f t="shared" si="432"/>
        <v>0</v>
      </c>
      <c r="AE545" s="209"/>
      <c r="AF545" s="208"/>
      <c r="AG545" s="179">
        <f t="shared" si="433"/>
        <v>0</v>
      </c>
      <c r="AH545" s="209"/>
      <c r="AI545" s="203"/>
      <c r="AJ545" s="183" t="s">
        <v>36</v>
      </c>
    </row>
    <row r="546" spans="1:36" ht="13.5" customHeight="1">
      <c r="A546" s="435"/>
      <c r="B546" s="426"/>
      <c r="C546" s="437"/>
      <c r="D546" s="439"/>
      <c r="E546" s="441"/>
      <c r="F546" s="426"/>
      <c r="G546" s="196" t="s">
        <v>34</v>
      </c>
      <c r="H546" s="208"/>
      <c r="I546" s="179">
        <f t="shared" si="425"/>
        <v>0</v>
      </c>
      <c r="J546" s="209"/>
      <c r="K546" s="208"/>
      <c r="L546" s="179">
        <f t="shared" si="426"/>
        <v>0</v>
      </c>
      <c r="M546" s="209"/>
      <c r="N546" s="208"/>
      <c r="O546" s="179">
        <f t="shared" si="427"/>
        <v>0</v>
      </c>
      <c r="P546" s="209"/>
      <c r="Q546" s="208"/>
      <c r="R546" s="179">
        <f t="shared" si="428"/>
        <v>0</v>
      </c>
      <c r="S546" s="209"/>
      <c r="T546" s="208"/>
      <c r="U546" s="179">
        <f t="shared" si="429"/>
        <v>0</v>
      </c>
      <c r="V546" s="209"/>
      <c r="W546" s="208"/>
      <c r="X546" s="179">
        <f t="shared" si="430"/>
        <v>0</v>
      </c>
      <c r="Y546" s="209"/>
      <c r="Z546" s="208">
        <v>2200000</v>
      </c>
      <c r="AA546" s="179">
        <f t="shared" si="431"/>
        <v>2200000</v>
      </c>
      <c r="AB546" s="209"/>
      <c r="AC546" s="208"/>
      <c r="AD546" s="179">
        <f t="shared" si="432"/>
        <v>0</v>
      </c>
      <c r="AE546" s="209"/>
      <c r="AF546" s="208"/>
      <c r="AG546" s="179">
        <f t="shared" si="433"/>
        <v>0</v>
      </c>
      <c r="AH546" s="209"/>
      <c r="AI546" s="203"/>
      <c r="AJ546" s="182">
        <f>SUM(J541:J549,M541:M549,P541:P549,S541:S549,V541:V549,Y541:Y549,AB541:AB549,AE541:AE549,AH541:AH549)</f>
        <v>0</v>
      </c>
    </row>
    <row r="547" spans="1:36" ht="13.5" customHeight="1">
      <c r="A547" s="435"/>
      <c r="B547" s="426"/>
      <c r="C547" s="437"/>
      <c r="D547" s="439"/>
      <c r="E547" s="441"/>
      <c r="F547" s="426"/>
      <c r="G547" s="196" t="s">
        <v>35</v>
      </c>
      <c r="H547" s="208"/>
      <c r="I547" s="179">
        <f t="shared" si="425"/>
        <v>0</v>
      </c>
      <c r="J547" s="209"/>
      <c r="K547" s="208"/>
      <c r="L547" s="179">
        <f t="shared" si="426"/>
        <v>0</v>
      </c>
      <c r="M547" s="209"/>
      <c r="N547" s="208"/>
      <c r="O547" s="179">
        <f t="shared" si="427"/>
        <v>0</v>
      </c>
      <c r="P547" s="209"/>
      <c r="Q547" s="208"/>
      <c r="R547" s="179">
        <f t="shared" si="428"/>
        <v>0</v>
      </c>
      <c r="S547" s="209"/>
      <c r="T547" s="208"/>
      <c r="U547" s="179">
        <f t="shared" si="429"/>
        <v>0</v>
      </c>
      <c r="V547" s="209"/>
      <c r="W547" s="208"/>
      <c r="X547" s="179">
        <f t="shared" si="430"/>
        <v>0</v>
      </c>
      <c r="Y547" s="228"/>
      <c r="Z547" s="208"/>
      <c r="AA547" s="179">
        <f t="shared" si="431"/>
        <v>0</v>
      </c>
      <c r="AB547" s="209"/>
      <c r="AC547" s="208"/>
      <c r="AD547" s="179">
        <f t="shared" si="432"/>
        <v>0</v>
      </c>
      <c r="AE547" s="209"/>
      <c r="AF547" s="208"/>
      <c r="AG547" s="179">
        <f t="shared" si="433"/>
        <v>0</v>
      </c>
      <c r="AH547" s="209"/>
      <c r="AI547" s="203"/>
      <c r="AJ547" s="183" t="s">
        <v>40</v>
      </c>
    </row>
    <row r="548" spans="1:36" ht="13.5" customHeight="1">
      <c r="A548" s="435"/>
      <c r="B548" s="426"/>
      <c r="C548" s="437"/>
      <c r="D548" s="439"/>
      <c r="E548" s="441"/>
      <c r="F548" s="426"/>
      <c r="G548" s="196" t="s">
        <v>37</v>
      </c>
      <c r="H548" s="208"/>
      <c r="I548" s="179">
        <f t="shared" si="425"/>
        <v>0</v>
      </c>
      <c r="J548" s="209"/>
      <c r="K548" s="208"/>
      <c r="L548" s="179">
        <f t="shared" si="426"/>
        <v>0</v>
      </c>
      <c r="M548" s="209"/>
      <c r="N548" s="208"/>
      <c r="O548" s="179">
        <f t="shared" si="427"/>
        <v>0</v>
      </c>
      <c r="P548" s="209"/>
      <c r="Q548" s="208"/>
      <c r="R548" s="179">
        <f t="shared" si="428"/>
        <v>0</v>
      </c>
      <c r="S548" s="209"/>
      <c r="T548" s="208"/>
      <c r="U548" s="179">
        <f t="shared" si="429"/>
        <v>0</v>
      </c>
      <c r="V548" s="209"/>
      <c r="W548" s="208"/>
      <c r="X548" s="179">
        <f t="shared" si="430"/>
        <v>0</v>
      </c>
      <c r="Y548" s="228"/>
      <c r="Z548" s="208"/>
      <c r="AA548" s="179">
        <f t="shared" si="431"/>
        <v>0</v>
      </c>
      <c r="AB548" s="209"/>
      <c r="AC548" s="208"/>
      <c r="AD548" s="179">
        <f t="shared" si="432"/>
        <v>0</v>
      </c>
      <c r="AE548" s="209"/>
      <c r="AF548" s="208"/>
      <c r="AG548" s="179">
        <f t="shared" si="433"/>
        <v>0</v>
      </c>
      <c r="AH548" s="209"/>
      <c r="AI548" s="203"/>
      <c r="AJ548" s="184">
        <f>AJ546/AJ542</f>
        <v>0</v>
      </c>
    </row>
    <row r="549" spans="1:36" ht="13.5" customHeight="1" thickBot="1">
      <c r="A549" s="436"/>
      <c r="B549" s="427"/>
      <c r="C549" s="438"/>
      <c r="D549" s="440"/>
      <c r="E549" s="442"/>
      <c r="F549" s="427"/>
      <c r="G549" s="197" t="s">
        <v>38</v>
      </c>
      <c r="H549" s="210"/>
      <c r="I549" s="185">
        <f t="shared" si="425"/>
        <v>0</v>
      </c>
      <c r="J549" s="211"/>
      <c r="K549" s="210"/>
      <c r="L549" s="185">
        <f t="shared" si="426"/>
        <v>0</v>
      </c>
      <c r="M549" s="211"/>
      <c r="N549" s="210"/>
      <c r="O549" s="185">
        <f t="shared" si="427"/>
        <v>0</v>
      </c>
      <c r="P549" s="211"/>
      <c r="Q549" s="210"/>
      <c r="R549" s="185">
        <f t="shared" si="428"/>
        <v>0</v>
      </c>
      <c r="S549" s="211"/>
      <c r="T549" s="210"/>
      <c r="U549" s="185">
        <f t="shared" si="429"/>
        <v>0</v>
      </c>
      <c r="V549" s="211"/>
      <c r="W549" s="210"/>
      <c r="X549" s="185">
        <f t="shared" si="430"/>
        <v>0</v>
      </c>
      <c r="Y549" s="229"/>
      <c r="Z549" s="210"/>
      <c r="AA549" s="185">
        <f t="shared" si="431"/>
        <v>0</v>
      </c>
      <c r="AB549" s="211"/>
      <c r="AC549" s="210"/>
      <c r="AD549" s="185">
        <f t="shared" si="432"/>
        <v>0</v>
      </c>
      <c r="AE549" s="211"/>
      <c r="AF549" s="210"/>
      <c r="AG549" s="185">
        <f t="shared" si="433"/>
        <v>0</v>
      </c>
      <c r="AH549" s="211"/>
      <c r="AI549" s="204"/>
      <c r="AJ549" s="186"/>
    </row>
    <row r="550" spans="1:36" ht="15" customHeight="1">
      <c r="A550" s="446" t="s">
        <v>17</v>
      </c>
      <c r="B550" s="367" t="s">
        <v>13</v>
      </c>
      <c r="C550" s="367" t="s">
        <v>14</v>
      </c>
      <c r="D550" s="367" t="s">
        <v>176</v>
      </c>
      <c r="E550" s="367" t="s">
        <v>16</v>
      </c>
      <c r="F550" s="354" t="s">
        <v>17</v>
      </c>
      <c r="G550" s="448" t="s">
        <v>18</v>
      </c>
      <c r="H550" s="365" t="s">
        <v>19</v>
      </c>
      <c r="I550" s="354" t="s">
        <v>20</v>
      </c>
      <c r="J550" s="355" t="s">
        <v>21</v>
      </c>
      <c r="K550" s="365" t="s">
        <v>19</v>
      </c>
      <c r="L550" s="354" t="s">
        <v>20</v>
      </c>
      <c r="M550" s="355" t="s">
        <v>21</v>
      </c>
      <c r="N550" s="365" t="s">
        <v>19</v>
      </c>
      <c r="O550" s="354" t="s">
        <v>20</v>
      </c>
      <c r="P550" s="355" t="s">
        <v>21</v>
      </c>
      <c r="Q550" s="365" t="s">
        <v>19</v>
      </c>
      <c r="R550" s="354" t="s">
        <v>20</v>
      </c>
      <c r="S550" s="355" t="s">
        <v>21</v>
      </c>
      <c r="T550" s="365" t="s">
        <v>19</v>
      </c>
      <c r="U550" s="354" t="s">
        <v>20</v>
      </c>
      <c r="V550" s="355" t="s">
        <v>21</v>
      </c>
      <c r="W550" s="365" t="s">
        <v>19</v>
      </c>
      <c r="X550" s="354" t="s">
        <v>20</v>
      </c>
      <c r="Y550" s="450" t="s">
        <v>21</v>
      </c>
      <c r="Z550" s="365" t="s">
        <v>19</v>
      </c>
      <c r="AA550" s="354" t="s">
        <v>20</v>
      </c>
      <c r="AB550" s="355" t="s">
        <v>21</v>
      </c>
      <c r="AC550" s="365" t="s">
        <v>19</v>
      </c>
      <c r="AD550" s="354" t="s">
        <v>20</v>
      </c>
      <c r="AE550" s="355" t="s">
        <v>21</v>
      </c>
      <c r="AF550" s="365" t="s">
        <v>19</v>
      </c>
      <c r="AG550" s="354" t="s">
        <v>20</v>
      </c>
      <c r="AH550" s="355" t="s">
        <v>21</v>
      </c>
      <c r="AI550" s="356" t="s">
        <v>19</v>
      </c>
      <c r="AJ550" s="453" t="s">
        <v>22</v>
      </c>
    </row>
    <row r="551" spans="1:36" ht="15" customHeight="1">
      <c r="A551" s="447"/>
      <c r="B551" s="431"/>
      <c r="C551" s="431"/>
      <c r="D551" s="431"/>
      <c r="E551" s="431"/>
      <c r="F551" s="444"/>
      <c r="G551" s="449"/>
      <c r="H551" s="443"/>
      <c r="I551" s="444"/>
      <c r="J551" s="445"/>
      <c r="K551" s="443"/>
      <c r="L551" s="444"/>
      <c r="M551" s="445"/>
      <c r="N551" s="443"/>
      <c r="O551" s="444"/>
      <c r="P551" s="445"/>
      <c r="Q551" s="443"/>
      <c r="R551" s="444"/>
      <c r="S551" s="445"/>
      <c r="T551" s="443"/>
      <c r="U551" s="444"/>
      <c r="V551" s="445"/>
      <c r="W551" s="443"/>
      <c r="X551" s="444"/>
      <c r="Y551" s="451"/>
      <c r="Z551" s="443"/>
      <c r="AA551" s="444"/>
      <c r="AB551" s="445"/>
      <c r="AC551" s="443"/>
      <c r="AD551" s="444"/>
      <c r="AE551" s="445"/>
      <c r="AF551" s="443"/>
      <c r="AG551" s="444"/>
      <c r="AH551" s="445"/>
      <c r="AI551" s="452"/>
      <c r="AJ551" s="454"/>
    </row>
    <row r="552" spans="1:36" ht="15" customHeight="1">
      <c r="A552" s="435" t="s">
        <v>234</v>
      </c>
      <c r="B552" s="426" t="s">
        <v>324</v>
      </c>
      <c r="C552" s="437">
        <v>2623</v>
      </c>
      <c r="D552" s="520"/>
      <c r="E552" s="441" t="s">
        <v>325</v>
      </c>
      <c r="F552" s="426" t="s">
        <v>234</v>
      </c>
      <c r="G552" s="196" t="s">
        <v>27</v>
      </c>
      <c r="H552" s="208"/>
      <c r="I552" s="179">
        <f t="shared" ref="I552:I560" si="434">H552-J552</f>
        <v>0</v>
      </c>
      <c r="J552" s="209"/>
      <c r="K552" s="208"/>
      <c r="L552" s="179">
        <f t="shared" ref="L552:L560" si="435">K552-M552</f>
        <v>0</v>
      </c>
      <c r="M552" s="209"/>
      <c r="N552" s="208"/>
      <c r="O552" s="179">
        <f t="shared" ref="O552:O560" si="436">N552-P552</f>
        <v>0</v>
      </c>
      <c r="P552" s="209"/>
      <c r="Q552" s="208"/>
      <c r="R552" s="179">
        <f t="shared" ref="R552:R560" si="437">Q552-S552</f>
        <v>0</v>
      </c>
      <c r="S552" s="209"/>
      <c r="T552" s="208"/>
      <c r="U552" s="179">
        <f t="shared" ref="U552:U560" si="438">T552-V552</f>
        <v>0</v>
      </c>
      <c r="V552" s="209"/>
      <c r="W552" s="208"/>
      <c r="X552" s="179">
        <f t="shared" ref="X552:X560" si="439">W552-Y552</f>
        <v>0</v>
      </c>
      <c r="Y552" s="228"/>
      <c r="Z552" s="208"/>
      <c r="AA552" s="179">
        <f t="shared" ref="AA552:AA560" si="440">Z552-AB552</f>
        <v>0</v>
      </c>
      <c r="AB552" s="209"/>
      <c r="AC552" s="208"/>
      <c r="AD552" s="179">
        <f t="shared" ref="AD552:AD560" si="441">AC552-AE552</f>
        <v>0</v>
      </c>
      <c r="AE552" s="209"/>
      <c r="AF552" s="208"/>
      <c r="AG552" s="179">
        <f t="shared" ref="AG552:AG560" si="442">AF552-AH552</f>
        <v>0</v>
      </c>
      <c r="AH552" s="209"/>
      <c r="AI552" s="203"/>
      <c r="AJ552" s="181" t="s">
        <v>28</v>
      </c>
    </row>
    <row r="553" spans="1:36">
      <c r="A553" s="435"/>
      <c r="B553" s="426"/>
      <c r="C553" s="437"/>
      <c r="D553" s="520"/>
      <c r="E553" s="441"/>
      <c r="F553" s="426"/>
      <c r="G553" s="196" t="s">
        <v>29</v>
      </c>
      <c r="H553" s="208"/>
      <c r="I553" s="179">
        <f t="shared" si="434"/>
        <v>0</v>
      </c>
      <c r="J553" s="209"/>
      <c r="K553" s="208"/>
      <c r="L553" s="179">
        <f t="shared" si="435"/>
        <v>0</v>
      </c>
      <c r="M553" s="209"/>
      <c r="N553" s="208"/>
      <c r="O553" s="179">
        <f t="shared" si="436"/>
        <v>0</v>
      </c>
      <c r="P553" s="209"/>
      <c r="Q553" s="208"/>
      <c r="R553" s="179">
        <f t="shared" si="437"/>
        <v>0</v>
      </c>
      <c r="S553" s="209"/>
      <c r="T553" s="208"/>
      <c r="U553" s="179">
        <f t="shared" si="438"/>
        <v>0</v>
      </c>
      <c r="V553" s="209"/>
      <c r="W553" s="208"/>
      <c r="X553" s="179">
        <f t="shared" si="439"/>
        <v>0</v>
      </c>
      <c r="Y553" s="228"/>
      <c r="Z553" s="208"/>
      <c r="AA553" s="179">
        <f t="shared" si="440"/>
        <v>0</v>
      </c>
      <c r="AB553" s="209"/>
      <c r="AC553" s="208"/>
      <c r="AD553" s="179">
        <f t="shared" si="441"/>
        <v>0</v>
      </c>
      <c r="AE553" s="209"/>
      <c r="AF553" s="208"/>
      <c r="AG553" s="179">
        <f t="shared" si="442"/>
        <v>0</v>
      </c>
      <c r="AH553" s="209"/>
      <c r="AI553" s="203"/>
      <c r="AJ553" s="182">
        <f>SUM(H552:H560,K552:K560,N552:N560,Q552:Q560,T552:T560,W552:W560,Z552:Z560,AC552:AC560,AF552:AF560)</f>
        <v>3812700</v>
      </c>
    </row>
    <row r="554" spans="1:36">
      <c r="A554" s="435"/>
      <c r="B554" s="426"/>
      <c r="C554" s="437"/>
      <c r="D554" s="520"/>
      <c r="E554" s="441"/>
      <c r="F554" s="426"/>
      <c r="G554" s="196" t="s">
        <v>30</v>
      </c>
      <c r="H554" s="208"/>
      <c r="I554" s="179">
        <f t="shared" si="434"/>
        <v>0</v>
      </c>
      <c r="J554" s="209"/>
      <c r="K554" s="208"/>
      <c r="L554" s="179">
        <f t="shared" si="435"/>
        <v>0</v>
      </c>
      <c r="M554" s="209"/>
      <c r="N554" s="208"/>
      <c r="O554" s="179">
        <f t="shared" si="436"/>
        <v>0</v>
      </c>
      <c r="P554" s="209"/>
      <c r="Q554" s="208"/>
      <c r="R554" s="179">
        <f t="shared" si="437"/>
        <v>0</v>
      </c>
      <c r="S554" s="209"/>
      <c r="T554" s="208"/>
      <c r="U554" s="179">
        <f t="shared" si="438"/>
        <v>0</v>
      </c>
      <c r="V554" s="209"/>
      <c r="W554" s="208"/>
      <c r="X554" s="179">
        <f t="shared" si="439"/>
        <v>0</v>
      </c>
      <c r="Y554" s="228"/>
      <c r="Z554" s="208"/>
      <c r="AA554" s="179">
        <f t="shared" si="440"/>
        <v>0</v>
      </c>
      <c r="AB554" s="209"/>
      <c r="AC554" s="208"/>
      <c r="AD554" s="179">
        <f t="shared" si="441"/>
        <v>0</v>
      </c>
      <c r="AE554" s="209"/>
      <c r="AF554" s="208"/>
      <c r="AG554" s="179">
        <f t="shared" si="442"/>
        <v>0</v>
      </c>
      <c r="AH554" s="209"/>
      <c r="AI554" s="203"/>
      <c r="AJ554" s="183" t="s">
        <v>32</v>
      </c>
    </row>
    <row r="555" spans="1:36">
      <c r="A555" s="435"/>
      <c r="B555" s="426"/>
      <c r="C555" s="437"/>
      <c r="D555" s="520"/>
      <c r="E555" s="441"/>
      <c r="F555" s="426"/>
      <c r="G555" s="196" t="s">
        <v>31</v>
      </c>
      <c r="H555" s="208"/>
      <c r="I555" s="179">
        <f t="shared" si="434"/>
        <v>0</v>
      </c>
      <c r="J555" s="209"/>
      <c r="K555" s="208"/>
      <c r="L555" s="179">
        <f t="shared" si="435"/>
        <v>0</v>
      </c>
      <c r="M555" s="209"/>
      <c r="N555" s="208"/>
      <c r="O555" s="179">
        <f t="shared" si="436"/>
        <v>0</v>
      </c>
      <c r="P555" s="209"/>
      <c r="Q555" s="208"/>
      <c r="R555" s="179">
        <f t="shared" si="437"/>
        <v>0</v>
      </c>
      <c r="S555" s="209"/>
      <c r="T555" s="208"/>
      <c r="U555" s="179">
        <f t="shared" si="438"/>
        <v>0</v>
      </c>
      <c r="V555" s="209"/>
      <c r="W555" s="208"/>
      <c r="X555" s="179">
        <f t="shared" si="439"/>
        <v>0</v>
      </c>
      <c r="Y555" s="228"/>
      <c r="Z555" s="208"/>
      <c r="AA555" s="179">
        <f t="shared" si="440"/>
        <v>0</v>
      </c>
      <c r="AB555" s="209"/>
      <c r="AC555" s="208"/>
      <c r="AD555" s="179">
        <f t="shared" si="441"/>
        <v>0</v>
      </c>
      <c r="AE555" s="209"/>
      <c r="AF555" s="208">
        <v>739484</v>
      </c>
      <c r="AG555" s="179">
        <f t="shared" si="442"/>
        <v>739484</v>
      </c>
      <c r="AH555" s="209"/>
      <c r="AI555" s="203"/>
      <c r="AJ555" s="182">
        <f>SUM(I552:I560,L552:L560,O552:O560,R552:R560,U552:U560,X552:X560,AA552:AA560,AD552:AD560,AG552:AG560)</f>
        <v>3812700</v>
      </c>
    </row>
    <row r="556" spans="1:36">
      <c r="A556" s="435"/>
      <c r="B556" s="426"/>
      <c r="C556" s="437"/>
      <c r="D556" s="520"/>
      <c r="E556" s="441"/>
      <c r="F556" s="426"/>
      <c r="G556" s="196" t="s">
        <v>33</v>
      </c>
      <c r="H556" s="208"/>
      <c r="I556" s="179">
        <f t="shared" si="434"/>
        <v>0</v>
      </c>
      <c r="J556" s="209"/>
      <c r="K556" s="208"/>
      <c r="L556" s="179">
        <f t="shared" si="435"/>
        <v>0</v>
      </c>
      <c r="M556" s="209"/>
      <c r="N556" s="208"/>
      <c r="O556" s="179">
        <f t="shared" si="436"/>
        <v>0</v>
      </c>
      <c r="P556" s="209"/>
      <c r="Q556" s="208"/>
      <c r="R556" s="179">
        <f t="shared" si="437"/>
        <v>0</v>
      </c>
      <c r="S556" s="209"/>
      <c r="T556" s="208"/>
      <c r="U556" s="179">
        <f t="shared" si="438"/>
        <v>0</v>
      </c>
      <c r="V556" s="209"/>
      <c r="W556" s="208"/>
      <c r="X556" s="179">
        <f t="shared" si="439"/>
        <v>0</v>
      </c>
      <c r="Y556" s="228"/>
      <c r="Z556" s="208"/>
      <c r="AA556" s="179">
        <f t="shared" si="440"/>
        <v>0</v>
      </c>
      <c r="AB556" s="209"/>
      <c r="AC556" s="208"/>
      <c r="AD556" s="179">
        <f t="shared" si="441"/>
        <v>0</v>
      </c>
      <c r="AE556" s="209"/>
      <c r="AF556" s="208">
        <v>73216</v>
      </c>
      <c r="AG556" s="179">
        <f t="shared" si="442"/>
        <v>73216</v>
      </c>
      <c r="AH556" s="209"/>
      <c r="AI556" s="203"/>
      <c r="AJ556" s="183" t="s">
        <v>36</v>
      </c>
    </row>
    <row r="557" spans="1:36">
      <c r="A557" s="435"/>
      <c r="B557" s="426"/>
      <c r="C557" s="437"/>
      <c r="D557" s="520"/>
      <c r="E557" s="441"/>
      <c r="F557" s="426"/>
      <c r="G557" s="196" t="s">
        <v>34</v>
      </c>
      <c r="H557" s="208"/>
      <c r="I557" s="179">
        <f t="shared" si="434"/>
        <v>0</v>
      </c>
      <c r="J557" s="209"/>
      <c r="K557" s="208"/>
      <c r="L557" s="179">
        <f t="shared" si="435"/>
        <v>0</v>
      </c>
      <c r="M557" s="209"/>
      <c r="N557" s="208"/>
      <c r="O557" s="179">
        <f t="shared" si="436"/>
        <v>0</v>
      </c>
      <c r="P557" s="209"/>
      <c r="Q557" s="208"/>
      <c r="R557" s="179">
        <f t="shared" si="437"/>
        <v>0</v>
      </c>
      <c r="S557" s="209"/>
      <c r="T557" s="208"/>
      <c r="U557" s="179">
        <f t="shared" si="438"/>
        <v>0</v>
      </c>
      <c r="V557" s="209"/>
      <c r="W557" s="208"/>
      <c r="X557" s="179">
        <f t="shared" si="439"/>
        <v>0</v>
      </c>
      <c r="Y557" s="228"/>
      <c r="Z557" s="208"/>
      <c r="AA557" s="179">
        <f t="shared" si="440"/>
        <v>0</v>
      </c>
      <c r="AB557" s="209"/>
      <c r="AC557" s="208"/>
      <c r="AD557" s="179">
        <f t="shared" si="441"/>
        <v>0</v>
      </c>
      <c r="AE557" s="209"/>
      <c r="AF557" s="208">
        <v>3000000</v>
      </c>
      <c r="AG557" s="179">
        <f t="shared" si="442"/>
        <v>3000000</v>
      </c>
      <c r="AH557" s="209"/>
      <c r="AI557" s="203"/>
      <c r="AJ557" s="182">
        <f>SUM(J552:J560,M552:M560,P552:P560,S552:S560,V552:V560,Y552:Y560,AB552:AB560,AE552:AE560,AH552:AH560)</f>
        <v>0</v>
      </c>
    </row>
    <row r="558" spans="1:36">
      <c r="A558" s="435"/>
      <c r="B558" s="426"/>
      <c r="C558" s="437"/>
      <c r="D558" s="520"/>
      <c r="E558" s="441"/>
      <c r="F558" s="426"/>
      <c r="G558" s="196" t="s">
        <v>35</v>
      </c>
      <c r="H558" s="208"/>
      <c r="I558" s="179">
        <f t="shared" si="434"/>
        <v>0</v>
      </c>
      <c r="J558" s="209"/>
      <c r="K558" s="208"/>
      <c r="L558" s="179">
        <f t="shared" si="435"/>
        <v>0</v>
      </c>
      <c r="M558" s="209"/>
      <c r="N558" s="208"/>
      <c r="O558" s="179">
        <f t="shared" si="436"/>
        <v>0</v>
      </c>
      <c r="P558" s="209"/>
      <c r="Q558" s="208"/>
      <c r="R558" s="179">
        <f t="shared" si="437"/>
        <v>0</v>
      </c>
      <c r="S558" s="209"/>
      <c r="T558" s="208"/>
      <c r="U558" s="179">
        <f t="shared" si="438"/>
        <v>0</v>
      </c>
      <c r="V558" s="209"/>
      <c r="W558" s="208"/>
      <c r="X558" s="179">
        <f t="shared" si="439"/>
        <v>0</v>
      </c>
      <c r="Y558" s="228"/>
      <c r="Z558" s="208"/>
      <c r="AA558" s="179">
        <f t="shared" si="440"/>
        <v>0</v>
      </c>
      <c r="AB558" s="209"/>
      <c r="AC558" s="208"/>
      <c r="AD558" s="179">
        <f t="shared" si="441"/>
        <v>0</v>
      </c>
      <c r="AE558" s="209"/>
      <c r="AF558" s="208"/>
      <c r="AG558" s="179">
        <f t="shared" si="442"/>
        <v>0</v>
      </c>
      <c r="AH558" s="209"/>
      <c r="AI558" s="203"/>
      <c r="AJ558" s="183" t="s">
        <v>40</v>
      </c>
    </row>
    <row r="559" spans="1:36">
      <c r="A559" s="435"/>
      <c r="B559" s="426"/>
      <c r="C559" s="437"/>
      <c r="D559" s="520"/>
      <c r="E559" s="441"/>
      <c r="F559" s="426"/>
      <c r="G559" s="196" t="s">
        <v>37</v>
      </c>
      <c r="H559" s="208"/>
      <c r="I559" s="179">
        <f t="shared" si="434"/>
        <v>0</v>
      </c>
      <c r="J559" s="209"/>
      <c r="K559" s="208"/>
      <c r="L559" s="179">
        <f t="shared" si="435"/>
        <v>0</v>
      </c>
      <c r="M559" s="209"/>
      <c r="N559" s="208"/>
      <c r="O559" s="179">
        <f t="shared" si="436"/>
        <v>0</v>
      </c>
      <c r="P559" s="209"/>
      <c r="Q559" s="208"/>
      <c r="R559" s="179">
        <f t="shared" si="437"/>
        <v>0</v>
      </c>
      <c r="S559" s="209"/>
      <c r="T559" s="208"/>
      <c r="U559" s="179">
        <f t="shared" si="438"/>
        <v>0</v>
      </c>
      <c r="V559" s="209"/>
      <c r="W559" s="208"/>
      <c r="X559" s="179">
        <f t="shared" si="439"/>
        <v>0</v>
      </c>
      <c r="Y559" s="228"/>
      <c r="Z559" s="208"/>
      <c r="AA559" s="179">
        <f t="shared" si="440"/>
        <v>0</v>
      </c>
      <c r="AB559" s="209"/>
      <c r="AC559" s="208"/>
      <c r="AD559" s="179">
        <f t="shared" si="441"/>
        <v>0</v>
      </c>
      <c r="AE559" s="209"/>
      <c r="AF559" s="208"/>
      <c r="AG559" s="179">
        <f t="shared" si="442"/>
        <v>0</v>
      </c>
      <c r="AH559" s="209"/>
      <c r="AI559" s="203"/>
      <c r="AJ559" s="184">
        <f>AJ557/AJ553</f>
        <v>0</v>
      </c>
    </row>
    <row r="560" spans="1:36" ht="15" thickBot="1">
      <c r="A560" s="436"/>
      <c r="B560" s="427"/>
      <c r="C560" s="438"/>
      <c r="D560" s="521"/>
      <c r="E560" s="442"/>
      <c r="F560" s="427"/>
      <c r="G560" s="197" t="s">
        <v>38</v>
      </c>
      <c r="H560" s="210"/>
      <c r="I560" s="185">
        <f t="shared" si="434"/>
        <v>0</v>
      </c>
      <c r="J560" s="211"/>
      <c r="K560" s="210"/>
      <c r="L560" s="185">
        <f t="shared" si="435"/>
        <v>0</v>
      </c>
      <c r="M560" s="211"/>
      <c r="N560" s="210"/>
      <c r="O560" s="185">
        <f t="shared" si="436"/>
        <v>0</v>
      </c>
      <c r="P560" s="211"/>
      <c r="Q560" s="210"/>
      <c r="R560" s="185">
        <f t="shared" si="437"/>
        <v>0</v>
      </c>
      <c r="S560" s="211"/>
      <c r="T560" s="210"/>
      <c r="U560" s="185">
        <f t="shared" si="438"/>
        <v>0</v>
      </c>
      <c r="V560" s="211"/>
      <c r="W560" s="210"/>
      <c r="X560" s="185">
        <f t="shared" si="439"/>
        <v>0</v>
      </c>
      <c r="Y560" s="229"/>
      <c r="Z560" s="210"/>
      <c r="AA560" s="185">
        <f t="shared" si="440"/>
        <v>0</v>
      </c>
      <c r="AB560" s="211"/>
      <c r="AC560" s="210"/>
      <c r="AD560" s="185">
        <f t="shared" si="441"/>
        <v>0</v>
      </c>
      <c r="AE560" s="211"/>
      <c r="AF560" s="210"/>
      <c r="AG560" s="185">
        <f t="shared" si="442"/>
        <v>0</v>
      </c>
      <c r="AH560" s="211"/>
      <c r="AI560" s="204"/>
      <c r="AJ560" s="186"/>
    </row>
    <row r="561" spans="1:36" ht="15" customHeight="1">
      <c r="A561" s="446" t="s">
        <v>17</v>
      </c>
      <c r="B561" s="367" t="s">
        <v>13</v>
      </c>
      <c r="C561" s="367" t="s">
        <v>14</v>
      </c>
      <c r="D561" s="367" t="s">
        <v>176</v>
      </c>
      <c r="E561" s="367" t="s">
        <v>16</v>
      </c>
      <c r="F561" s="354" t="s">
        <v>17</v>
      </c>
      <c r="G561" s="448" t="s">
        <v>18</v>
      </c>
      <c r="H561" s="365" t="s">
        <v>19</v>
      </c>
      <c r="I561" s="354" t="s">
        <v>20</v>
      </c>
      <c r="J561" s="355" t="s">
        <v>21</v>
      </c>
      <c r="K561" s="365" t="s">
        <v>19</v>
      </c>
      <c r="L561" s="354" t="s">
        <v>20</v>
      </c>
      <c r="M561" s="355" t="s">
        <v>21</v>
      </c>
      <c r="N561" s="365" t="s">
        <v>19</v>
      </c>
      <c r="O561" s="354" t="s">
        <v>20</v>
      </c>
      <c r="P561" s="355" t="s">
        <v>21</v>
      </c>
      <c r="Q561" s="365" t="s">
        <v>19</v>
      </c>
      <c r="R561" s="354" t="s">
        <v>20</v>
      </c>
      <c r="S561" s="355" t="s">
        <v>21</v>
      </c>
      <c r="T561" s="365" t="s">
        <v>19</v>
      </c>
      <c r="U561" s="354" t="s">
        <v>20</v>
      </c>
      <c r="V561" s="355" t="s">
        <v>21</v>
      </c>
      <c r="W561" s="365" t="s">
        <v>19</v>
      </c>
      <c r="X561" s="354" t="s">
        <v>20</v>
      </c>
      <c r="Y561" s="450" t="s">
        <v>21</v>
      </c>
      <c r="Z561" s="365" t="s">
        <v>19</v>
      </c>
      <c r="AA561" s="354" t="s">
        <v>20</v>
      </c>
      <c r="AB561" s="355" t="s">
        <v>21</v>
      </c>
      <c r="AC561" s="365" t="s">
        <v>19</v>
      </c>
      <c r="AD561" s="354" t="s">
        <v>20</v>
      </c>
      <c r="AE561" s="355" t="s">
        <v>21</v>
      </c>
      <c r="AF561" s="365" t="s">
        <v>19</v>
      </c>
      <c r="AG561" s="354" t="s">
        <v>20</v>
      </c>
      <c r="AH561" s="355" t="s">
        <v>21</v>
      </c>
      <c r="AI561" s="356" t="s">
        <v>19</v>
      </c>
      <c r="AJ561" s="453" t="s">
        <v>22</v>
      </c>
    </row>
    <row r="562" spans="1:36" ht="15" customHeight="1">
      <c r="A562" s="447"/>
      <c r="B562" s="431"/>
      <c r="C562" s="431"/>
      <c r="D562" s="431"/>
      <c r="E562" s="431"/>
      <c r="F562" s="444"/>
      <c r="G562" s="449"/>
      <c r="H562" s="443"/>
      <c r="I562" s="444"/>
      <c r="J562" s="445"/>
      <c r="K562" s="443"/>
      <c r="L562" s="444"/>
      <c r="M562" s="445"/>
      <c r="N562" s="443"/>
      <c r="O562" s="444"/>
      <c r="P562" s="445"/>
      <c r="Q562" s="443"/>
      <c r="R562" s="444"/>
      <c r="S562" s="445"/>
      <c r="T562" s="443"/>
      <c r="U562" s="444"/>
      <c r="V562" s="445"/>
      <c r="W562" s="443"/>
      <c r="X562" s="444"/>
      <c r="Y562" s="451"/>
      <c r="Z562" s="443"/>
      <c r="AA562" s="444"/>
      <c r="AB562" s="445"/>
      <c r="AC562" s="443"/>
      <c r="AD562" s="444"/>
      <c r="AE562" s="445"/>
      <c r="AF562" s="443"/>
      <c r="AG562" s="444"/>
      <c r="AH562" s="445"/>
      <c r="AI562" s="452"/>
      <c r="AJ562" s="454"/>
    </row>
    <row r="563" spans="1:36" ht="15" customHeight="1">
      <c r="A563" s="435" t="s">
        <v>234</v>
      </c>
      <c r="B563" s="426" t="s">
        <v>326</v>
      </c>
      <c r="C563" s="437">
        <v>2624</v>
      </c>
      <c r="D563" s="520"/>
      <c r="E563" s="441" t="s">
        <v>327</v>
      </c>
      <c r="F563" s="426" t="s">
        <v>234</v>
      </c>
      <c r="G563" s="196" t="s">
        <v>27</v>
      </c>
      <c r="H563" s="208"/>
      <c r="I563" s="179">
        <f t="shared" ref="I563:I571" si="443">H563-J563</f>
        <v>0</v>
      </c>
      <c r="J563" s="209"/>
      <c r="K563" s="208"/>
      <c r="L563" s="179">
        <f t="shared" ref="L563:L571" si="444">K563-M563</f>
        <v>0</v>
      </c>
      <c r="M563" s="209"/>
      <c r="N563" s="208"/>
      <c r="O563" s="179">
        <f t="shared" ref="O563:O571" si="445">N563-P563</f>
        <v>0</v>
      </c>
      <c r="P563" s="209"/>
      <c r="Q563" s="208"/>
      <c r="R563" s="179">
        <f t="shared" ref="R563:R571" si="446">Q563-S563</f>
        <v>0</v>
      </c>
      <c r="S563" s="209"/>
      <c r="T563" s="208"/>
      <c r="U563" s="179">
        <f t="shared" ref="U563:U571" si="447">T563-V563</f>
        <v>0</v>
      </c>
      <c r="V563" s="209"/>
      <c r="W563" s="208"/>
      <c r="X563" s="179">
        <f t="shared" ref="X563:X571" si="448">W563-Y563</f>
        <v>0</v>
      </c>
      <c r="Y563" s="228"/>
      <c r="Z563" s="208"/>
      <c r="AA563" s="179">
        <f t="shared" ref="AA563:AA571" si="449">Z563-AB563</f>
        <v>0</v>
      </c>
      <c r="AB563" s="209"/>
      <c r="AC563" s="208"/>
      <c r="AD563" s="179">
        <f t="shared" ref="AD563:AD571" si="450">AC563-AE563</f>
        <v>0</v>
      </c>
      <c r="AE563" s="209"/>
      <c r="AF563" s="208"/>
      <c r="AG563" s="179">
        <f t="shared" ref="AG563:AG571" si="451">AF563-AH563</f>
        <v>0</v>
      </c>
      <c r="AH563" s="209"/>
      <c r="AI563" s="203"/>
      <c r="AJ563" s="181" t="s">
        <v>28</v>
      </c>
    </row>
    <row r="564" spans="1:36">
      <c r="A564" s="435"/>
      <c r="B564" s="426"/>
      <c r="C564" s="437"/>
      <c r="D564" s="520"/>
      <c r="E564" s="441"/>
      <c r="F564" s="426"/>
      <c r="G564" s="196" t="s">
        <v>29</v>
      </c>
      <c r="H564" s="208"/>
      <c r="I564" s="179">
        <f t="shared" si="443"/>
        <v>0</v>
      </c>
      <c r="J564" s="209"/>
      <c r="K564" s="208"/>
      <c r="L564" s="179">
        <f t="shared" si="444"/>
        <v>0</v>
      </c>
      <c r="M564" s="209"/>
      <c r="N564" s="208"/>
      <c r="O564" s="179">
        <f t="shared" si="445"/>
        <v>0</v>
      </c>
      <c r="P564" s="209"/>
      <c r="Q564" s="208"/>
      <c r="R564" s="179">
        <f t="shared" si="446"/>
        <v>0</v>
      </c>
      <c r="S564" s="209"/>
      <c r="T564" s="208"/>
      <c r="U564" s="179">
        <f t="shared" si="447"/>
        <v>0</v>
      </c>
      <c r="V564" s="209"/>
      <c r="W564" s="208"/>
      <c r="X564" s="179">
        <f t="shared" si="448"/>
        <v>0</v>
      </c>
      <c r="Y564" s="228"/>
      <c r="Z564" s="208"/>
      <c r="AA564" s="179">
        <f t="shared" si="449"/>
        <v>0</v>
      </c>
      <c r="AB564" s="209"/>
      <c r="AC564" s="208"/>
      <c r="AD564" s="179">
        <f t="shared" si="450"/>
        <v>0</v>
      </c>
      <c r="AE564" s="209"/>
      <c r="AF564" s="208"/>
      <c r="AG564" s="179">
        <f t="shared" si="451"/>
        <v>0</v>
      </c>
      <c r="AH564" s="209"/>
      <c r="AI564" s="203"/>
      <c r="AJ564" s="182">
        <f>SUM(H563:H571,K563:K571,N563:N571,Q563:Q571,T563:T571,W563:W571,Z563:Z571,AC563:AC571,AF563:AF571)</f>
        <v>2042396</v>
      </c>
    </row>
    <row r="565" spans="1:36">
      <c r="A565" s="435"/>
      <c r="B565" s="426"/>
      <c r="C565" s="437"/>
      <c r="D565" s="520"/>
      <c r="E565" s="441"/>
      <c r="F565" s="426"/>
      <c r="G565" s="196" t="s">
        <v>30</v>
      </c>
      <c r="H565" s="208"/>
      <c r="I565" s="179">
        <f t="shared" si="443"/>
        <v>0</v>
      </c>
      <c r="J565" s="209"/>
      <c r="K565" s="208"/>
      <c r="L565" s="179">
        <f t="shared" si="444"/>
        <v>0</v>
      </c>
      <c r="M565" s="209"/>
      <c r="N565" s="208"/>
      <c r="O565" s="179">
        <f t="shared" si="445"/>
        <v>0</v>
      </c>
      <c r="P565" s="209"/>
      <c r="Q565" s="208"/>
      <c r="R565" s="179">
        <f t="shared" si="446"/>
        <v>0</v>
      </c>
      <c r="S565" s="209"/>
      <c r="T565" s="208"/>
      <c r="U565" s="179">
        <f t="shared" si="447"/>
        <v>0</v>
      </c>
      <c r="V565" s="209"/>
      <c r="W565" s="208">
        <v>100000</v>
      </c>
      <c r="X565" s="179">
        <f t="shared" si="448"/>
        <v>100000</v>
      </c>
      <c r="Y565" s="228"/>
      <c r="Z565" s="208"/>
      <c r="AA565" s="179">
        <f t="shared" si="449"/>
        <v>0</v>
      </c>
      <c r="AB565" s="209"/>
      <c r="AC565" s="208"/>
      <c r="AD565" s="179">
        <f t="shared" si="450"/>
        <v>0</v>
      </c>
      <c r="AE565" s="209"/>
      <c r="AF565" s="208"/>
      <c r="AG565" s="179">
        <f t="shared" si="451"/>
        <v>0</v>
      </c>
      <c r="AH565" s="209"/>
      <c r="AI565" s="203"/>
      <c r="AJ565" s="183" t="s">
        <v>32</v>
      </c>
    </row>
    <row r="566" spans="1:36">
      <c r="A566" s="435"/>
      <c r="B566" s="426"/>
      <c r="C566" s="437"/>
      <c r="D566" s="520"/>
      <c r="E566" s="441"/>
      <c r="F566" s="426"/>
      <c r="G566" s="196" t="s">
        <v>31</v>
      </c>
      <c r="H566" s="208"/>
      <c r="I566" s="179">
        <f t="shared" si="443"/>
        <v>0</v>
      </c>
      <c r="J566" s="209"/>
      <c r="K566" s="208"/>
      <c r="L566" s="179">
        <f t="shared" si="444"/>
        <v>0</v>
      </c>
      <c r="M566" s="209"/>
      <c r="N566" s="208"/>
      <c r="O566" s="179">
        <f t="shared" si="445"/>
        <v>0</v>
      </c>
      <c r="P566" s="209"/>
      <c r="Q566" s="208"/>
      <c r="R566" s="179">
        <f t="shared" si="446"/>
        <v>0</v>
      </c>
      <c r="S566" s="209"/>
      <c r="T566" s="208"/>
      <c r="U566" s="179">
        <f t="shared" si="447"/>
        <v>0</v>
      </c>
      <c r="V566" s="209"/>
      <c r="W566" s="208"/>
      <c r="X566" s="179">
        <f t="shared" si="448"/>
        <v>0</v>
      </c>
      <c r="Y566" s="228"/>
      <c r="Z566" s="208"/>
      <c r="AA566" s="179">
        <f t="shared" si="449"/>
        <v>0</v>
      </c>
      <c r="AB566" s="209"/>
      <c r="AC566" s="208"/>
      <c r="AD566" s="179">
        <f t="shared" si="450"/>
        <v>0</v>
      </c>
      <c r="AE566" s="209"/>
      <c r="AF566" s="208">
        <v>308370</v>
      </c>
      <c r="AG566" s="179">
        <f t="shared" si="451"/>
        <v>308370</v>
      </c>
      <c r="AH566" s="209"/>
      <c r="AI566" s="203"/>
      <c r="AJ566" s="182">
        <f>SUM(I563:I571,L563:L571,O563:O571,R563:R571,U563:U571,X563:X571,AA563:AA571,AD563:AD571,AG563:AG571)</f>
        <v>2042396</v>
      </c>
    </row>
    <row r="567" spans="1:36">
      <c r="A567" s="435"/>
      <c r="B567" s="426"/>
      <c r="C567" s="437"/>
      <c r="D567" s="520"/>
      <c r="E567" s="441"/>
      <c r="F567" s="426"/>
      <c r="G567" s="196" t="s">
        <v>33</v>
      </c>
      <c r="H567" s="208"/>
      <c r="I567" s="179">
        <f t="shared" si="443"/>
        <v>0</v>
      </c>
      <c r="J567" s="209"/>
      <c r="K567" s="208"/>
      <c r="L567" s="179">
        <f t="shared" si="444"/>
        <v>0</v>
      </c>
      <c r="M567" s="209"/>
      <c r="N567" s="208"/>
      <c r="O567" s="179">
        <f t="shared" si="445"/>
        <v>0</v>
      </c>
      <c r="P567" s="209"/>
      <c r="Q567" s="208"/>
      <c r="R567" s="179">
        <f t="shared" si="446"/>
        <v>0</v>
      </c>
      <c r="S567" s="209"/>
      <c r="T567" s="208"/>
      <c r="U567" s="179">
        <f t="shared" si="447"/>
        <v>0</v>
      </c>
      <c r="V567" s="209"/>
      <c r="W567" s="208"/>
      <c r="X567" s="179">
        <f t="shared" si="448"/>
        <v>0</v>
      </c>
      <c r="Y567" s="228"/>
      <c r="Z567" s="208"/>
      <c r="AA567" s="179">
        <f t="shared" si="449"/>
        <v>0</v>
      </c>
      <c r="AB567" s="209"/>
      <c r="AC567" s="208"/>
      <c r="AD567" s="179">
        <f t="shared" si="450"/>
        <v>0</v>
      </c>
      <c r="AE567" s="209"/>
      <c r="AF567" s="208">
        <v>34026</v>
      </c>
      <c r="AG567" s="179">
        <f t="shared" si="451"/>
        <v>34026</v>
      </c>
      <c r="AH567" s="209"/>
      <c r="AI567" s="203"/>
      <c r="AJ567" s="183" t="s">
        <v>36</v>
      </c>
    </row>
    <row r="568" spans="1:36">
      <c r="A568" s="435"/>
      <c r="B568" s="426"/>
      <c r="C568" s="437"/>
      <c r="D568" s="520"/>
      <c r="E568" s="441"/>
      <c r="F568" s="426"/>
      <c r="G568" s="196" t="s">
        <v>34</v>
      </c>
      <c r="H568" s="208"/>
      <c r="I568" s="179">
        <f t="shared" si="443"/>
        <v>0</v>
      </c>
      <c r="J568" s="209"/>
      <c r="K568" s="208"/>
      <c r="L568" s="179">
        <f t="shared" si="444"/>
        <v>0</v>
      </c>
      <c r="M568" s="209"/>
      <c r="N568" s="208"/>
      <c r="O568" s="179">
        <f t="shared" si="445"/>
        <v>0</v>
      </c>
      <c r="P568" s="209"/>
      <c r="Q568" s="208"/>
      <c r="R568" s="179">
        <f t="shared" si="446"/>
        <v>0</v>
      </c>
      <c r="S568" s="209"/>
      <c r="T568" s="208"/>
      <c r="U568" s="179">
        <f t="shared" si="447"/>
        <v>0</v>
      </c>
      <c r="V568" s="209"/>
      <c r="W568" s="208"/>
      <c r="X568" s="179">
        <f t="shared" si="448"/>
        <v>0</v>
      </c>
      <c r="Y568" s="228"/>
      <c r="Z568" s="208"/>
      <c r="AA568" s="179">
        <f t="shared" si="449"/>
        <v>0</v>
      </c>
      <c r="AB568" s="209"/>
      <c r="AC568" s="208"/>
      <c r="AD568" s="179">
        <f t="shared" si="450"/>
        <v>0</v>
      </c>
      <c r="AE568" s="209"/>
      <c r="AF568" s="208">
        <v>1600000</v>
      </c>
      <c r="AG568" s="179">
        <f t="shared" si="451"/>
        <v>1600000</v>
      </c>
      <c r="AH568" s="209"/>
      <c r="AI568" s="203"/>
      <c r="AJ568" s="182">
        <f>SUM(J563:J571,M563:M571,P563:P571,S563:S571,V563:V571,Y563:Y571,AB563:AB571,AE563:AE571,AH563:AH571)</f>
        <v>0</v>
      </c>
    </row>
    <row r="569" spans="1:36">
      <c r="A569" s="435"/>
      <c r="B569" s="426"/>
      <c r="C569" s="437"/>
      <c r="D569" s="520"/>
      <c r="E569" s="441"/>
      <c r="F569" s="426"/>
      <c r="G569" s="196" t="s">
        <v>35</v>
      </c>
      <c r="H569" s="208"/>
      <c r="I569" s="179">
        <f t="shared" si="443"/>
        <v>0</v>
      </c>
      <c r="J569" s="209"/>
      <c r="K569" s="208"/>
      <c r="L569" s="179">
        <f t="shared" si="444"/>
        <v>0</v>
      </c>
      <c r="M569" s="209"/>
      <c r="N569" s="208"/>
      <c r="O569" s="179">
        <f t="shared" si="445"/>
        <v>0</v>
      </c>
      <c r="P569" s="209"/>
      <c r="Q569" s="208"/>
      <c r="R569" s="179">
        <f t="shared" si="446"/>
        <v>0</v>
      </c>
      <c r="S569" s="209"/>
      <c r="T569" s="208"/>
      <c r="U569" s="179">
        <f t="shared" si="447"/>
        <v>0</v>
      </c>
      <c r="V569" s="209"/>
      <c r="W569" s="208"/>
      <c r="X569" s="179">
        <f t="shared" si="448"/>
        <v>0</v>
      </c>
      <c r="Y569" s="228"/>
      <c r="Z569" s="208"/>
      <c r="AA569" s="179">
        <f t="shared" si="449"/>
        <v>0</v>
      </c>
      <c r="AB569" s="209"/>
      <c r="AC569" s="208"/>
      <c r="AD569" s="179">
        <f t="shared" si="450"/>
        <v>0</v>
      </c>
      <c r="AE569" s="209"/>
      <c r="AF569" s="208"/>
      <c r="AG569" s="179">
        <f t="shared" si="451"/>
        <v>0</v>
      </c>
      <c r="AH569" s="209"/>
      <c r="AI569" s="203"/>
      <c r="AJ569" s="183" t="s">
        <v>40</v>
      </c>
    </row>
    <row r="570" spans="1:36">
      <c r="A570" s="435"/>
      <c r="B570" s="426"/>
      <c r="C570" s="437"/>
      <c r="D570" s="520"/>
      <c r="E570" s="441"/>
      <c r="F570" s="426"/>
      <c r="G570" s="196" t="s">
        <v>37</v>
      </c>
      <c r="H570" s="208"/>
      <c r="I570" s="179">
        <f t="shared" si="443"/>
        <v>0</v>
      </c>
      <c r="J570" s="209"/>
      <c r="K570" s="208"/>
      <c r="L570" s="179">
        <f t="shared" si="444"/>
        <v>0</v>
      </c>
      <c r="M570" s="209"/>
      <c r="N570" s="208"/>
      <c r="O570" s="179">
        <f t="shared" si="445"/>
        <v>0</v>
      </c>
      <c r="P570" s="209"/>
      <c r="Q570" s="208"/>
      <c r="R570" s="179">
        <f t="shared" si="446"/>
        <v>0</v>
      </c>
      <c r="S570" s="209"/>
      <c r="T570" s="208"/>
      <c r="U570" s="179">
        <f t="shared" si="447"/>
        <v>0</v>
      </c>
      <c r="V570" s="209"/>
      <c r="W570" s="208"/>
      <c r="X570" s="179">
        <f t="shared" si="448"/>
        <v>0</v>
      </c>
      <c r="Y570" s="228"/>
      <c r="Z570" s="208"/>
      <c r="AA570" s="179">
        <f t="shared" si="449"/>
        <v>0</v>
      </c>
      <c r="AB570" s="209"/>
      <c r="AC570" s="208"/>
      <c r="AD570" s="179">
        <f t="shared" si="450"/>
        <v>0</v>
      </c>
      <c r="AE570" s="209"/>
      <c r="AF570" s="208"/>
      <c r="AG570" s="179">
        <f t="shared" si="451"/>
        <v>0</v>
      </c>
      <c r="AH570" s="209"/>
      <c r="AI570" s="203"/>
      <c r="AJ570" s="184">
        <f>AJ568/AJ564</f>
        <v>0</v>
      </c>
    </row>
    <row r="571" spans="1:36" ht="15" thickBot="1">
      <c r="A571" s="436"/>
      <c r="B571" s="427"/>
      <c r="C571" s="438"/>
      <c r="D571" s="521"/>
      <c r="E571" s="442"/>
      <c r="F571" s="427"/>
      <c r="G571" s="197" t="s">
        <v>38</v>
      </c>
      <c r="H571" s="210"/>
      <c r="I571" s="185">
        <f t="shared" si="443"/>
        <v>0</v>
      </c>
      <c r="J571" s="211"/>
      <c r="K571" s="210"/>
      <c r="L571" s="185">
        <f t="shared" si="444"/>
        <v>0</v>
      </c>
      <c r="M571" s="211"/>
      <c r="N571" s="210"/>
      <c r="O571" s="185">
        <f t="shared" si="445"/>
        <v>0</v>
      </c>
      <c r="P571" s="211"/>
      <c r="Q571" s="210"/>
      <c r="R571" s="185">
        <f t="shared" si="446"/>
        <v>0</v>
      </c>
      <c r="S571" s="211"/>
      <c r="T571" s="210"/>
      <c r="U571" s="185">
        <f t="shared" si="447"/>
        <v>0</v>
      </c>
      <c r="V571" s="211"/>
      <c r="W571" s="210"/>
      <c r="X571" s="185">
        <f t="shared" si="448"/>
        <v>0</v>
      </c>
      <c r="Y571" s="229"/>
      <c r="Z571" s="210"/>
      <c r="AA571" s="185">
        <f t="shared" si="449"/>
        <v>0</v>
      </c>
      <c r="AB571" s="211"/>
      <c r="AC571" s="210"/>
      <c r="AD571" s="185">
        <f t="shared" si="450"/>
        <v>0</v>
      </c>
      <c r="AE571" s="211"/>
      <c r="AF571" s="210"/>
      <c r="AG571" s="185">
        <f t="shared" si="451"/>
        <v>0</v>
      </c>
      <c r="AH571" s="211"/>
      <c r="AI571" s="204"/>
      <c r="AJ571" s="186"/>
    </row>
    <row r="572" spans="1:36" ht="15" hidden="1" customHeight="1">
      <c r="A572" s="489" t="s">
        <v>17</v>
      </c>
      <c r="B572" s="386" t="s">
        <v>13</v>
      </c>
      <c r="C572" s="386" t="s">
        <v>14</v>
      </c>
      <c r="D572" s="386" t="s">
        <v>176</v>
      </c>
      <c r="E572" s="386" t="s">
        <v>16</v>
      </c>
      <c r="F572" s="379" t="s">
        <v>17</v>
      </c>
      <c r="G572" s="490" t="s">
        <v>18</v>
      </c>
      <c r="H572" s="487" t="s">
        <v>19</v>
      </c>
      <c r="I572" s="379" t="s">
        <v>20</v>
      </c>
      <c r="J572" s="380" t="s">
        <v>21</v>
      </c>
      <c r="K572" s="487" t="s">
        <v>19</v>
      </c>
      <c r="L572" s="379" t="s">
        <v>20</v>
      </c>
      <c r="M572" s="380" t="s">
        <v>21</v>
      </c>
      <c r="N572" s="487" t="s">
        <v>19</v>
      </c>
      <c r="O572" s="379" t="s">
        <v>20</v>
      </c>
      <c r="P572" s="380" t="s">
        <v>21</v>
      </c>
      <c r="Q572" s="487" t="s">
        <v>19</v>
      </c>
      <c r="R572" s="379" t="s">
        <v>20</v>
      </c>
      <c r="S572" s="380" t="s">
        <v>21</v>
      </c>
      <c r="T572" s="487" t="s">
        <v>19</v>
      </c>
      <c r="U572" s="379" t="s">
        <v>20</v>
      </c>
      <c r="V572" s="380" t="s">
        <v>21</v>
      </c>
      <c r="W572" s="487" t="s">
        <v>19</v>
      </c>
      <c r="X572" s="379" t="s">
        <v>20</v>
      </c>
      <c r="Y572" s="486" t="s">
        <v>21</v>
      </c>
      <c r="Z572" s="487" t="s">
        <v>19</v>
      </c>
      <c r="AA572" s="379" t="s">
        <v>20</v>
      </c>
      <c r="AB572" s="380" t="s">
        <v>21</v>
      </c>
      <c r="AC572" s="487" t="s">
        <v>19</v>
      </c>
      <c r="AD572" s="379" t="s">
        <v>20</v>
      </c>
      <c r="AE572" s="380" t="s">
        <v>21</v>
      </c>
      <c r="AF572" s="487" t="s">
        <v>19</v>
      </c>
      <c r="AG572" s="379" t="s">
        <v>20</v>
      </c>
      <c r="AH572" s="380" t="s">
        <v>21</v>
      </c>
      <c r="AI572" s="381" t="s">
        <v>19</v>
      </c>
      <c r="AJ572" s="488" t="s">
        <v>22</v>
      </c>
    </row>
    <row r="573" spans="1:36" ht="15" hidden="1" customHeight="1">
      <c r="A573" s="447"/>
      <c r="B573" s="431"/>
      <c r="C573" s="431"/>
      <c r="D573" s="431"/>
      <c r="E573" s="431"/>
      <c r="F573" s="444"/>
      <c r="G573" s="449"/>
      <c r="H573" s="443"/>
      <c r="I573" s="444"/>
      <c r="J573" s="445"/>
      <c r="K573" s="443"/>
      <c r="L573" s="444"/>
      <c r="M573" s="445"/>
      <c r="N573" s="443"/>
      <c r="O573" s="444"/>
      <c r="P573" s="445"/>
      <c r="Q573" s="443"/>
      <c r="R573" s="444"/>
      <c r="S573" s="445"/>
      <c r="T573" s="443"/>
      <c r="U573" s="444"/>
      <c r="V573" s="445"/>
      <c r="W573" s="443"/>
      <c r="X573" s="444"/>
      <c r="Y573" s="451"/>
      <c r="Z573" s="443"/>
      <c r="AA573" s="444"/>
      <c r="AB573" s="445"/>
      <c r="AC573" s="443"/>
      <c r="AD573" s="444"/>
      <c r="AE573" s="445"/>
      <c r="AF573" s="443"/>
      <c r="AG573" s="444"/>
      <c r="AH573" s="445"/>
      <c r="AI573" s="452"/>
      <c r="AJ573" s="454"/>
    </row>
    <row r="574" spans="1:36" ht="15" hidden="1" customHeight="1">
      <c r="A574" s="435" t="s">
        <v>234</v>
      </c>
      <c r="B574" s="426" t="s">
        <v>328</v>
      </c>
      <c r="C574" s="437">
        <v>2625</v>
      </c>
      <c r="D574" s="520"/>
      <c r="E574" s="441" t="s">
        <v>329</v>
      </c>
      <c r="F574" s="426" t="s">
        <v>234</v>
      </c>
      <c r="G574" s="196" t="s">
        <v>27</v>
      </c>
      <c r="H574" s="208"/>
      <c r="I574" s="179">
        <f t="shared" ref="I574:I585" si="452">H574-J574</f>
        <v>0</v>
      </c>
      <c r="J574" s="209"/>
      <c r="K574" s="208"/>
      <c r="L574" s="179">
        <f t="shared" ref="L574:L585" si="453">K574-M574</f>
        <v>0</v>
      </c>
      <c r="M574" s="209"/>
      <c r="N574" s="208"/>
      <c r="O574" s="179">
        <f t="shared" ref="O574:O585" si="454">N574-P574</f>
        <v>0</v>
      </c>
      <c r="P574" s="209"/>
      <c r="Q574" s="208"/>
      <c r="R574" s="179">
        <f t="shared" ref="R574:R585" si="455">Q574-S574</f>
        <v>0</v>
      </c>
      <c r="S574" s="209"/>
      <c r="T574" s="208"/>
      <c r="U574" s="179">
        <f t="shared" ref="U574:U585" si="456">T574-V574</f>
        <v>0</v>
      </c>
      <c r="V574" s="209"/>
      <c r="W574" s="208"/>
      <c r="X574" s="179">
        <f t="shared" ref="X574:X585" si="457">W574-Y574</f>
        <v>0</v>
      </c>
      <c r="Y574" s="228"/>
      <c r="Z574" s="208"/>
      <c r="AA574" s="179">
        <f t="shared" ref="AA574:AA585" si="458">Z574-AB574</f>
        <v>0</v>
      </c>
      <c r="AB574" s="209"/>
      <c r="AC574" s="208"/>
      <c r="AD574" s="179">
        <f t="shared" ref="AD574:AD585" si="459">AC574-AE574</f>
        <v>0</v>
      </c>
      <c r="AE574" s="209"/>
      <c r="AF574" s="208"/>
      <c r="AG574" s="179">
        <f t="shared" ref="AG574:AG585" si="460">AF574-AH574</f>
        <v>0</v>
      </c>
      <c r="AH574" s="209"/>
      <c r="AI574" s="203"/>
      <c r="AJ574" s="181" t="s">
        <v>28</v>
      </c>
    </row>
    <row r="575" spans="1:36" ht="14.45" hidden="1" customHeight="1">
      <c r="A575" s="435"/>
      <c r="B575" s="426"/>
      <c r="C575" s="437"/>
      <c r="D575" s="520"/>
      <c r="E575" s="441"/>
      <c r="F575" s="426"/>
      <c r="G575" s="196" t="s">
        <v>29</v>
      </c>
      <c r="H575" s="208"/>
      <c r="I575" s="179">
        <f t="shared" si="452"/>
        <v>0</v>
      </c>
      <c r="J575" s="209"/>
      <c r="K575" s="208"/>
      <c r="L575" s="179">
        <f t="shared" si="453"/>
        <v>0</v>
      </c>
      <c r="M575" s="209"/>
      <c r="N575" s="208"/>
      <c r="O575" s="179">
        <f t="shared" si="454"/>
        <v>0</v>
      </c>
      <c r="P575" s="209"/>
      <c r="Q575" s="208"/>
      <c r="R575" s="179">
        <f t="shared" si="455"/>
        <v>0</v>
      </c>
      <c r="S575" s="209"/>
      <c r="T575" s="208"/>
      <c r="U575" s="179">
        <f t="shared" si="456"/>
        <v>0</v>
      </c>
      <c r="V575" s="209"/>
      <c r="W575" s="208"/>
      <c r="X575" s="179">
        <f t="shared" si="457"/>
        <v>0</v>
      </c>
      <c r="Y575" s="228"/>
      <c r="Z575" s="208"/>
      <c r="AA575" s="179">
        <f t="shared" si="458"/>
        <v>0</v>
      </c>
      <c r="AB575" s="209"/>
      <c r="AC575" s="208"/>
      <c r="AD575" s="179">
        <f t="shared" si="459"/>
        <v>0</v>
      </c>
      <c r="AE575" s="209"/>
      <c r="AF575" s="208"/>
      <c r="AG575" s="179">
        <f t="shared" si="460"/>
        <v>0</v>
      </c>
      <c r="AH575" s="209"/>
      <c r="AI575" s="203"/>
      <c r="AJ575" s="527" t="e">
        <f>SUM(H574:H585,K574:K585,N574:N585,Q574:Q585,T574:T585,AI574:AI585)+SUM(#REF!,#REF!,#REF!,#REF!,#REF!,#REF!,#REF!,#REF!,#REF!,#REF!,#REF!,#REF!,#REF!,#REF!,#REF!,#REF!,#REF!,#REF!,#REF!,#REF!)</f>
        <v>#REF!</v>
      </c>
    </row>
    <row r="576" spans="1:36" ht="14.45" hidden="1" customHeight="1">
      <c r="A576" s="435"/>
      <c r="B576" s="426"/>
      <c r="C576" s="437"/>
      <c r="D576" s="520"/>
      <c r="E576" s="441"/>
      <c r="F576" s="426"/>
      <c r="G576" s="196" t="s">
        <v>30</v>
      </c>
      <c r="H576" s="208"/>
      <c r="I576" s="179">
        <f t="shared" si="452"/>
        <v>0</v>
      </c>
      <c r="J576" s="209"/>
      <c r="K576" s="208"/>
      <c r="L576" s="179">
        <f t="shared" si="453"/>
        <v>0</v>
      </c>
      <c r="M576" s="209"/>
      <c r="N576" s="208"/>
      <c r="O576" s="179">
        <f t="shared" si="454"/>
        <v>0</v>
      </c>
      <c r="P576" s="209"/>
      <c r="Q576" s="208"/>
      <c r="R576" s="179">
        <f t="shared" si="455"/>
        <v>0</v>
      </c>
      <c r="S576" s="209"/>
      <c r="T576" s="208"/>
      <c r="U576" s="179">
        <f t="shared" si="456"/>
        <v>0</v>
      </c>
      <c r="V576" s="209"/>
      <c r="W576" s="208"/>
      <c r="X576" s="179">
        <f t="shared" si="457"/>
        <v>0</v>
      </c>
      <c r="Y576" s="228"/>
      <c r="Z576" s="208"/>
      <c r="AA576" s="179">
        <f t="shared" si="458"/>
        <v>0</v>
      </c>
      <c r="AB576" s="209"/>
      <c r="AC576" s="208"/>
      <c r="AD576" s="179">
        <f t="shared" si="459"/>
        <v>0</v>
      </c>
      <c r="AE576" s="209"/>
      <c r="AF576" s="208"/>
      <c r="AG576" s="179">
        <f t="shared" si="460"/>
        <v>0</v>
      </c>
      <c r="AH576" s="209"/>
      <c r="AI576" s="203"/>
      <c r="AJ576" s="527"/>
    </row>
    <row r="577" spans="1:36" ht="14.45" hidden="1" customHeight="1">
      <c r="A577" s="435"/>
      <c r="B577" s="426"/>
      <c r="C577" s="437"/>
      <c r="D577" s="520"/>
      <c r="E577" s="441"/>
      <c r="F577" s="426"/>
      <c r="G577" s="196" t="s">
        <v>31</v>
      </c>
      <c r="H577" s="208"/>
      <c r="I577" s="179">
        <f t="shared" si="452"/>
        <v>0</v>
      </c>
      <c r="J577" s="209"/>
      <c r="K577" s="208"/>
      <c r="L577" s="179">
        <f t="shared" si="453"/>
        <v>0</v>
      </c>
      <c r="M577" s="209"/>
      <c r="N577" s="208"/>
      <c r="O577" s="179">
        <f t="shared" si="454"/>
        <v>0</v>
      </c>
      <c r="P577" s="209"/>
      <c r="Q577" s="208"/>
      <c r="R577" s="179">
        <f t="shared" si="455"/>
        <v>0</v>
      </c>
      <c r="S577" s="209"/>
      <c r="T577" s="208"/>
      <c r="U577" s="179">
        <f t="shared" si="456"/>
        <v>0</v>
      </c>
      <c r="V577" s="209"/>
      <c r="W577" s="208"/>
      <c r="X577" s="179">
        <f t="shared" si="457"/>
        <v>0</v>
      </c>
      <c r="Y577" s="228"/>
      <c r="Z577" s="208"/>
      <c r="AA577" s="179">
        <f t="shared" si="458"/>
        <v>0</v>
      </c>
      <c r="AB577" s="209"/>
      <c r="AC577" s="208"/>
      <c r="AD577" s="179">
        <f t="shared" si="459"/>
        <v>0</v>
      </c>
      <c r="AE577" s="209"/>
      <c r="AF577" s="208"/>
      <c r="AG577" s="179">
        <f t="shared" si="460"/>
        <v>0</v>
      </c>
      <c r="AH577" s="209"/>
      <c r="AI577" s="203"/>
      <c r="AJ577" s="183" t="s">
        <v>32</v>
      </c>
    </row>
    <row r="578" spans="1:36" ht="14.45" hidden="1" customHeight="1">
      <c r="A578" s="435"/>
      <c r="B578" s="426"/>
      <c r="C578" s="437"/>
      <c r="D578" s="520"/>
      <c r="E578" s="441"/>
      <c r="F578" s="426"/>
      <c r="G578" s="196" t="s">
        <v>33</v>
      </c>
      <c r="H578" s="208"/>
      <c r="I578" s="179">
        <f t="shared" si="452"/>
        <v>0</v>
      </c>
      <c r="J578" s="209"/>
      <c r="K578" s="208"/>
      <c r="L578" s="179">
        <f t="shared" si="453"/>
        <v>0</v>
      </c>
      <c r="M578" s="209"/>
      <c r="N578" s="208"/>
      <c r="O578" s="179">
        <f t="shared" si="454"/>
        <v>0</v>
      </c>
      <c r="P578" s="209"/>
      <c r="Q578" s="208"/>
      <c r="R578" s="179">
        <f t="shared" si="455"/>
        <v>0</v>
      </c>
      <c r="S578" s="209"/>
      <c r="T578" s="208"/>
      <c r="U578" s="179">
        <f t="shared" si="456"/>
        <v>0</v>
      </c>
      <c r="V578" s="209"/>
      <c r="W578" s="208"/>
      <c r="X578" s="179">
        <f t="shared" si="457"/>
        <v>0</v>
      </c>
      <c r="Y578" s="228"/>
      <c r="Z578" s="208"/>
      <c r="AA578" s="179">
        <f t="shared" si="458"/>
        <v>0</v>
      </c>
      <c r="AB578" s="209"/>
      <c r="AC578" s="208"/>
      <c r="AD578" s="179">
        <f t="shared" si="459"/>
        <v>0</v>
      </c>
      <c r="AE578" s="209"/>
      <c r="AF578" s="208"/>
      <c r="AG578" s="179">
        <f t="shared" si="460"/>
        <v>0</v>
      </c>
      <c r="AH578" s="209"/>
      <c r="AI578" s="203"/>
      <c r="AJ578" s="527">
        <f>SUM(I574:I585,L574:L585,O574:O585,R574:R585,U574:U585)</f>
        <v>0</v>
      </c>
    </row>
    <row r="579" spans="1:36" ht="14.45" hidden="1" customHeight="1">
      <c r="A579" s="435"/>
      <c r="B579" s="426"/>
      <c r="C579" s="437"/>
      <c r="D579" s="520"/>
      <c r="E579" s="441"/>
      <c r="F579" s="426"/>
      <c r="G579" s="196" t="s">
        <v>34</v>
      </c>
      <c r="H579" s="208"/>
      <c r="I579" s="179">
        <f t="shared" si="452"/>
        <v>0</v>
      </c>
      <c r="J579" s="209"/>
      <c r="K579" s="208"/>
      <c r="L579" s="179">
        <f t="shared" si="453"/>
        <v>0</v>
      </c>
      <c r="M579" s="209"/>
      <c r="N579" s="208"/>
      <c r="O579" s="179">
        <f t="shared" si="454"/>
        <v>0</v>
      </c>
      <c r="P579" s="209"/>
      <c r="Q579" s="208"/>
      <c r="R579" s="179">
        <f t="shared" si="455"/>
        <v>0</v>
      </c>
      <c r="S579" s="209"/>
      <c r="T579" s="208"/>
      <c r="U579" s="179">
        <f t="shared" si="456"/>
        <v>0</v>
      </c>
      <c r="V579" s="209"/>
      <c r="W579" s="208"/>
      <c r="X579" s="179">
        <f t="shared" si="457"/>
        <v>0</v>
      </c>
      <c r="Y579" s="228"/>
      <c r="Z579" s="208"/>
      <c r="AA579" s="179">
        <f t="shared" si="458"/>
        <v>0</v>
      </c>
      <c r="AB579" s="209"/>
      <c r="AC579" s="208"/>
      <c r="AD579" s="179">
        <f t="shared" si="459"/>
        <v>0</v>
      </c>
      <c r="AE579" s="209"/>
      <c r="AF579" s="208"/>
      <c r="AG579" s="179">
        <f t="shared" si="460"/>
        <v>0</v>
      </c>
      <c r="AH579" s="209"/>
      <c r="AI579" s="203"/>
      <c r="AJ579" s="527"/>
    </row>
    <row r="580" spans="1:36" ht="14.45" hidden="1" customHeight="1">
      <c r="A580" s="435"/>
      <c r="B580" s="426"/>
      <c r="C580" s="437"/>
      <c r="D580" s="520"/>
      <c r="E580" s="441"/>
      <c r="F580" s="426"/>
      <c r="G580" s="196" t="s">
        <v>35</v>
      </c>
      <c r="H580" s="208"/>
      <c r="I580" s="179">
        <f t="shared" si="452"/>
        <v>0</v>
      </c>
      <c r="J580" s="209"/>
      <c r="K580" s="208"/>
      <c r="L580" s="179">
        <f t="shared" si="453"/>
        <v>0</v>
      </c>
      <c r="M580" s="209"/>
      <c r="N580" s="208"/>
      <c r="O580" s="179">
        <f t="shared" si="454"/>
        <v>0</v>
      </c>
      <c r="P580" s="209"/>
      <c r="Q580" s="208"/>
      <c r="R580" s="179">
        <f t="shared" si="455"/>
        <v>0</v>
      </c>
      <c r="S580" s="209"/>
      <c r="T580" s="208"/>
      <c r="U580" s="179">
        <f t="shared" si="456"/>
        <v>0</v>
      </c>
      <c r="V580" s="209"/>
      <c r="W580" s="208"/>
      <c r="X580" s="179">
        <f t="shared" si="457"/>
        <v>0</v>
      </c>
      <c r="Y580" s="228"/>
      <c r="Z580" s="208"/>
      <c r="AA580" s="179">
        <f t="shared" si="458"/>
        <v>0</v>
      </c>
      <c r="AB580" s="209"/>
      <c r="AC580" s="208"/>
      <c r="AD580" s="179">
        <f t="shared" si="459"/>
        <v>0</v>
      </c>
      <c r="AE580" s="209"/>
      <c r="AF580" s="208"/>
      <c r="AG580" s="179">
        <f t="shared" si="460"/>
        <v>0</v>
      </c>
      <c r="AH580" s="209"/>
      <c r="AI580" s="203"/>
      <c r="AJ580" s="183" t="s">
        <v>36</v>
      </c>
    </row>
    <row r="581" spans="1:36" ht="14.45" hidden="1" customHeight="1">
      <c r="A581" s="435"/>
      <c r="B581" s="426"/>
      <c r="C581" s="437"/>
      <c r="D581" s="520"/>
      <c r="E581" s="441"/>
      <c r="F581" s="426"/>
      <c r="G581" s="196" t="s">
        <v>37</v>
      </c>
      <c r="H581" s="208"/>
      <c r="I581" s="179">
        <f t="shared" si="452"/>
        <v>0</v>
      </c>
      <c r="J581" s="209"/>
      <c r="K581" s="208"/>
      <c r="L581" s="179">
        <f t="shared" si="453"/>
        <v>0</v>
      </c>
      <c r="M581" s="209"/>
      <c r="N581" s="208"/>
      <c r="O581" s="179">
        <f t="shared" si="454"/>
        <v>0</v>
      </c>
      <c r="P581" s="209"/>
      <c r="Q581" s="208"/>
      <c r="R581" s="179">
        <f t="shared" si="455"/>
        <v>0</v>
      </c>
      <c r="S581" s="209"/>
      <c r="T581" s="208"/>
      <c r="U581" s="179">
        <f t="shared" si="456"/>
        <v>0</v>
      </c>
      <c r="V581" s="209"/>
      <c r="W581" s="208"/>
      <c r="X581" s="179">
        <f t="shared" si="457"/>
        <v>0</v>
      </c>
      <c r="Y581" s="228"/>
      <c r="Z581" s="208"/>
      <c r="AA581" s="179">
        <f t="shared" si="458"/>
        <v>0</v>
      </c>
      <c r="AB581" s="209"/>
      <c r="AC581" s="208"/>
      <c r="AD581" s="179">
        <f t="shared" si="459"/>
        <v>0</v>
      </c>
      <c r="AE581" s="209"/>
      <c r="AF581" s="208"/>
      <c r="AG581" s="179">
        <f t="shared" si="460"/>
        <v>0</v>
      </c>
      <c r="AH581" s="209"/>
      <c r="AI581" s="203"/>
      <c r="AJ581" s="527" t="e">
        <f>SUM(J574:J585,M574:M585,P574:P585,S574:S585,V574:V585)+SUM(#REF!,#REF!,#REF!,#REF!,#REF!,#REF!,#REF!,#REF!,#REF!,#REF!,#REF!,#REF!,#REF!,#REF!,#REF!,#REF!,#REF!,#REF!)</f>
        <v>#REF!</v>
      </c>
    </row>
    <row r="582" spans="1:36" ht="14.45" hidden="1" customHeight="1">
      <c r="A582" s="435"/>
      <c r="B582" s="426"/>
      <c r="C582" s="437"/>
      <c r="D582" s="520"/>
      <c r="E582" s="441"/>
      <c r="F582" s="426"/>
      <c r="G582" s="196" t="s">
        <v>38</v>
      </c>
      <c r="H582" s="208"/>
      <c r="I582" s="179">
        <f t="shared" si="452"/>
        <v>0</v>
      </c>
      <c r="J582" s="209"/>
      <c r="K582" s="208"/>
      <c r="L582" s="179">
        <f t="shared" si="453"/>
        <v>0</v>
      </c>
      <c r="M582" s="209"/>
      <c r="N582" s="208"/>
      <c r="O582" s="179">
        <f t="shared" si="454"/>
        <v>0</v>
      </c>
      <c r="P582" s="209"/>
      <c r="Q582" s="208"/>
      <c r="R582" s="179">
        <f t="shared" si="455"/>
        <v>0</v>
      </c>
      <c r="S582" s="209"/>
      <c r="T582" s="208"/>
      <c r="U582" s="179">
        <f t="shared" si="456"/>
        <v>0</v>
      </c>
      <c r="V582" s="209"/>
      <c r="W582" s="208"/>
      <c r="X582" s="179">
        <f t="shared" si="457"/>
        <v>0</v>
      </c>
      <c r="Y582" s="228"/>
      <c r="Z582" s="208"/>
      <c r="AA582" s="179">
        <f t="shared" si="458"/>
        <v>0</v>
      </c>
      <c r="AB582" s="209"/>
      <c r="AC582" s="208"/>
      <c r="AD582" s="179">
        <f t="shared" si="459"/>
        <v>0</v>
      </c>
      <c r="AE582" s="209"/>
      <c r="AF582" s="208"/>
      <c r="AG582" s="179">
        <f t="shared" si="460"/>
        <v>0</v>
      </c>
      <c r="AH582" s="209"/>
      <c r="AI582" s="203"/>
      <c r="AJ582" s="527"/>
    </row>
    <row r="583" spans="1:36" ht="14.45" hidden="1" customHeight="1">
      <c r="A583" s="435"/>
      <c r="B583" s="426"/>
      <c r="C583" s="437"/>
      <c r="D583" s="520"/>
      <c r="E583" s="441"/>
      <c r="F583" s="426"/>
      <c r="G583" s="196" t="s">
        <v>39</v>
      </c>
      <c r="H583" s="208"/>
      <c r="I583" s="179">
        <f t="shared" si="452"/>
        <v>0</v>
      </c>
      <c r="J583" s="209"/>
      <c r="K583" s="208"/>
      <c r="L583" s="179">
        <f t="shared" si="453"/>
        <v>0</v>
      </c>
      <c r="M583" s="209"/>
      <c r="N583" s="208"/>
      <c r="O583" s="179">
        <f t="shared" si="454"/>
        <v>0</v>
      </c>
      <c r="P583" s="209"/>
      <c r="Q583" s="208"/>
      <c r="R583" s="179">
        <f t="shared" si="455"/>
        <v>0</v>
      </c>
      <c r="S583" s="209"/>
      <c r="T583" s="208"/>
      <c r="U583" s="179">
        <f t="shared" si="456"/>
        <v>0</v>
      </c>
      <c r="V583" s="209"/>
      <c r="W583" s="208"/>
      <c r="X583" s="179">
        <f t="shared" si="457"/>
        <v>0</v>
      </c>
      <c r="Y583" s="228"/>
      <c r="Z583" s="208"/>
      <c r="AA583" s="179">
        <f t="shared" si="458"/>
        <v>0</v>
      </c>
      <c r="AB583" s="209"/>
      <c r="AC583" s="208"/>
      <c r="AD583" s="179">
        <f t="shared" si="459"/>
        <v>0</v>
      </c>
      <c r="AE583" s="209"/>
      <c r="AF583" s="208"/>
      <c r="AG583" s="179">
        <f t="shared" si="460"/>
        <v>0</v>
      </c>
      <c r="AH583" s="209"/>
      <c r="AI583" s="203"/>
      <c r="AJ583" s="183" t="s">
        <v>40</v>
      </c>
    </row>
    <row r="584" spans="1:36" ht="14.45" hidden="1" customHeight="1">
      <c r="A584" s="435"/>
      <c r="B584" s="426"/>
      <c r="C584" s="437"/>
      <c r="D584" s="520"/>
      <c r="E584" s="441"/>
      <c r="F584" s="426"/>
      <c r="G584" s="196" t="s">
        <v>41</v>
      </c>
      <c r="H584" s="208"/>
      <c r="I584" s="179">
        <f t="shared" si="452"/>
        <v>0</v>
      </c>
      <c r="J584" s="209"/>
      <c r="K584" s="208"/>
      <c r="L584" s="179">
        <f t="shared" si="453"/>
        <v>0</v>
      </c>
      <c r="M584" s="209"/>
      <c r="N584" s="208"/>
      <c r="O584" s="179">
        <f t="shared" si="454"/>
        <v>0</v>
      </c>
      <c r="P584" s="209"/>
      <c r="Q584" s="208"/>
      <c r="R584" s="179">
        <f t="shared" si="455"/>
        <v>0</v>
      </c>
      <c r="S584" s="209"/>
      <c r="T584" s="208"/>
      <c r="U584" s="179">
        <f t="shared" si="456"/>
        <v>0</v>
      </c>
      <c r="V584" s="209"/>
      <c r="W584" s="208"/>
      <c r="X584" s="179">
        <f t="shared" si="457"/>
        <v>0</v>
      </c>
      <c r="Y584" s="228"/>
      <c r="Z584" s="208"/>
      <c r="AA584" s="179">
        <f t="shared" si="458"/>
        <v>0</v>
      </c>
      <c r="AB584" s="209"/>
      <c r="AC584" s="208"/>
      <c r="AD584" s="179">
        <f t="shared" si="459"/>
        <v>0</v>
      </c>
      <c r="AE584" s="209"/>
      <c r="AF584" s="208"/>
      <c r="AG584" s="179">
        <f t="shared" si="460"/>
        <v>0</v>
      </c>
      <c r="AH584" s="209"/>
      <c r="AI584" s="203"/>
      <c r="AJ584" s="529" t="e">
        <f>AJ581/AJ575</f>
        <v>#REF!</v>
      </c>
    </row>
    <row r="585" spans="1:36" ht="15" hidden="1" customHeight="1">
      <c r="A585" s="435"/>
      <c r="B585" s="426"/>
      <c r="C585" s="437"/>
      <c r="D585" s="520"/>
      <c r="E585" s="441"/>
      <c r="F585" s="426"/>
      <c r="G585" s="196" t="s">
        <v>42</v>
      </c>
      <c r="H585" s="208"/>
      <c r="I585" s="179">
        <f t="shared" si="452"/>
        <v>0</v>
      </c>
      <c r="J585" s="209"/>
      <c r="K585" s="208"/>
      <c r="L585" s="179">
        <f t="shared" si="453"/>
        <v>0</v>
      </c>
      <c r="M585" s="209"/>
      <c r="N585" s="208"/>
      <c r="O585" s="179">
        <f t="shared" si="454"/>
        <v>0</v>
      </c>
      <c r="P585" s="209"/>
      <c r="Q585" s="208"/>
      <c r="R585" s="179">
        <f t="shared" si="455"/>
        <v>0</v>
      </c>
      <c r="S585" s="209"/>
      <c r="T585" s="208"/>
      <c r="U585" s="179">
        <f t="shared" si="456"/>
        <v>0</v>
      </c>
      <c r="V585" s="209"/>
      <c r="W585" s="208"/>
      <c r="X585" s="179">
        <f t="shared" si="457"/>
        <v>0</v>
      </c>
      <c r="Y585" s="228"/>
      <c r="Z585" s="208"/>
      <c r="AA585" s="179">
        <f t="shared" si="458"/>
        <v>0</v>
      </c>
      <c r="AB585" s="209"/>
      <c r="AC585" s="208"/>
      <c r="AD585" s="179">
        <f t="shared" si="459"/>
        <v>0</v>
      </c>
      <c r="AE585" s="209"/>
      <c r="AF585" s="208"/>
      <c r="AG585" s="179">
        <f t="shared" si="460"/>
        <v>0</v>
      </c>
      <c r="AH585" s="209"/>
      <c r="AI585" s="203"/>
      <c r="AJ585" s="529"/>
    </row>
    <row r="586" spans="1:36" ht="15" hidden="1" customHeight="1">
      <c r="A586" s="447" t="s">
        <v>17</v>
      </c>
      <c r="B586" s="431" t="s">
        <v>13</v>
      </c>
      <c r="C586" s="431" t="s">
        <v>14</v>
      </c>
      <c r="D586" s="431" t="s">
        <v>176</v>
      </c>
      <c r="E586" s="431" t="s">
        <v>16</v>
      </c>
      <c r="F586" s="444" t="s">
        <v>17</v>
      </c>
      <c r="G586" s="449" t="s">
        <v>18</v>
      </c>
      <c r="H586" s="443" t="s">
        <v>19</v>
      </c>
      <c r="I586" s="444" t="s">
        <v>20</v>
      </c>
      <c r="J586" s="445" t="s">
        <v>21</v>
      </c>
      <c r="K586" s="443" t="s">
        <v>19</v>
      </c>
      <c r="L586" s="444" t="s">
        <v>20</v>
      </c>
      <c r="M586" s="445" t="s">
        <v>21</v>
      </c>
      <c r="N586" s="443" t="s">
        <v>19</v>
      </c>
      <c r="O586" s="444" t="s">
        <v>20</v>
      </c>
      <c r="P586" s="445" t="s">
        <v>21</v>
      </c>
      <c r="Q586" s="443" t="s">
        <v>19</v>
      </c>
      <c r="R586" s="444" t="s">
        <v>20</v>
      </c>
      <c r="S586" s="445" t="s">
        <v>21</v>
      </c>
      <c r="T586" s="443" t="s">
        <v>19</v>
      </c>
      <c r="U586" s="444" t="s">
        <v>20</v>
      </c>
      <c r="V586" s="445" t="s">
        <v>21</v>
      </c>
      <c r="W586" s="443" t="s">
        <v>19</v>
      </c>
      <c r="X586" s="444" t="s">
        <v>20</v>
      </c>
      <c r="Y586" s="451" t="s">
        <v>21</v>
      </c>
      <c r="Z586" s="443" t="s">
        <v>19</v>
      </c>
      <c r="AA586" s="444" t="s">
        <v>20</v>
      </c>
      <c r="AB586" s="445" t="s">
        <v>21</v>
      </c>
      <c r="AC586" s="443" t="s">
        <v>19</v>
      </c>
      <c r="AD586" s="444" t="s">
        <v>20</v>
      </c>
      <c r="AE586" s="445" t="s">
        <v>21</v>
      </c>
      <c r="AF586" s="443" t="s">
        <v>19</v>
      </c>
      <c r="AG586" s="444" t="s">
        <v>20</v>
      </c>
      <c r="AH586" s="445" t="s">
        <v>21</v>
      </c>
      <c r="AI586" s="452" t="s">
        <v>19</v>
      </c>
      <c r="AJ586" s="454" t="s">
        <v>22</v>
      </c>
    </row>
    <row r="587" spans="1:36" ht="15" hidden="1" customHeight="1">
      <c r="A587" s="447"/>
      <c r="B587" s="431"/>
      <c r="C587" s="431"/>
      <c r="D587" s="431"/>
      <c r="E587" s="431"/>
      <c r="F587" s="444"/>
      <c r="G587" s="449"/>
      <c r="H587" s="443"/>
      <c r="I587" s="444"/>
      <c r="J587" s="445"/>
      <c r="K587" s="443"/>
      <c r="L587" s="444"/>
      <c r="M587" s="445"/>
      <c r="N587" s="443"/>
      <c r="O587" s="444"/>
      <c r="P587" s="445"/>
      <c r="Q587" s="443"/>
      <c r="R587" s="444"/>
      <c r="S587" s="445"/>
      <c r="T587" s="443"/>
      <c r="U587" s="444"/>
      <c r="V587" s="445"/>
      <c r="W587" s="443"/>
      <c r="X587" s="444"/>
      <c r="Y587" s="451"/>
      <c r="Z587" s="443"/>
      <c r="AA587" s="444"/>
      <c r="AB587" s="445"/>
      <c r="AC587" s="443"/>
      <c r="AD587" s="444"/>
      <c r="AE587" s="445"/>
      <c r="AF587" s="443"/>
      <c r="AG587" s="444"/>
      <c r="AH587" s="445"/>
      <c r="AI587" s="452"/>
      <c r="AJ587" s="454"/>
    </row>
    <row r="588" spans="1:36" ht="15" hidden="1" customHeight="1">
      <c r="A588" s="435" t="s">
        <v>234</v>
      </c>
      <c r="B588" s="426" t="s">
        <v>330</v>
      </c>
      <c r="C588" s="437">
        <v>2626</v>
      </c>
      <c r="D588" s="520"/>
      <c r="E588" s="441" t="s">
        <v>331</v>
      </c>
      <c r="F588" s="426" t="s">
        <v>234</v>
      </c>
      <c r="G588" s="196" t="s">
        <v>27</v>
      </c>
      <c r="H588" s="208"/>
      <c r="I588" s="179">
        <f t="shared" ref="I588:I599" si="461">H588-J588</f>
        <v>0</v>
      </c>
      <c r="J588" s="209"/>
      <c r="K588" s="208"/>
      <c r="L588" s="179">
        <f t="shared" ref="L588:L599" si="462">K588-M588</f>
        <v>0</v>
      </c>
      <c r="M588" s="209"/>
      <c r="N588" s="208"/>
      <c r="O588" s="179">
        <f t="shared" ref="O588:O599" si="463">N588-P588</f>
        <v>0</v>
      </c>
      <c r="P588" s="209"/>
      <c r="Q588" s="208"/>
      <c r="R588" s="179">
        <f t="shared" ref="R588:R599" si="464">Q588-S588</f>
        <v>0</v>
      </c>
      <c r="S588" s="209"/>
      <c r="T588" s="208"/>
      <c r="U588" s="179">
        <f t="shared" ref="U588:U599" si="465">T588-V588</f>
        <v>0</v>
      </c>
      <c r="V588" s="209"/>
      <c r="W588" s="208"/>
      <c r="X588" s="179">
        <f t="shared" ref="X588:X599" si="466">W588-Y588</f>
        <v>0</v>
      </c>
      <c r="Y588" s="228"/>
      <c r="Z588" s="208"/>
      <c r="AA588" s="179">
        <f t="shared" ref="AA588:AA599" si="467">Z588-AB588</f>
        <v>0</v>
      </c>
      <c r="AB588" s="209"/>
      <c r="AC588" s="208"/>
      <c r="AD588" s="179">
        <f t="shared" ref="AD588:AD599" si="468">AC588-AE588</f>
        <v>0</v>
      </c>
      <c r="AE588" s="209"/>
      <c r="AF588" s="208"/>
      <c r="AG588" s="179">
        <f t="shared" ref="AG588:AG599" si="469">AF588-AH588</f>
        <v>0</v>
      </c>
      <c r="AH588" s="209"/>
      <c r="AI588" s="203"/>
      <c r="AJ588" s="181" t="s">
        <v>28</v>
      </c>
    </row>
    <row r="589" spans="1:36" ht="14.45" hidden="1" customHeight="1">
      <c r="A589" s="435"/>
      <c r="B589" s="426"/>
      <c r="C589" s="437"/>
      <c r="D589" s="520"/>
      <c r="E589" s="441"/>
      <c r="F589" s="426"/>
      <c r="G589" s="196" t="s">
        <v>29</v>
      </c>
      <c r="H589" s="208"/>
      <c r="I589" s="179">
        <f t="shared" si="461"/>
        <v>0</v>
      </c>
      <c r="J589" s="209"/>
      <c r="K589" s="208"/>
      <c r="L589" s="179">
        <f t="shared" si="462"/>
        <v>0</v>
      </c>
      <c r="M589" s="209"/>
      <c r="N589" s="208"/>
      <c r="O589" s="179">
        <f t="shared" si="463"/>
        <v>0</v>
      </c>
      <c r="P589" s="209"/>
      <c r="Q589" s="208"/>
      <c r="R589" s="179">
        <f t="shared" si="464"/>
        <v>0</v>
      </c>
      <c r="S589" s="209"/>
      <c r="T589" s="208"/>
      <c r="U589" s="179">
        <f t="shared" si="465"/>
        <v>0</v>
      </c>
      <c r="V589" s="209"/>
      <c r="W589" s="208"/>
      <c r="X589" s="179">
        <f t="shared" si="466"/>
        <v>0</v>
      </c>
      <c r="Y589" s="228"/>
      <c r="Z589" s="208"/>
      <c r="AA589" s="179">
        <f t="shared" si="467"/>
        <v>0</v>
      </c>
      <c r="AB589" s="209"/>
      <c r="AC589" s="208"/>
      <c r="AD589" s="179">
        <f t="shared" si="468"/>
        <v>0</v>
      </c>
      <c r="AE589" s="209"/>
      <c r="AF589" s="208"/>
      <c r="AG589" s="179">
        <f t="shared" si="469"/>
        <v>0</v>
      </c>
      <c r="AH589" s="209"/>
      <c r="AI589" s="203"/>
      <c r="AJ589" s="527" t="e">
        <f>SUM(H588:H599,K588:K599,N588:N599,Q588:Q599,T588:T599,AI588:AI599)+SUM(#REF!,#REF!,#REF!,#REF!,#REF!,#REF!,#REF!,#REF!,#REF!,#REF!,#REF!,#REF!,#REF!,#REF!,#REF!,#REF!,#REF!,#REF!,#REF!,#REF!)</f>
        <v>#REF!</v>
      </c>
    </row>
    <row r="590" spans="1:36" ht="14.45" hidden="1" customHeight="1">
      <c r="A590" s="435"/>
      <c r="B590" s="426"/>
      <c r="C590" s="437"/>
      <c r="D590" s="520"/>
      <c r="E590" s="441"/>
      <c r="F590" s="426"/>
      <c r="G590" s="196" t="s">
        <v>30</v>
      </c>
      <c r="H590" s="208"/>
      <c r="I590" s="179">
        <f t="shared" si="461"/>
        <v>0</v>
      </c>
      <c r="J590" s="209"/>
      <c r="K590" s="208"/>
      <c r="L590" s="179">
        <f t="shared" si="462"/>
        <v>0</v>
      </c>
      <c r="M590" s="209"/>
      <c r="N590" s="208"/>
      <c r="O590" s="179">
        <f t="shared" si="463"/>
        <v>0</v>
      </c>
      <c r="P590" s="209"/>
      <c r="Q590" s="208"/>
      <c r="R590" s="179">
        <f t="shared" si="464"/>
        <v>0</v>
      </c>
      <c r="S590" s="209"/>
      <c r="T590" s="208"/>
      <c r="U590" s="179">
        <f t="shared" si="465"/>
        <v>0</v>
      </c>
      <c r="V590" s="209"/>
      <c r="W590" s="208"/>
      <c r="X590" s="179">
        <f t="shared" si="466"/>
        <v>0</v>
      </c>
      <c r="Y590" s="228"/>
      <c r="Z590" s="208"/>
      <c r="AA590" s="179">
        <f t="shared" si="467"/>
        <v>0</v>
      </c>
      <c r="AB590" s="209"/>
      <c r="AC590" s="208"/>
      <c r="AD590" s="179">
        <f t="shared" si="468"/>
        <v>0</v>
      </c>
      <c r="AE590" s="209"/>
      <c r="AF590" s="208"/>
      <c r="AG590" s="179">
        <f t="shared" si="469"/>
        <v>0</v>
      </c>
      <c r="AH590" s="209"/>
      <c r="AI590" s="203"/>
      <c r="AJ590" s="527"/>
    </row>
    <row r="591" spans="1:36" ht="14.45" hidden="1" customHeight="1">
      <c r="A591" s="435"/>
      <c r="B591" s="426"/>
      <c r="C591" s="437"/>
      <c r="D591" s="520"/>
      <c r="E591" s="441"/>
      <c r="F591" s="426"/>
      <c r="G591" s="196" t="s">
        <v>31</v>
      </c>
      <c r="H591" s="208"/>
      <c r="I591" s="179">
        <f t="shared" si="461"/>
        <v>0</v>
      </c>
      <c r="J591" s="209"/>
      <c r="K591" s="208"/>
      <c r="L591" s="179">
        <f t="shared" si="462"/>
        <v>0</v>
      </c>
      <c r="M591" s="209"/>
      <c r="N591" s="208"/>
      <c r="O591" s="179">
        <f t="shared" si="463"/>
        <v>0</v>
      </c>
      <c r="P591" s="209"/>
      <c r="Q591" s="208"/>
      <c r="R591" s="179">
        <f t="shared" si="464"/>
        <v>0</v>
      </c>
      <c r="S591" s="209"/>
      <c r="T591" s="208"/>
      <c r="U591" s="179">
        <f t="shared" si="465"/>
        <v>0</v>
      </c>
      <c r="V591" s="209"/>
      <c r="W591" s="208"/>
      <c r="X591" s="179">
        <f t="shared" si="466"/>
        <v>0</v>
      </c>
      <c r="Y591" s="228"/>
      <c r="Z591" s="208"/>
      <c r="AA591" s="179">
        <f t="shared" si="467"/>
        <v>0</v>
      </c>
      <c r="AB591" s="209"/>
      <c r="AC591" s="208"/>
      <c r="AD591" s="179">
        <f t="shared" si="468"/>
        <v>0</v>
      </c>
      <c r="AE591" s="209"/>
      <c r="AF591" s="208"/>
      <c r="AG591" s="179">
        <f t="shared" si="469"/>
        <v>0</v>
      </c>
      <c r="AH591" s="209"/>
      <c r="AI591" s="203"/>
      <c r="AJ591" s="183" t="s">
        <v>32</v>
      </c>
    </row>
    <row r="592" spans="1:36" ht="14.45" hidden="1" customHeight="1">
      <c r="A592" s="435"/>
      <c r="B592" s="426"/>
      <c r="C592" s="437"/>
      <c r="D592" s="520"/>
      <c r="E592" s="441"/>
      <c r="F592" s="426"/>
      <c r="G592" s="196" t="s">
        <v>33</v>
      </c>
      <c r="H592" s="208"/>
      <c r="I592" s="179">
        <f t="shared" si="461"/>
        <v>0</v>
      </c>
      <c r="J592" s="209"/>
      <c r="K592" s="208"/>
      <c r="L592" s="179">
        <f t="shared" si="462"/>
        <v>0</v>
      </c>
      <c r="M592" s="209"/>
      <c r="N592" s="208"/>
      <c r="O592" s="179">
        <f t="shared" si="463"/>
        <v>0</v>
      </c>
      <c r="P592" s="209"/>
      <c r="Q592" s="208"/>
      <c r="R592" s="179">
        <f t="shared" si="464"/>
        <v>0</v>
      </c>
      <c r="S592" s="209"/>
      <c r="T592" s="208"/>
      <c r="U592" s="179">
        <f t="shared" si="465"/>
        <v>0</v>
      </c>
      <c r="V592" s="209"/>
      <c r="W592" s="208"/>
      <c r="X592" s="179">
        <f t="shared" si="466"/>
        <v>0</v>
      </c>
      <c r="Y592" s="228"/>
      <c r="Z592" s="208"/>
      <c r="AA592" s="179">
        <f t="shared" si="467"/>
        <v>0</v>
      </c>
      <c r="AB592" s="209"/>
      <c r="AC592" s="208"/>
      <c r="AD592" s="179">
        <f t="shared" si="468"/>
        <v>0</v>
      </c>
      <c r="AE592" s="209"/>
      <c r="AF592" s="208"/>
      <c r="AG592" s="179">
        <f t="shared" si="469"/>
        <v>0</v>
      </c>
      <c r="AH592" s="209"/>
      <c r="AI592" s="203"/>
      <c r="AJ592" s="527">
        <f>SUM(I588:I599,L588:L599,O588:O599,R588:R599,U588:U599)</f>
        <v>0</v>
      </c>
    </row>
    <row r="593" spans="1:36" ht="14.45" hidden="1" customHeight="1">
      <c r="A593" s="435"/>
      <c r="B593" s="426"/>
      <c r="C593" s="437"/>
      <c r="D593" s="520"/>
      <c r="E593" s="441"/>
      <c r="F593" s="426"/>
      <c r="G593" s="196" t="s">
        <v>34</v>
      </c>
      <c r="H593" s="208"/>
      <c r="I593" s="179">
        <f t="shared" si="461"/>
        <v>0</v>
      </c>
      <c r="J593" s="209"/>
      <c r="K593" s="208"/>
      <c r="L593" s="179">
        <f t="shared" si="462"/>
        <v>0</v>
      </c>
      <c r="M593" s="209"/>
      <c r="N593" s="208"/>
      <c r="O593" s="179">
        <f t="shared" si="463"/>
        <v>0</v>
      </c>
      <c r="P593" s="209"/>
      <c r="Q593" s="208"/>
      <c r="R593" s="179">
        <f t="shared" si="464"/>
        <v>0</v>
      </c>
      <c r="S593" s="209"/>
      <c r="T593" s="208"/>
      <c r="U593" s="179">
        <f t="shared" si="465"/>
        <v>0</v>
      </c>
      <c r="V593" s="209"/>
      <c r="W593" s="208"/>
      <c r="X593" s="179">
        <f t="shared" si="466"/>
        <v>0</v>
      </c>
      <c r="Y593" s="228"/>
      <c r="Z593" s="208"/>
      <c r="AA593" s="179">
        <f t="shared" si="467"/>
        <v>0</v>
      </c>
      <c r="AB593" s="209"/>
      <c r="AC593" s="208"/>
      <c r="AD593" s="179">
        <f t="shared" si="468"/>
        <v>0</v>
      </c>
      <c r="AE593" s="209"/>
      <c r="AF593" s="208"/>
      <c r="AG593" s="179">
        <f t="shared" si="469"/>
        <v>0</v>
      </c>
      <c r="AH593" s="209"/>
      <c r="AI593" s="203"/>
      <c r="AJ593" s="527"/>
    </row>
    <row r="594" spans="1:36" ht="14.45" hidden="1" customHeight="1">
      <c r="A594" s="435"/>
      <c r="B594" s="426"/>
      <c r="C594" s="437"/>
      <c r="D594" s="520"/>
      <c r="E594" s="441"/>
      <c r="F594" s="426"/>
      <c r="G594" s="196" t="s">
        <v>35</v>
      </c>
      <c r="H594" s="208"/>
      <c r="I594" s="179">
        <f t="shared" si="461"/>
        <v>0</v>
      </c>
      <c r="J594" s="209"/>
      <c r="K594" s="208"/>
      <c r="L594" s="179">
        <f t="shared" si="462"/>
        <v>0</v>
      </c>
      <c r="M594" s="209"/>
      <c r="N594" s="208"/>
      <c r="O594" s="179">
        <f t="shared" si="463"/>
        <v>0</v>
      </c>
      <c r="P594" s="209"/>
      <c r="Q594" s="208"/>
      <c r="R594" s="179">
        <f t="shared" si="464"/>
        <v>0</v>
      </c>
      <c r="S594" s="209"/>
      <c r="T594" s="208"/>
      <c r="U594" s="179">
        <f t="shared" si="465"/>
        <v>0</v>
      </c>
      <c r="V594" s="209"/>
      <c r="W594" s="208"/>
      <c r="X594" s="179">
        <f t="shared" si="466"/>
        <v>0</v>
      </c>
      <c r="Y594" s="228"/>
      <c r="Z594" s="208"/>
      <c r="AA594" s="179">
        <f t="shared" si="467"/>
        <v>0</v>
      </c>
      <c r="AB594" s="209"/>
      <c r="AC594" s="208"/>
      <c r="AD594" s="179">
        <f t="shared" si="468"/>
        <v>0</v>
      </c>
      <c r="AE594" s="209"/>
      <c r="AF594" s="208"/>
      <c r="AG594" s="179">
        <f t="shared" si="469"/>
        <v>0</v>
      </c>
      <c r="AH594" s="209"/>
      <c r="AI594" s="203"/>
      <c r="AJ594" s="183" t="s">
        <v>36</v>
      </c>
    </row>
    <row r="595" spans="1:36" ht="14.45" hidden="1" customHeight="1">
      <c r="A595" s="435"/>
      <c r="B595" s="426"/>
      <c r="C595" s="437"/>
      <c r="D595" s="520"/>
      <c r="E595" s="441"/>
      <c r="F595" s="426"/>
      <c r="G595" s="196" t="s">
        <v>37</v>
      </c>
      <c r="H595" s="208"/>
      <c r="I595" s="179">
        <f t="shared" si="461"/>
        <v>0</v>
      </c>
      <c r="J595" s="209"/>
      <c r="K595" s="208"/>
      <c r="L595" s="179">
        <f t="shared" si="462"/>
        <v>0</v>
      </c>
      <c r="M595" s="209"/>
      <c r="N595" s="208"/>
      <c r="O595" s="179">
        <f t="shared" si="463"/>
        <v>0</v>
      </c>
      <c r="P595" s="209"/>
      <c r="Q595" s="208"/>
      <c r="R595" s="179">
        <f t="shared" si="464"/>
        <v>0</v>
      </c>
      <c r="S595" s="209"/>
      <c r="T595" s="208"/>
      <c r="U595" s="179">
        <f t="shared" si="465"/>
        <v>0</v>
      </c>
      <c r="V595" s="209"/>
      <c r="W595" s="208"/>
      <c r="X595" s="179">
        <f t="shared" si="466"/>
        <v>0</v>
      </c>
      <c r="Y595" s="228"/>
      <c r="Z595" s="208"/>
      <c r="AA595" s="179">
        <f t="shared" si="467"/>
        <v>0</v>
      </c>
      <c r="AB595" s="209"/>
      <c r="AC595" s="208"/>
      <c r="AD595" s="179">
        <f t="shared" si="468"/>
        <v>0</v>
      </c>
      <c r="AE595" s="209"/>
      <c r="AF595" s="208"/>
      <c r="AG595" s="179">
        <f t="shared" si="469"/>
        <v>0</v>
      </c>
      <c r="AH595" s="209"/>
      <c r="AI595" s="203"/>
      <c r="AJ595" s="527" t="e">
        <f>SUM(J588:J599,M588:M599,P588:P599,S588:S599,V588:V599)+SUM(#REF!,#REF!,#REF!,#REF!,#REF!,#REF!,#REF!,#REF!,#REF!,#REF!,#REF!,#REF!,#REF!,#REF!,#REF!,#REF!,#REF!,#REF!)</f>
        <v>#REF!</v>
      </c>
    </row>
    <row r="596" spans="1:36" ht="14.45" hidden="1" customHeight="1">
      <c r="A596" s="435"/>
      <c r="B596" s="426"/>
      <c r="C596" s="437"/>
      <c r="D596" s="520"/>
      <c r="E596" s="441"/>
      <c r="F596" s="426"/>
      <c r="G596" s="196" t="s">
        <v>38</v>
      </c>
      <c r="H596" s="208"/>
      <c r="I596" s="179">
        <f t="shared" si="461"/>
        <v>0</v>
      </c>
      <c r="J596" s="209"/>
      <c r="K596" s="208"/>
      <c r="L596" s="179">
        <f t="shared" si="462"/>
        <v>0</v>
      </c>
      <c r="M596" s="209"/>
      <c r="N596" s="208"/>
      <c r="O596" s="179">
        <f t="shared" si="463"/>
        <v>0</v>
      </c>
      <c r="P596" s="209"/>
      <c r="Q596" s="208"/>
      <c r="R596" s="179">
        <f t="shared" si="464"/>
        <v>0</v>
      </c>
      <c r="S596" s="209"/>
      <c r="T596" s="208"/>
      <c r="U596" s="179">
        <f t="shared" si="465"/>
        <v>0</v>
      </c>
      <c r="V596" s="209"/>
      <c r="W596" s="208"/>
      <c r="X596" s="179">
        <f t="shared" si="466"/>
        <v>0</v>
      </c>
      <c r="Y596" s="228"/>
      <c r="Z596" s="208"/>
      <c r="AA596" s="179">
        <f t="shared" si="467"/>
        <v>0</v>
      </c>
      <c r="AB596" s="209"/>
      <c r="AC596" s="208"/>
      <c r="AD596" s="179">
        <f t="shared" si="468"/>
        <v>0</v>
      </c>
      <c r="AE596" s="209"/>
      <c r="AF596" s="208"/>
      <c r="AG596" s="179">
        <f t="shared" si="469"/>
        <v>0</v>
      </c>
      <c r="AH596" s="209"/>
      <c r="AI596" s="203"/>
      <c r="AJ596" s="527"/>
    </row>
    <row r="597" spans="1:36" ht="14.45" hidden="1" customHeight="1">
      <c r="A597" s="435"/>
      <c r="B597" s="426"/>
      <c r="C597" s="437"/>
      <c r="D597" s="520"/>
      <c r="E597" s="441"/>
      <c r="F597" s="426"/>
      <c r="G597" s="196" t="s">
        <v>39</v>
      </c>
      <c r="H597" s="208"/>
      <c r="I597" s="179">
        <f t="shared" si="461"/>
        <v>0</v>
      </c>
      <c r="J597" s="209"/>
      <c r="K597" s="208"/>
      <c r="L597" s="179">
        <f t="shared" si="462"/>
        <v>0</v>
      </c>
      <c r="M597" s="209"/>
      <c r="N597" s="208"/>
      <c r="O597" s="179">
        <f t="shared" si="463"/>
        <v>0</v>
      </c>
      <c r="P597" s="209"/>
      <c r="Q597" s="208"/>
      <c r="R597" s="179">
        <f t="shared" si="464"/>
        <v>0</v>
      </c>
      <c r="S597" s="209"/>
      <c r="T597" s="208"/>
      <c r="U597" s="179">
        <f t="shared" si="465"/>
        <v>0</v>
      </c>
      <c r="V597" s="209"/>
      <c r="W597" s="208"/>
      <c r="X597" s="179">
        <f t="shared" si="466"/>
        <v>0</v>
      </c>
      <c r="Y597" s="228"/>
      <c r="Z597" s="208"/>
      <c r="AA597" s="179">
        <f t="shared" si="467"/>
        <v>0</v>
      </c>
      <c r="AB597" s="209"/>
      <c r="AC597" s="208"/>
      <c r="AD597" s="179">
        <f t="shared" si="468"/>
        <v>0</v>
      </c>
      <c r="AE597" s="209"/>
      <c r="AF597" s="208"/>
      <c r="AG597" s="179">
        <f t="shared" si="469"/>
        <v>0</v>
      </c>
      <c r="AH597" s="209"/>
      <c r="AI597" s="203"/>
      <c r="AJ597" s="183" t="s">
        <v>40</v>
      </c>
    </row>
    <row r="598" spans="1:36" ht="14.45" hidden="1" customHeight="1">
      <c r="A598" s="435"/>
      <c r="B598" s="426"/>
      <c r="C598" s="437"/>
      <c r="D598" s="520"/>
      <c r="E598" s="441"/>
      <c r="F598" s="426"/>
      <c r="G598" s="196" t="s">
        <v>41</v>
      </c>
      <c r="H598" s="208"/>
      <c r="I598" s="179">
        <f t="shared" si="461"/>
        <v>0</v>
      </c>
      <c r="J598" s="209"/>
      <c r="K598" s="208"/>
      <c r="L598" s="179">
        <f t="shared" si="462"/>
        <v>0</v>
      </c>
      <c r="M598" s="209"/>
      <c r="N598" s="208"/>
      <c r="O598" s="179">
        <f t="shared" si="463"/>
        <v>0</v>
      </c>
      <c r="P598" s="209"/>
      <c r="Q598" s="208"/>
      <c r="R598" s="179">
        <f t="shared" si="464"/>
        <v>0</v>
      </c>
      <c r="S598" s="209"/>
      <c r="T598" s="208"/>
      <c r="U598" s="179">
        <f t="shared" si="465"/>
        <v>0</v>
      </c>
      <c r="V598" s="209"/>
      <c r="W598" s="208"/>
      <c r="X598" s="179">
        <f t="shared" si="466"/>
        <v>0</v>
      </c>
      <c r="Y598" s="228"/>
      <c r="Z598" s="208"/>
      <c r="AA598" s="179">
        <f t="shared" si="467"/>
        <v>0</v>
      </c>
      <c r="AB598" s="209"/>
      <c r="AC598" s="208"/>
      <c r="AD598" s="179">
        <f t="shared" si="468"/>
        <v>0</v>
      </c>
      <c r="AE598" s="209"/>
      <c r="AF598" s="208"/>
      <c r="AG598" s="179">
        <f t="shared" si="469"/>
        <v>0</v>
      </c>
      <c r="AH598" s="209"/>
      <c r="AI598" s="203"/>
      <c r="AJ598" s="529" t="e">
        <f>AJ595/AJ589</f>
        <v>#REF!</v>
      </c>
    </row>
    <row r="599" spans="1:36" ht="15" hidden="1" customHeight="1" thickBot="1">
      <c r="A599" s="522"/>
      <c r="B599" s="432"/>
      <c r="C599" s="523"/>
      <c r="D599" s="524"/>
      <c r="E599" s="525"/>
      <c r="F599" s="432"/>
      <c r="G599" s="198" t="s">
        <v>42</v>
      </c>
      <c r="H599" s="212"/>
      <c r="I599" s="180">
        <f t="shared" si="461"/>
        <v>0</v>
      </c>
      <c r="J599" s="213"/>
      <c r="K599" s="212"/>
      <c r="L599" s="180">
        <f t="shared" si="462"/>
        <v>0</v>
      </c>
      <c r="M599" s="213"/>
      <c r="N599" s="212"/>
      <c r="O599" s="180">
        <f t="shared" si="463"/>
        <v>0</v>
      </c>
      <c r="P599" s="213"/>
      <c r="Q599" s="212"/>
      <c r="R599" s="180">
        <f t="shared" si="464"/>
        <v>0</v>
      </c>
      <c r="S599" s="213"/>
      <c r="T599" s="212"/>
      <c r="U599" s="180">
        <f t="shared" si="465"/>
        <v>0</v>
      </c>
      <c r="V599" s="213"/>
      <c r="W599" s="212"/>
      <c r="X599" s="180">
        <f t="shared" si="466"/>
        <v>0</v>
      </c>
      <c r="Y599" s="230"/>
      <c r="Z599" s="212"/>
      <c r="AA599" s="180">
        <f t="shared" si="467"/>
        <v>0</v>
      </c>
      <c r="AB599" s="213"/>
      <c r="AC599" s="212"/>
      <c r="AD599" s="180">
        <f t="shared" si="468"/>
        <v>0</v>
      </c>
      <c r="AE599" s="213"/>
      <c r="AF599" s="212"/>
      <c r="AG599" s="180">
        <f t="shared" si="469"/>
        <v>0</v>
      </c>
      <c r="AH599" s="213"/>
      <c r="AI599" s="205"/>
      <c r="AJ599" s="530"/>
    </row>
    <row r="600" spans="1:36" ht="15" customHeight="1">
      <c r="A600" s="446" t="s">
        <v>17</v>
      </c>
      <c r="B600" s="367" t="s">
        <v>13</v>
      </c>
      <c r="C600" s="367" t="s">
        <v>14</v>
      </c>
      <c r="D600" s="367" t="s">
        <v>176</v>
      </c>
      <c r="E600" s="367" t="s">
        <v>16</v>
      </c>
      <c r="F600" s="354" t="s">
        <v>17</v>
      </c>
      <c r="G600" s="448" t="s">
        <v>18</v>
      </c>
      <c r="H600" s="365" t="s">
        <v>19</v>
      </c>
      <c r="I600" s="354" t="s">
        <v>20</v>
      </c>
      <c r="J600" s="355" t="s">
        <v>21</v>
      </c>
      <c r="K600" s="365" t="s">
        <v>19</v>
      </c>
      <c r="L600" s="354" t="s">
        <v>20</v>
      </c>
      <c r="M600" s="355" t="s">
        <v>21</v>
      </c>
      <c r="N600" s="365" t="s">
        <v>19</v>
      </c>
      <c r="O600" s="354" t="s">
        <v>20</v>
      </c>
      <c r="P600" s="355" t="s">
        <v>21</v>
      </c>
      <c r="Q600" s="365" t="s">
        <v>19</v>
      </c>
      <c r="R600" s="354" t="s">
        <v>20</v>
      </c>
      <c r="S600" s="355" t="s">
        <v>21</v>
      </c>
      <c r="T600" s="365" t="s">
        <v>19</v>
      </c>
      <c r="U600" s="354" t="s">
        <v>20</v>
      </c>
      <c r="V600" s="355" t="s">
        <v>21</v>
      </c>
      <c r="W600" s="365" t="s">
        <v>19</v>
      </c>
      <c r="X600" s="354" t="s">
        <v>20</v>
      </c>
      <c r="Y600" s="450" t="s">
        <v>21</v>
      </c>
      <c r="Z600" s="365" t="s">
        <v>19</v>
      </c>
      <c r="AA600" s="354" t="s">
        <v>20</v>
      </c>
      <c r="AB600" s="355" t="s">
        <v>21</v>
      </c>
      <c r="AC600" s="365" t="s">
        <v>19</v>
      </c>
      <c r="AD600" s="354" t="s">
        <v>20</v>
      </c>
      <c r="AE600" s="355" t="s">
        <v>21</v>
      </c>
      <c r="AF600" s="365" t="s">
        <v>19</v>
      </c>
      <c r="AG600" s="354" t="s">
        <v>20</v>
      </c>
      <c r="AH600" s="355" t="s">
        <v>21</v>
      </c>
      <c r="AI600" s="356" t="s">
        <v>19</v>
      </c>
      <c r="AJ600" s="453" t="s">
        <v>22</v>
      </c>
    </row>
    <row r="601" spans="1:36" ht="15" customHeight="1">
      <c r="A601" s="447"/>
      <c r="B601" s="431"/>
      <c r="C601" s="431"/>
      <c r="D601" s="431"/>
      <c r="E601" s="431"/>
      <c r="F601" s="444"/>
      <c r="G601" s="449"/>
      <c r="H601" s="443"/>
      <c r="I601" s="444"/>
      <c r="J601" s="445"/>
      <c r="K601" s="443"/>
      <c r="L601" s="444"/>
      <c r="M601" s="445"/>
      <c r="N601" s="443"/>
      <c r="O601" s="444"/>
      <c r="P601" s="445"/>
      <c r="Q601" s="443"/>
      <c r="R601" s="444"/>
      <c r="S601" s="445"/>
      <c r="T601" s="443"/>
      <c r="U601" s="444"/>
      <c r="V601" s="445"/>
      <c r="W601" s="443"/>
      <c r="X601" s="444"/>
      <c r="Y601" s="451"/>
      <c r="Z601" s="443"/>
      <c r="AA601" s="444"/>
      <c r="AB601" s="445"/>
      <c r="AC601" s="443"/>
      <c r="AD601" s="444"/>
      <c r="AE601" s="445"/>
      <c r="AF601" s="443"/>
      <c r="AG601" s="444"/>
      <c r="AH601" s="445"/>
      <c r="AI601" s="452"/>
      <c r="AJ601" s="454"/>
    </row>
    <row r="602" spans="1:36" ht="15" customHeight="1">
      <c r="A602" s="435" t="s">
        <v>234</v>
      </c>
      <c r="B602" s="426" t="s">
        <v>332</v>
      </c>
      <c r="C602" s="437">
        <v>2627</v>
      </c>
      <c r="D602" s="520"/>
      <c r="E602" s="441" t="s">
        <v>333</v>
      </c>
      <c r="F602" s="426" t="s">
        <v>234</v>
      </c>
      <c r="G602" s="196" t="s">
        <v>27</v>
      </c>
      <c r="H602" s="208"/>
      <c r="I602" s="179">
        <f t="shared" ref="I602:I610" si="470">H602-J602</f>
        <v>0</v>
      </c>
      <c r="J602" s="209"/>
      <c r="K602" s="208"/>
      <c r="L602" s="179">
        <f t="shared" ref="L602:L610" si="471">K602-M602</f>
        <v>0</v>
      </c>
      <c r="M602" s="209"/>
      <c r="N602" s="208"/>
      <c r="O602" s="179">
        <f t="shared" ref="O602:O610" si="472">N602-P602</f>
        <v>0</v>
      </c>
      <c r="P602" s="209"/>
      <c r="Q602" s="208"/>
      <c r="R602" s="179">
        <f t="shared" ref="R602:R610" si="473">Q602-S602</f>
        <v>0</v>
      </c>
      <c r="S602" s="209"/>
      <c r="T602" s="208"/>
      <c r="U602" s="179">
        <f t="shared" ref="U602:U610" si="474">T602-V602</f>
        <v>0</v>
      </c>
      <c r="V602" s="209"/>
      <c r="W602" s="208"/>
      <c r="X602" s="179">
        <f t="shared" ref="X602:X610" si="475">W602-Y602</f>
        <v>0</v>
      </c>
      <c r="Y602" s="228"/>
      <c r="Z602" s="208"/>
      <c r="AA602" s="179">
        <f t="shared" ref="AA602:AA610" si="476">Z602-AB602</f>
        <v>0</v>
      </c>
      <c r="AB602" s="209"/>
      <c r="AC602" s="208"/>
      <c r="AD602" s="179">
        <f t="shared" ref="AD602:AD610" si="477">AC602-AE602</f>
        <v>0</v>
      </c>
      <c r="AE602" s="209"/>
      <c r="AF602" s="208"/>
      <c r="AG602" s="179">
        <f t="shared" ref="AG602:AG610" si="478">AF602-AH602</f>
        <v>0</v>
      </c>
      <c r="AH602" s="209"/>
      <c r="AI602" s="203"/>
      <c r="AJ602" s="181" t="s">
        <v>28</v>
      </c>
    </row>
    <row r="603" spans="1:36">
      <c r="A603" s="435"/>
      <c r="B603" s="426"/>
      <c r="C603" s="437"/>
      <c r="D603" s="520"/>
      <c r="E603" s="441"/>
      <c r="F603" s="426"/>
      <c r="G603" s="196" t="s">
        <v>29</v>
      </c>
      <c r="H603" s="208"/>
      <c r="I603" s="179">
        <f t="shared" si="470"/>
        <v>0</v>
      </c>
      <c r="J603" s="209"/>
      <c r="K603" s="208"/>
      <c r="L603" s="179">
        <f t="shared" si="471"/>
        <v>0</v>
      </c>
      <c r="M603" s="209"/>
      <c r="N603" s="208"/>
      <c r="O603" s="179">
        <f t="shared" si="472"/>
        <v>0</v>
      </c>
      <c r="P603" s="209"/>
      <c r="Q603" s="208"/>
      <c r="R603" s="179">
        <f t="shared" si="473"/>
        <v>0</v>
      </c>
      <c r="S603" s="209"/>
      <c r="T603" s="208"/>
      <c r="U603" s="179">
        <f t="shared" si="474"/>
        <v>0</v>
      </c>
      <c r="V603" s="209"/>
      <c r="W603" s="208"/>
      <c r="X603" s="179">
        <f t="shared" si="475"/>
        <v>0</v>
      </c>
      <c r="Y603" s="228"/>
      <c r="Z603" s="208"/>
      <c r="AA603" s="179">
        <f t="shared" si="476"/>
        <v>0</v>
      </c>
      <c r="AB603" s="209"/>
      <c r="AC603" s="208"/>
      <c r="AD603" s="179">
        <f t="shared" si="477"/>
        <v>0</v>
      </c>
      <c r="AE603" s="209"/>
      <c r="AF603" s="208"/>
      <c r="AG603" s="179">
        <f t="shared" si="478"/>
        <v>0</v>
      </c>
      <c r="AH603" s="209"/>
      <c r="AI603" s="203"/>
      <c r="AJ603" s="182">
        <f>SUM(H602:H610,K602:K610,N602:N610,Q602:Q610,T602:T610,W602:W610,Z602:Z610,AC602:AC610,AF602:AF610)</f>
        <v>1376287</v>
      </c>
    </row>
    <row r="604" spans="1:36">
      <c r="A604" s="435"/>
      <c r="B604" s="426"/>
      <c r="C604" s="437"/>
      <c r="D604" s="520"/>
      <c r="E604" s="441"/>
      <c r="F604" s="426"/>
      <c r="G604" s="196" t="s">
        <v>30</v>
      </c>
      <c r="H604" s="208"/>
      <c r="I604" s="179">
        <f t="shared" si="470"/>
        <v>0</v>
      </c>
      <c r="J604" s="209"/>
      <c r="K604" s="208"/>
      <c r="L604" s="179">
        <f t="shared" si="471"/>
        <v>0</v>
      </c>
      <c r="M604" s="209"/>
      <c r="N604" s="208"/>
      <c r="O604" s="179">
        <f t="shared" si="472"/>
        <v>0</v>
      </c>
      <c r="P604" s="209"/>
      <c r="Q604" s="208"/>
      <c r="R604" s="179">
        <f t="shared" si="473"/>
        <v>0</v>
      </c>
      <c r="S604" s="209"/>
      <c r="T604" s="208"/>
      <c r="U604" s="179">
        <f t="shared" si="474"/>
        <v>0</v>
      </c>
      <c r="V604" s="209"/>
      <c r="W604" s="208">
        <v>532435</v>
      </c>
      <c r="X604" s="179">
        <f t="shared" si="475"/>
        <v>532435</v>
      </c>
      <c r="Y604" s="228"/>
      <c r="Z604" s="208"/>
      <c r="AA604" s="179">
        <f t="shared" si="476"/>
        <v>0</v>
      </c>
      <c r="AB604" s="209"/>
      <c r="AC604" s="208"/>
      <c r="AD604" s="179">
        <f t="shared" si="477"/>
        <v>0</v>
      </c>
      <c r="AE604" s="209"/>
      <c r="AF604" s="208"/>
      <c r="AG604" s="179">
        <f t="shared" si="478"/>
        <v>0</v>
      </c>
      <c r="AH604" s="209"/>
      <c r="AI604" s="203"/>
      <c r="AJ604" s="183" t="s">
        <v>32</v>
      </c>
    </row>
    <row r="605" spans="1:36">
      <c r="A605" s="435"/>
      <c r="B605" s="426"/>
      <c r="C605" s="437"/>
      <c r="D605" s="520"/>
      <c r="E605" s="441"/>
      <c r="F605" s="426"/>
      <c r="G605" s="196" t="s">
        <v>31</v>
      </c>
      <c r="H605" s="208"/>
      <c r="I605" s="179">
        <f t="shared" si="470"/>
        <v>0</v>
      </c>
      <c r="J605" s="209"/>
      <c r="K605" s="208"/>
      <c r="L605" s="179">
        <f t="shared" si="471"/>
        <v>0</v>
      </c>
      <c r="M605" s="209"/>
      <c r="N605" s="208"/>
      <c r="O605" s="179">
        <f t="shared" si="472"/>
        <v>0</v>
      </c>
      <c r="P605" s="209"/>
      <c r="Q605" s="208"/>
      <c r="R605" s="179">
        <f t="shared" si="473"/>
        <v>0</v>
      </c>
      <c r="S605" s="209"/>
      <c r="T605" s="208"/>
      <c r="U605" s="179">
        <f t="shared" si="474"/>
        <v>0</v>
      </c>
      <c r="V605" s="209"/>
      <c r="W605" s="208"/>
      <c r="X605" s="179">
        <f t="shared" si="475"/>
        <v>0</v>
      </c>
      <c r="Y605" s="228"/>
      <c r="Z605" s="208"/>
      <c r="AA605" s="179">
        <f t="shared" si="476"/>
        <v>0</v>
      </c>
      <c r="AB605" s="209"/>
      <c r="AC605" s="208"/>
      <c r="AD605" s="179">
        <f t="shared" si="477"/>
        <v>0</v>
      </c>
      <c r="AE605" s="209"/>
      <c r="AF605" s="208"/>
      <c r="AG605" s="179">
        <f t="shared" si="478"/>
        <v>0</v>
      </c>
      <c r="AH605" s="209"/>
      <c r="AI605" s="203"/>
      <c r="AJ605" s="182">
        <f>SUM(I602:I610,L602:L610,O602:O610,R602:R610,U602:U610,X602:X610,AA602:AA610,AD602:AD610,AG602:AG610)</f>
        <v>1376287</v>
      </c>
    </row>
    <row r="606" spans="1:36">
      <c r="A606" s="435"/>
      <c r="B606" s="426"/>
      <c r="C606" s="437"/>
      <c r="D606" s="520"/>
      <c r="E606" s="441"/>
      <c r="F606" s="426"/>
      <c r="G606" s="196" t="s">
        <v>33</v>
      </c>
      <c r="H606" s="208"/>
      <c r="I606" s="179">
        <f t="shared" si="470"/>
        <v>0</v>
      </c>
      <c r="J606" s="209"/>
      <c r="K606" s="208"/>
      <c r="L606" s="179">
        <f t="shared" si="471"/>
        <v>0</v>
      </c>
      <c r="M606" s="209"/>
      <c r="N606" s="208"/>
      <c r="O606" s="179">
        <f t="shared" si="472"/>
        <v>0</v>
      </c>
      <c r="P606" s="209"/>
      <c r="Q606" s="208"/>
      <c r="R606" s="179">
        <f t="shared" si="473"/>
        <v>0</v>
      </c>
      <c r="S606" s="209"/>
      <c r="T606" s="208"/>
      <c r="U606" s="179">
        <f t="shared" si="474"/>
        <v>0</v>
      </c>
      <c r="V606" s="209"/>
      <c r="W606" s="208"/>
      <c r="X606" s="179">
        <f t="shared" si="475"/>
        <v>0</v>
      </c>
      <c r="Y606" s="228"/>
      <c r="Z606" s="208"/>
      <c r="AA606" s="179">
        <f t="shared" si="476"/>
        <v>0</v>
      </c>
      <c r="AB606" s="209"/>
      <c r="AC606" s="208"/>
      <c r="AD606" s="179">
        <f t="shared" si="477"/>
        <v>0</v>
      </c>
      <c r="AE606" s="209"/>
      <c r="AF606" s="208"/>
      <c r="AG606" s="179">
        <f t="shared" si="478"/>
        <v>0</v>
      </c>
      <c r="AH606" s="209"/>
      <c r="AI606" s="203"/>
      <c r="AJ606" s="183" t="s">
        <v>36</v>
      </c>
    </row>
    <row r="607" spans="1:36">
      <c r="A607" s="435"/>
      <c r="B607" s="426"/>
      <c r="C607" s="437"/>
      <c r="D607" s="520"/>
      <c r="E607" s="441"/>
      <c r="F607" s="426"/>
      <c r="G607" s="196" t="s">
        <v>34</v>
      </c>
      <c r="H607" s="208"/>
      <c r="I607" s="179">
        <f t="shared" si="470"/>
        <v>0</v>
      </c>
      <c r="J607" s="209"/>
      <c r="K607" s="208"/>
      <c r="L607" s="179">
        <f t="shared" si="471"/>
        <v>0</v>
      </c>
      <c r="M607" s="209"/>
      <c r="N607" s="208"/>
      <c r="O607" s="179">
        <f t="shared" si="472"/>
        <v>0</v>
      </c>
      <c r="P607" s="209"/>
      <c r="Q607" s="208"/>
      <c r="R607" s="179">
        <f t="shared" si="473"/>
        <v>0</v>
      </c>
      <c r="S607" s="209"/>
      <c r="T607" s="208"/>
      <c r="U607" s="179">
        <f t="shared" si="474"/>
        <v>0</v>
      </c>
      <c r="V607" s="209"/>
      <c r="W607" s="208"/>
      <c r="X607" s="179">
        <f t="shared" si="475"/>
        <v>0</v>
      </c>
      <c r="Y607" s="228"/>
      <c r="Z607" s="208"/>
      <c r="AA607" s="179">
        <f t="shared" si="476"/>
        <v>0</v>
      </c>
      <c r="AB607" s="209"/>
      <c r="AC607" s="208">
        <v>843852</v>
      </c>
      <c r="AD607" s="179">
        <f t="shared" si="477"/>
        <v>843852</v>
      </c>
      <c r="AE607" s="228"/>
      <c r="AF607" s="208"/>
      <c r="AG607" s="179">
        <f t="shared" si="478"/>
        <v>0</v>
      </c>
      <c r="AH607" s="209"/>
      <c r="AI607" s="203"/>
      <c r="AJ607" s="182">
        <f>SUM(J602:J610,M602:M610,P602:P610,S602:S610,V602:V610,Y602:Y610,AB602:AB610,AE602:AE610,AH602:AH610)</f>
        <v>0</v>
      </c>
    </row>
    <row r="608" spans="1:36">
      <c r="A608" s="435"/>
      <c r="B608" s="426"/>
      <c r="C608" s="437"/>
      <c r="D608" s="520"/>
      <c r="E608" s="441"/>
      <c r="F608" s="426"/>
      <c r="G608" s="196" t="s">
        <v>35</v>
      </c>
      <c r="H608" s="208"/>
      <c r="I608" s="179">
        <f t="shared" si="470"/>
        <v>0</v>
      </c>
      <c r="J608" s="209"/>
      <c r="K608" s="208"/>
      <c r="L608" s="179">
        <f t="shared" si="471"/>
        <v>0</v>
      </c>
      <c r="M608" s="209"/>
      <c r="N608" s="208"/>
      <c r="O608" s="179">
        <f t="shared" si="472"/>
        <v>0</v>
      </c>
      <c r="P608" s="209"/>
      <c r="Q608" s="208"/>
      <c r="R608" s="179">
        <f t="shared" si="473"/>
        <v>0</v>
      </c>
      <c r="S608" s="209"/>
      <c r="T608" s="208"/>
      <c r="U608" s="179">
        <f t="shared" si="474"/>
        <v>0</v>
      </c>
      <c r="V608" s="209"/>
      <c r="W608" s="208"/>
      <c r="X608" s="179">
        <f t="shared" si="475"/>
        <v>0</v>
      </c>
      <c r="Y608" s="228"/>
      <c r="Z608" s="208"/>
      <c r="AA608" s="179">
        <f t="shared" si="476"/>
        <v>0</v>
      </c>
      <c r="AB608" s="209"/>
      <c r="AC608" s="208"/>
      <c r="AD608" s="179">
        <f t="shared" si="477"/>
        <v>0</v>
      </c>
      <c r="AE608" s="209"/>
      <c r="AF608" s="208"/>
      <c r="AG608" s="179">
        <f t="shared" si="478"/>
        <v>0</v>
      </c>
      <c r="AH608" s="209"/>
      <c r="AI608" s="203"/>
      <c r="AJ608" s="183" t="s">
        <v>40</v>
      </c>
    </row>
    <row r="609" spans="1:36">
      <c r="A609" s="435"/>
      <c r="B609" s="426"/>
      <c r="C609" s="437"/>
      <c r="D609" s="520"/>
      <c r="E609" s="441"/>
      <c r="F609" s="426"/>
      <c r="G609" s="196" t="s">
        <v>37</v>
      </c>
      <c r="H609" s="208"/>
      <c r="I609" s="179">
        <f t="shared" si="470"/>
        <v>0</v>
      </c>
      <c r="J609" s="209"/>
      <c r="K609" s="208"/>
      <c r="L609" s="179">
        <f t="shared" si="471"/>
        <v>0</v>
      </c>
      <c r="M609" s="209"/>
      <c r="N609" s="208"/>
      <c r="O609" s="179">
        <f t="shared" si="472"/>
        <v>0</v>
      </c>
      <c r="P609" s="209"/>
      <c r="Q609" s="208"/>
      <c r="R609" s="179">
        <f t="shared" si="473"/>
        <v>0</v>
      </c>
      <c r="S609" s="209"/>
      <c r="T609" s="208"/>
      <c r="U609" s="179">
        <f t="shared" si="474"/>
        <v>0</v>
      </c>
      <c r="V609" s="209"/>
      <c r="W609" s="208"/>
      <c r="X609" s="179">
        <f t="shared" si="475"/>
        <v>0</v>
      </c>
      <c r="Y609" s="228"/>
      <c r="Z609" s="208"/>
      <c r="AA609" s="179">
        <f t="shared" si="476"/>
        <v>0</v>
      </c>
      <c r="AB609" s="209"/>
      <c r="AC609" s="208"/>
      <c r="AD609" s="179">
        <f t="shared" si="477"/>
        <v>0</v>
      </c>
      <c r="AE609" s="209"/>
      <c r="AF609" s="208"/>
      <c r="AG609" s="179">
        <f t="shared" si="478"/>
        <v>0</v>
      </c>
      <c r="AH609" s="209"/>
      <c r="AI609" s="203"/>
      <c r="AJ609" s="184">
        <f>AJ607/AJ603</f>
        <v>0</v>
      </c>
    </row>
    <row r="610" spans="1:36" ht="15" thickBot="1">
      <c r="A610" s="436"/>
      <c r="B610" s="427"/>
      <c r="C610" s="438"/>
      <c r="D610" s="521"/>
      <c r="E610" s="442"/>
      <c r="F610" s="427"/>
      <c r="G610" s="197" t="s">
        <v>38</v>
      </c>
      <c r="H610" s="210"/>
      <c r="I610" s="185">
        <f t="shared" si="470"/>
        <v>0</v>
      </c>
      <c r="J610" s="211"/>
      <c r="K610" s="210"/>
      <c r="L610" s="185">
        <f t="shared" si="471"/>
        <v>0</v>
      </c>
      <c r="M610" s="211"/>
      <c r="N610" s="210"/>
      <c r="O610" s="185">
        <f t="shared" si="472"/>
        <v>0</v>
      </c>
      <c r="P610" s="211"/>
      <c r="Q610" s="210"/>
      <c r="R610" s="185">
        <f t="shared" si="473"/>
        <v>0</v>
      </c>
      <c r="S610" s="211"/>
      <c r="T610" s="210"/>
      <c r="U610" s="185">
        <f t="shared" si="474"/>
        <v>0</v>
      </c>
      <c r="V610" s="211"/>
      <c r="W610" s="210"/>
      <c r="X610" s="185">
        <f t="shared" si="475"/>
        <v>0</v>
      </c>
      <c r="Y610" s="229"/>
      <c r="Z610" s="210"/>
      <c r="AA610" s="185">
        <f t="shared" si="476"/>
        <v>0</v>
      </c>
      <c r="AB610" s="211"/>
      <c r="AC610" s="210"/>
      <c r="AD610" s="185">
        <f t="shared" si="477"/>
        <v>0</v>
      </c>
      <c r="AE610" s="211"/>
      <c r="AF610" s="210"/>
      <c r="AG610" s="185">
        <f t="shared" si="478"/>
        <v>0</v>
      </c>
      <c r="AH610" s="211"/>
      <c r="AI610" s="204"/>
      <c r="AJ610" s="186"/>
    </row>
    <row r="611" spans="1:36" ht="15" customHeight="1">
      <c r="A611" s="446" t="s">
        <v>17</v>
      </c>
      <c r="B611" s="367" t="s">
        <v>13</v>
      </c>
      <c r="C611" s="367" t="s">
        <v>14</v>
      </c>
      <c r="D611" s="367" t="s">
        <v>176</v>
      </c>
      <c r="E611" s="367" t="s">
        <v>16</v>
      </c>
      <c r="F611" s="354" t="s">
        <v>17</v>
      </c>
      <c r="G611" s="448" t="s">
        <v>18</v>
      </c>
      <c r="H611" s="365" t="s">
        <v>19</v>
      </c>
      <c r="I611" s="354" t="s">
        <v>20</v>
      </c>
      <c r="J611" s="355" t="s">
        <v>21</v>
      </c>
      <c r="K611" s="365" t="s">
        <v>19</v>
      </c>
      <c r="L611" s="354" t="s">
        <v>20</v>
      </c>
      <c r="M611" s="355" t="s">
        <v>21</v>
      </c>
      <c r="N611" s="365" t="s">
        <v>19</v>
      </c>
      <c r="O611" s="354" t="s">
        <v>20</v>
      </c>
      <c r="P611" s="355" t="s">
        <v>21</v>
      </c>
      <c r="Q611" s="365" t="s">
        <v>19</v>
      </c>
      <c r="R611" s="354" t="s">
        <v>20</v>
      </c>
      <c r="S611" s="355" t="s">
        <v>21</v>
      </c>
      <c r="T611" s="365" t="s">
        <v>19</v>
      </c>
      <c r="U611" s="354" t="s">
        <v>20</v>
      </c>
      <c r="V611" s="355" t="s">
        <v>21</v>
      </c>
      <c r="W611" s="365" t="s">
        <v>19</v>
      </c>
      <c r="X611" s="354" t="s">
        <v>20</v>
      </c>
      <c r="Y611" s="450" t="s">
        <v>21</v>
      </c>
      <c r="Z611" s="365" t="s">
        <v>19</v>
      </c>
      <c r="AA611" s="354" t="s">
        <v>20</v>
      </c>
      <c r="AB611" s="355" t="s">
        <v>21</v>
      </c>
      <c r="AC611" s="365" t="s">
        <v>19</v>
      </c>
      <c r="AD611" s="354" t="s">
        <v>20</v>
      </c>
      <c r="AE611" s="355" t="s">
        <v>21</v>
      </c>
      <c r="AF611" s="365" t="s">
        <v>19</v>
      </c>
      <c r="AG611" s="354" t="s">
        <v>20</v>
      </c>
      <c r="AH611" s="355" t="s">
        <v>21</v>
      </c>
      <c r="AI611" s="356" t="s">
        <v>19</v>
      </c>
      <c r="AJ611" s="453" t="s">
        <v>22</v>
      </c>
    </row>
    <row r="612" spans="1:36" ht="15" customHeight="1">
      <c r="A612" s="447"/>
      <c r="B612" s="431"/>
      <c r="C612" s="431"/>
      <c r="D612" s="431"/>
      <c r="E612" s="431"/>
      <c r="F612" s="444"/>
      <c r="G612" s="449"/>
      <c r="H612" s="443"/>
      <c r="I612" s="444"/>
      <c r="J612" s="445"/>
      <c r="K612" s="443"/>
      <c r="L612" s="444"/>
      <c r="M612" s="445"/>
      <c r="N612" s="443"/>
      <c r="O612" s="444"/>
      <c r="P612" s="445"/>
      <c r="Q612" s="443"/>
      <c r="R612" s="444"/>
      <c r="S612" s="445"/>
      <c r="T612" s="443"/>
      <c r="U612" s="444"/>
      <c r="V612" s="445"/>
      <c r="W612" s="443"/>
      <c r="X612" s="444"/>
      <c r="Y612" s="451"/>
      <c r="Z612" s="443"/>
      <c r="AA612" s="444"/>
      <c r="AB612" s="445"/>
      <c r="AC612" s="443"/>
      <c r="AD612" s="444"/>
      <c r="AE612" s="445"/>
      <c r="AF612" s="443"/>
      <c r="AG612" s="444"/>
      <c r="AH612" s="445"/>
      <c r="AI612" s="452"/>
      <c r="AJ612" s="454"/>
    </row>
    <row r="613" spans="1:36" ht="15" customHeight="1">
      <c r="A613" s="435" t="s">
        <v>234</v>
      </c>
      <c r="B613" s="426" t="s">
        <v>334</v>
      </c>
      <c r="C613" s="437">
        <v>2628</v>
      </c>
      <c r="D613" s="520"/>
      <c r="E613" s="441" t="s">
        <v>335</v>
      </c>
      <c r="F613" s="426" t="s">
        <v>234</v>
      </c>
      <c r="G613" s="196" t="s">
        <v>27</v>
      </c>
      <c r="H613" s="208"/>
      <c r="I613" s="179">
        <f t="shared" ref="I613:I621" si="479">H613-J613</f>
        <v>0</v>
      </c>
      <c r="J613" s="209"/>
      <c r="K613" s="208"/>
      <c r="L613" s="179">
        <f t="shared" ref="L613:L621" si="480">K613-M613</f>
        <v>0</v>
      </c>
      <c r="M613" s="209"/>
      <c r="N613" s="208"/>
      <c r="O613" s="179">
        <f t="shared" ref="O613:O621" si="481">N613-P613</f>
        <v>0</v>
      </c>
      <c r="P613" s="209"/>
      <c r="Q613" s="208"/>
      <c r="R613" s="179">
        <f t="shared" ref="R613:R621" si="482">Q613-S613</f>
        <v>0</v>
      </c>
      <c r="S613" s="209"/>
      <c r="T613" s="208"/>
      <c r="U613" s="179">
        <f t="shared" ref="U613:U621" si="483">T613-V613</f>
        <v>0</v>
      </c>
      <c r="V613" s="209"/>
      <c r="W613" s="208"/>
      <c r="X613" s="179">
        <f t="shared" ref="X613:X621" si="484">W613-Y613</f>
        <v>0</v>
      </c>
      <c r="Y613" s="228"/>
      <c r="Z613" s="208"/>
      <c r="AA613" s="179">
        <f t="shared" ref="AA613:AA621" si="485">Z613-AB613</f>
        <v>0</v>
      </c>
      <c r="AB613" s="209"/>
      <c r="AC613" s="208"/>
      <c r="AD613" s="179">
        <f t="shared" ref="AD613:AD621" si="486">AC613-AE613</f>
        <v>0</v>
      </c>
      <c r="AE613" s="209"/>
      <c r="AF613" s="208"/>
      <c r="AG613" s="179">
        <f t="shared" ref="AG613:AG621" si="487">AF613-AH613</f>
        <v>0</v>
      </c>
      <c r="AH613" s="209"/>
      <c r="AI613" s="203"/>
      <c r="AJ613" s="181" t="s">
        <v>28</v>
      </c>
    </row>
    <row r="614" spans="1:36">
      <c r="A614" s="435"/>
      <c r="B614" s="426"/>
      <c r="C614" s="437"/>
      <c r="D614" s="520"/>
      <c r="E614" s="441"/>
      <c r="F614" s="426"/>
      <c r="G614" s="196" t="s">
        <v>29</v>
      </c>
      <c r="H614" s="208"/>
      <c r="I614" s="179">
        <f t="shared" si="479"/>
        <v>0</v>
      </c>
      <c r="J614" s="209"/>
      <c r="K614" s="208"/>
      <c r="L614" s="179">
        <f t="shared" si="480"/>
        <v>0</v>
      </c>
      <c r="M614" s="209"/>
      <c r="N614" s="208"/>
      <c r="O614" s="179">
        <f t="shared" si="481"/>
        <v>0</v>
      </c>
      <c r="P614" s="209"/>
      <c r="Q614" s="208"/>
      <c r="R614" s="179">
        <f t="shared" si="482"/>
        <v>0</v>
      </c>
      <c r="S614" s="209"/>
      <c r="T614" s="208"/>
      <c r="U614" s="179">
        <f t="shared" si="483"/>
        <v>0</v>
      </c>
      <c r="V614" s="209"/>
      <c r="W614" s="208"/>
      <c r="X614" s="179">
        <f t="shared" si="484"/>
        <v>0</v>
      </c>
      <c r="Y614" s="228"/>
      <c r="Z614" s="208"/>
      <c r="AA614" s="179">
        <f t="shared" si="485"/>
        <v>0</v>
      </c>
      <c r="AB614" s="209"/>
      <c r="AC614" s="208"/>
      <c r="AD614" s="179">
        <f t="shared" si="486"/>
        <v>0</v>
      </c>
      <c r="AE614" s="209"/>
      <c r="AF614" s="208"/>
      <c r="AG614" s="179">
        <f t="shared" si="487"/>
        <v>0</v>
      </c>
      <c r="AH614" s="209"/>
      <c r="AI614" s="203"/>
      <c r="AJ614" s="182">
        <f>SUM(H613:H621,K613:K621,N613:N621,Q613:Q621,T613:T621,W613:W621,Z613:Z621,AC613:AC621,AF613:AF621)</f>
        <v>1508008</v>
      </c>
    </row>
    <row r="615" spans="1:36">
      <c r="A615" s="435"/>
      <c r="B615" s="426"/>
      <c r="C615" s="437"/>
      <c r="D615" s="520"/>
      <c r="E615" s="441"/>
      <c r="F615" s="426"/>
      <c r="G615" s="196" t="s">
        <v>30</v>
      </c>
      <c r="H615" s="208"/>
      <c r="I615" s="179">
        <f t="shared" si="479"/>
        <v>0</v>
      </c>
      <c r="J615" s="209"/>
      <c r="K615" s="208"/>
      <c r="L615" s="179">
        <f t="shared" si="480"/>
        <v>0</v>
      </c>
      <c r="M615" s="209"/>
      <c r="N615" s="208"/>
      <c r="O615" s="179">
        <f t="shared" si="481"/>
        <v>0</v>
      </c>
      <c r="P615" s="209"/>
      <c r="Q615" s="208"/>
      <c r="R615" s="179">
        <f t="shared" si="482"/>
        <v>0</v>
      </c>
      <c r="S615" s="209"/>
      <c r="T615" s="208"/>
      <c r="U615" s="179">
        <f t="shared" si="483"/>
        <v>0</v>
      </c>
      <c r="V615" s="209"/>
      <c r="W615" s="208">
        <v>416195</v>
      </c>
      <c r="X615" s="179">
        <f t="shared" si="484"/>
        <v>416195</v>
      </c>
      <c r="Y615" s="228"/>
      <c r="Z615" s="208"/>
      <c r="AA615" s="179">
        <f t="shared" si="485"/>
        <v>0</v>
      </c>
      <c r="AB615" s="209"/>
      <c r="AC615" s="208"/>
      <c r="AD615" s="179">
        <f t="shared" si="486"/>
        <v>0</v>
      </c>
      <c r="AE615" s="209"/>
      <c r="AF615" s="208"/>
      <c r="AG615" s="179">
        <f t="shared" si="487"/>
        <v>0</v>
      </c>
      <c r="AH615" s="209"/>
      <c r="AI615" s="203"/>
      <c r="AJ615" s="183" t="s">
        <v>32</v>
      </c>
    </row>
    <row r="616" spans="1:36">
      <c r="A616" s="435"/>
      <c r="B616" s="426"/>
      <c r="C616" s="437"/>
      <c r="D616" s="520"/>
      <c r="E616" s="441"/>
      <c r="F616" s="426"/>
      <c r="G616" s="196" t="s">
        <v>31</v>
      </c>
      <c r="H616" s="208"/>
      <c r="I616" s="179">
        <f t="shared" si="479"/>
        <v>0</v>
      </c>
      <c r="J616" s="209"/>
      <c r="K616" s="208"/>
      <c r="L616" s="179">
        <f t="shared" si="480"/>
        <v>0</v>
      </c>
      <c r="M616" s="209"/>
      <c r="N616" s="208"/>
      <c r="O616" s="179">
        <f t="shared" si="481"/>
        <v>0</v>
      </c>
      <c r="P616" s="209"/>
      <c r="Q616" s="208"/>
      <c r="R616" s="179">
        <f t="shared" si="482"/>
        <v>0</v>
      </c>
      <c r="S616" s="209"/>
      <c r="T616" s="208"/>
      <c r="U616" s="179">
        <f t="shared" si="483"/>
        <v>0</v>
      </c>
      <c r="V616" s="209"/>
      <c r="W616" s="208"/>
      <c r="X616" s="179">
        <f t="shared" si="484"/>
        <v>0</v>
      </c>
      <c r="Y616" s="228"/>
      <c r="Z616" s="208"/>
      <c r="AA616" s="179">
        <f t="shared" si="485"/>
        <v>0</v>
      </c>
      <c r="AB616" s="209"/>
      <c r="AC616" s="208"/>
      <c r="AD616" s="179">
        <f t="shared" si="486"/>
        <v>0</v>
      </c>
      <c r="AE616" s="209"/>
      <c r="AF616" s="208"/>
      <c r="AG616" s="179">
        <f t="shared" si="487"/>
        <v>0</v>
      </c>
      <c r="AH616" s="209"/>
      <c r="AI616" s="203"/>
      <c r="AJ616" s="182">
        <f>SUM(I613:I621,L613:L621,O613:O621,R613:R621,U613:U621,X613:X621,AA613:AA621,AD613:AD621,AG613:AG621)</f>
        <v>1508008</v>
      </c>
    </row>
    <row r="617" spans="1:36">
      <c r="A617" s="435"/>
      <c r="B617" s="426"/>
      <c r="C617" s="437"/>
      <c r="D617" s="520"/>
      <c r="E617" s="441"/>
      <c r="F617" s="426"/>
      <c r="G617" s="196" t="s">
        <v>33</v>
      </c>
      <c r="H617" s="208"/>
      <c r="I617" s="179">
        <f t="shared" si="479"/>
        <v>0</v>
      </c>
      <c r="J617" s="209"/>
      <c r="K617" s="208"/>
      <c r="L617" s="179">
        <f t="shared" si="480"/>
        <v>0</v>
      </c>
      <c r="M617" s="209"/>
      <c r="N617" s="208"/>
      <c r="O617" s="179">
        <f t="shared" si="481"/>
        <v>0</v>
      </c>
      <c r="P617" s="209"/>
      <c r="Q617" s="208"/>
      <c r="R617" s="179">
        <f t="shared" si="482"/>
        <v>0</v>
      </c>
      <c r="S617" s="209"/>
      <c r="T617" s="208"/>
      <c r="U617" s="179">
        <f t="shared" si="483"/>
        <v>0</v>
      </c>
      <c r="V617" s="209"/>
      <c r="W617" s="208"/>
      <c r="X617" s="179">
        <f t="shared" si="484"/>
        <v>0</v>
      </c>
      <c r="Y617" s="228"/>
      <c r="Z617" s="208"/>
      <c r="AA617" s="179">
        <f t="shared" si="485"/>
        <v>0</v>
      </c>
      <c r="AB617" s="209"/>
      <c r="AC617" s="208"/>
      <c r="AD617" s="179">
        <f t="shared" si="486"/>
        <v>0</v>
      </c>
      <c r="AE617" s="209"/>
      <c r="AF617" s="208"/>
      <c r="AG617" s="179">
        <f t="shared" si="487"/>
        <v>0</v>
      </c>
      <c r="AH617" s="209"/>
      <c r="AI617" s="203"/>
      <c r="AJ617" s="183" t="s">
        <v>36</v>
      </c>
    </row>
    <row r="618" spans="1:36">
      <c r="A618" s="435"/>
      <c r="B618" s="426"/>
      <c r="C618" s="437"/>
      <c r="D618" s="520"/>
      <c r="E618" s="441"/>
      <c r="F618" s="426"/>
      <c r="G618" s="196" t="s">
        <v>34</v>
      </c>
      <c r="H618" s="208"/>
      <c r="I618" s="179">
        <f t="shared" si="479"/>
        <v>0</v>
      </c>
      <c r="J618" s="209"/>
      <c r="K618" s="208"/>
      <c r="L618" s="179">
        <f t="shared" si="480"/>
        <v>0</v>
      </c>
      <c r="M618" s="209"/>
      <c r="N618" s="208"/>
      <c r="O618" s="179">
        <f t="shared" si="481"/>
        <v>0</v>
      </c>
      <c r="P618" s="209"/>
      <c r="Q618" s="208"/>
      <c r="R618" s="179">
        <f t="shared" si="482"/>
        <v>0</v>
      </c>
      <c r="S618" s="209"/>
      <c r="T618" s="208"/>
      <c r="U618" s="179">
        <f t="shared" si="483"/>
        <v>0</v>
      </c>
      <c r="V618" s="209"/>
      <c r="W618" s="208"/>
      <c r="X618" s="179">
        <f t="shared" si="484"/>
        <v>0</v>
      </c>
      <c r="Y618" s="228"/>
      <c r="Z618" s="208"/>
      <c r="AA618" s="179">
        <f t="shared" si="485"/>
        <v>0</v>
      </c>
      <c r="AB618" s="209"/>
      <c r="AC618" s="208">
        <v>1091813</v>
      </c>
      <c r="AD618" s="179">
        <f t="shared" si="486"/>
        <v>1091813</v>
      </c>
      <c r="AE618" s="228"/>
      <c r="AF618" s="208"/>
      <c r="AG618" s="179">
        <f t="shared" si="487"/>
        <v>0</v>
      </c>
      <c r="AH618" s="209"/>
      <c r="AI618" s="203"/>
      <c r="AJ618" s="182">
        <f>SUM(J613:J621,M613:M621,P613:P621,S613:S621,V613:V621,Y613:Y621,AB613:AB621,AE613:AE621,AH613:AH621)</f>
        <v>0</v>
      </c>
    </row>
    <row r="619" spans="1:36">
      <c r="A619" s="435"/>
      <c r="B619" s="426"/>
      <c r="C619" s="437"/>
      <c r="D619" s="520"/>
      <c r="E619" s="441"/>
      <c r="F619" s="426"/>
      <c r="G619" s="196" t="s">
        <v>35</v>
      </c>
      <c r="H619" s="208"/>
      <c r="I619" s="179">
        <f t="shared" si="479"/>
        <v>0</v>
      </c>
      <c r="J619" s="209"/>
      <c r="K619" s="208"/>
      <c r="L619" s="179">
        <f t="shared" si="480"/>
        <v>0</v>
      </c>
      <c r="M619" s="209"/>
      <c r="N619" s="208"/>
      <c r="O619" s="179">
        <f t="shared" si="481"/>
        <v>0</v>
      </c>
      <c r="P619" s="209"/>
      <c r="Q619" s="208"/>
      <c r="R619" s="179">
        <f t="shared" si="482"/>
        <v>0</v>
      </c>
      <c r="S619" s="209"/>
      <c r="T619" s="208"/>
      <c r="U619" s="179">
        <f t="shared" si="483"/>
        <v>0</v>
      </c>
      <c r="V619" s="209"/>
      <c r="W619" s="208"/>
      <c r="X619" s="179">
        <f t="shared" si="484"/>
        <v>0</v>
      </c>
      <c r="Y619" s="228"/>
      <c r="Z619" s="208"/>
      <c r="AA619" s="179">
        <f t="shared" si="485"/>
        <v>0</v>
      </c>
      <c r="AB619" s="209"/>
      <c r="AC619" s="208"/>
      <c r="AD619" s="179">
        <f t="shared" si="486"/>
        <v>0</v>
      </c>
      <c r="AE619" s="209"/>
      <c r="AF619" s="208"/>
      <c r="AG619" s="179">
        <f t="shared" si="487"/>
        <v>0</v>
      </c>
      <c r="AH619" s="209"/>
      <c r="AI619" s="203"/>
      <c r="AJ619" s="183" t="s">
        <v>40</v>
      </c>
    </row>
    <row r="620" spans="1:36">
      <c r="A620" s="435"/>
      <c r="B620" s="426"/>
      <c r="C620" s="437"/>
      <c r="D620" s="520"/>
      <c r="E620" s="441"/>
      <c r="F620" s="426"/>
      <c r="G620" s="196" t="s">
        <v>37</v>
      </c>
      <c r="H620" s="208"/>
      <c r="I620" s="179">
        <f t="shared" si="479"/>
        <v>0</v>
      </c>
      <c r="J620" s="209"/>
      <c r="K620" s="208"/>
      <c r="L620" s="179">
        <f t="shared" si="480"/>
        <v>0</v>
      </c>
      <c r="M620" s="209"/>
      <c r="N620" s="208"/>
      <c r="O620" s="179">
        <f t="shared" si="481"/>
        <v>0</v>
      </c>
      <c r="P620" s="209"/>
      <c r="Q620" s="208"/>
      <c r="R620" s="179">
        <f t="shared" si="482"/>
        <v>0</v>
      </c>
      <c r="S620" s="209"/>
      <c r="T620" s="208"/>
      <c r="U620" s="179">
        <f t="shared" si="483"/>
        <v>0</v>
      </c>
      <c r="V620" s="209"/>
      <c r="W620" s="208"/>
      <c r="X620" s="179">
        <f t="shared" si="484"/>
        <v>0</v>
      </c>
      <c r="Y620" s="228"/>
      <c r="Z620" s="208"/>
      <c r="AA620" s="179">
        <f t="shared" si="485"/>
        <v>0</v>
      </c>
      <c r="AB620" s="209"/>
      <c r="AC620" s="208"/>
      <c r="AD620" s="179">
        <f t="shared" si="486"/>
        <v>0</v>
      </c>
      <c r="AE620" s="209"/>
      <c r="AF620" s="208"/>
      <c r="AG620" s="179">
        <f t="shared" si="487"/>
        <v>0</v>
      </c>
      <c r="AH620" s="209"/>
      <c r="AI620" s="203"/>
      <c r="AJ620" s="184">
        <f>AJ618/AJ614</f>
        <v>0</v>
      </c>
    </row>
    <row r="621" spans="1:36" ht="15" thickBot="1">
      <c r="A621" s="436"/>
      <c r="B621" s="427"/>
      <c r="C621" s="438"/>
      <c r="D621" s="521"/>
      <c r="E621" s="442"/>
      <c r="F621" s="427"/>
      <c r="G621" s="197" t="s">
        <v>38</v>
      </c>
      <c r="H621" s="210"/>
      <c r="I621" s="185">
        <f t="shared" si="479"/>
        <v>0</v>
      </c>
      <c r="J621" s="211"/>
      <c r="K621" s="210"/>
      <c r="L621" s="185">
        <f t="shared" si="480"/>
        <v>0</v>
      </c>
      <c r="M621" s="211"/>
      <c r="N621" s="210"/>
      <c r="O621" s="185">
        <f t="shared" si="481"/>
        <v>0</v>
      </c>
      <c r="P621" s="211"/>
      <c r="Q621" s="210"/>
      <c r="R621" s="185">
        <f t="shared" si="482"/>
        <v>0</v>
      </c>
      <c r="S621" s="211"/>
      <c r="T621" s="210"/>
      <c r="U621" s="185">
        <f t="shared" si="483"/>
        <v>0</v>
      </c>
      <c r="V621" s="211"/>
      <c r="W621" s="210"/>
      <c r="X621" s="185">
        <f t="shared" si="484"/>
        <v>0</v>
      </c>
      <c r="Y621" s="229"/>
      <c r="Z621" s="210"/>
      <c r="AA621" s="185">
        <f t="shared" si="485"/>
        <v>0</v>
      </c>
      <c r="AB621" s="211"/>
      <c r="AC621" s="210"/>
      <c r="AD621" s="185">
        <f t="shared" si="486"/>
        <v>0</v>
      </c>
      <c r="AE621" s="211"/>
      <c r="AF621" s="210"/>
      <c r="AG621" s="185">
        <f t="shared" si="487"/>
        <v>0</v>
      </c>
      <c r="AH621" s="211"/>
      <c r="AI621" s="204"/>
      <c r="AJ621" s="186"/>
    </row>
    <row r="622" spans="1:36" ht="15" customHeight="1">
      <c r="A622" s="446" t="s">
        <v>17</v>
      </c>
      <c r="B622" s="367" t="s">
        <v>13</v>
      </c>
      <c r="C622" s="367" t="s">
        <v>14</v>
      </c>
      <c r="D622" s="367" t="s">
        <v>176</v>
      </c>
      <c r="E622" s="367" t="s">
        <v>16</v>
      </c>
      <c r="F622" s="354" t="s">
        <v>17</v>
      </c>
      <c r="G622" s="448" t="s">
        <v>18</v>
      </c>
      <c r="H622" s="365" t="s">
        <v>19</v>
      </c>
      <c r="I622" s="354" t="s">
        <v>20</v>
      </c>
      <c r="J622" s="355" t="s">
        <v>21</v>
      </c>
      <c r="K622" s="365" t="s">
        <v>19</v>
      </c>
      <c r="L622" s="354" t="s">
        <v>20</v>
      </c>
      <c r="M622" s="355" t="s">
        <v>21</v>
      </c>
      <c r="N622" s="365" t="s">
        <v>19</v>
      </c>
      <c r="O622" s="354" t="s">
        <v>20</v>
      </c>
      <c r="P622" s="355" t="s">
        <v>21</v>
      </c>
      <c r="Q622" s="365" t="s">
        <v>19</v>
      </c>
      <c r="R622" s="354" t="s">
        <v>20</v>
      </c>
      <c r="S622" s="355" t="s">
        <v>21</v>
      </c>
      <c r="T622" s="365" t="s">
        <v>19</v>
      </c>
      <c r="U622" s="354" t="s">
        <v>20</v>
      </c>
      <c r="V622" s="355" t="s">
        <v>21</v>
      </c>
      <c r="W622" s="365" t="s">
        <v>19</v>
      </c>
      <c r="X622" s="354" t="s">
        <v>20</v>
      </c>
      <c r="Y622" s="450" t="s">
        <v>21</v>
      </c>
      <c r="Z622" s="365" t="s">
        <v>19</v>
      </c>
      <c r="AA622" s="354" t="s">
        <v>20</v>
      </c>
      <c r="AB622" s="355" t="s">
        <v>21</v>
      </c>
      <c r="AC622" s="365" t="s">
        <v>19</v>
      </c>
      <c r="AD622" s="354" t="s">
        <v>20</v>
      </c>
      <c r="AE622" s="355" t="s">
        <v>21</v>
      </c>
      <c r="AF622" s="365" t="s">
        <v>19</v>
      </c>
      <c r="AG622" s="354" t="s">
        <v>20</v>
      </c>
      <c r="AH622" s="355" t="s">
        <v>21</v>
      </c>
      <c r="AI622" s="356" t="s">
        <v>19</v>
      </c>
      <c r="AJ622" s="453" t="s">
        <v>22</v>
      </c>
    </row>
    <row r="623" spans="1:36" ht="15" customHeight="1">
      <c r="A623" s="447"/>
      <c r="B623" s="431"/>
      <c r="C623" s="431"/>
      <c r="D623" s="431"/>
      <c r="E623" s="431"/>
      <c r="F623" s="444"/>
      <c r="G623" s="449"/>
      <c r="H623" s="443"/>
      <c r="I623" s="444"/>
      <c r="J623" s="445"/>
      <c r="K623" s="443"/>
      <c r="L623" s="444"/>
      <c r="M623" s="445"/>
      <c r="N623" s="443"/>
      <c r="O623" s="444"/>
      <c r="P623" s="445"/>
      <c r="Q623" s="443"/>
      <c r="R623" s="444"/>
      <c r="S623" s="445"/>
      <c r="T623" s="443"/>
      <c r="U623" s="444"/>
      <c r="V623" s="445"/>
      <c r="W623" s="443"/>
      <c r="X623" s="444"/>
      <c r="Y623" s="451"/>
      <c r="Z623" s="443"/>
      <c r="AA623" s="444"/>
      <c r="AB623" s="445"/>
      <c r="AC623" s="443"/>
      <c r="AD623" s="444"/>
      <c r="AE623" s="445"/>
      <c r="AF623" s="443"/>
      <c r="AG623" s="444"/>
      <c r="AH623" s="445"/>
      <c r="AI623" s="452"/>
      <c r="AJ623" s="454"/>
    </row>
    <row r="624" spans="1:36" ht="15" customHeight="1">
      <c r="A624" s="435" t="s">
        <v>234</v>
      </c>
      <c r="B624" s="426" t="s">
        <v>336</v>
      </c>
      <c r="C624" s="437">
        <v>2629</v>
      </c>
      <c r="D624" s="520"/>
      <c r="E624" s="441" t="s">
        <v>337</v>
      </c>
      <c r="F624" s="426" t="s">
        <v>234</v>
      </c>
      <c r="G624" s="196" t="s">
        <v>27</v>
      </c>
      <c r="H624" s="208"/>
      <c r="I624" s="179">
        <f t="shared" ref="I624:I632" si="488">H624-J624</f>
        <v>0</v>
      </c>
      <c r="J624" s="209"/>
      <c r="K624" s="208"/>
      <c r="L624" s="179">
        <f t="shared" ref="L624:L632" si="489">K624-M624</f>
        <v>0</v>
      </c>
      <c r="M624" s="209"/>
      <c r="N624" s="208"/>
      <c r="O624" s="179">
        <f t="shared" ref="O624:O632" si="490">N624-P624</f>
        <v>0</v>
      </c>
      <c r="P624" s="209"/>
      <c r="Q624" s="208"/>
      <c r="R624" s="179">
        <f t="shared" ref="R624:R632" si="491">Q624-S624</f>
        <v>0</v>
      </c>
      <c r="S624" s="209"/>
      <c r="T624" s="208"/>
      <c r="U624" s="179">
        <f t="shared" ref="U624:U632" si="492">T624-V624</f>
        <v>0</v>
      </c>
      <c r="V624" s="209"/>
      <c r="W624" s="208"/>
      <c r="X624" s="179">
        <f t="shared" ref="X624:X632" si="493">W624-Y624</f>
        <v>0</v>
      </c>
      <c r="Y624" s="228"/>
      <c r="Z624" s="208"/>
      <c r="AA624" s="179">
        <f t="shared" ref="AA624:AA632" si="494">Z624-AB624</f>
        <v>0</v>
      </c>
      <c r="AB624" s="209"/>
      <c r="AC624" s="208"/>
      <c r="AD624" s="179">
        <f t="shared" ref="AD624:AD632" si="495">AC624-AE624</f>
        <v>0</v>
      </c>
      <c r="AE624" s="209"/>
      <c r="AF624" s="208"/>
      <c r="AG624" s="179">
        <f t="shared" ref="AG624:AG632" si="496">AF624-AH624</f>
        <v>0</v>
      </c>
      <c r="AH624" s="209"/>
      <c r="AI624" s="203"/>
      <c r="AJ624" s="181" t="s">
        <v>28</v>
      </c>
    </row>
    <row r="625" spans="1:36">
      <c r="A625" s="435"/>
      <c r="B625" s="426"/>
      <c r="C625" s="437"/>
      <c r="D625" s="520"/>
      <c r="E625" s="441"/>
      <c r="F625" s="426"/>
      <c r="G625" s="196" t="s">
        <v>29</v>
      </c>
      <c r="H625" s="208"/>
      <c r="I625" s="179">
        <f t="shared" si="488"/>
        <v>0</v>
      </c>
      <c r="J625" s="209"/>
      <c r="K625" s="208"/>
      <c r="L625" s="179">
        <f t="shared" si="489"/>
        <v>0</v>
      </c>
      <c r="M625" s="209"/>
      <c r="N625" s="208"/>
      <c r="O625" s="179">
        <f t="shared" si="490"/>
        <v>0</v>
      </c>
      <c r="P625" s="209"/>
      <c r="Q625" s="208"/>
      <c r="R625" s="179">
        <f t="shared" si="491"/>
        <v>0</v>
      </c>
      <c r="S625" s="209"/>
      <c r="T625" s="208"/>
      <c r="U625" s="179">
        <f t="shared" si="492"/>
        <v>0</v>
      </c>
      <c r="V625" s="209"/>
      <c r="W625" s="208"/>
      <c r="X625" s="179">
        <f t="shared" si="493"/>
        <v>0</v>
      </c>
      <c r="Y625" s="228"/>
      <c r="Z625" s="208"/>
      <c r="AA625" s="179">
        <f t="shared" si="494"/>
        <v>0</v>
      </c>
      <c r="AB625" s="209"/>
      <c r="AC625" s="208"/>
      <c r="AD625" s="179">
        <f t="shared" si="495"/>
        <v>0</v>
      </c>
      <c r="AE625" s="209"/>
      <c r="AF625" s="208"/>
      <c r="AG625" s="179">
        <f t="shared" si="496"/>
        <v>0</v>
      </c>
      <c r="AH625" s="209"/>
      <c r="AI625" s="203"/>
      <c r="AJ625" s="182">
        <f>SUM(H624:H632,K624:K632,N624:N632,Q624:Q632,T624:T632,W624:W632,Z624:Z632,AC624:AC632,AF624:AF632)</f>
        <v>4759119</v>
      </c>
    </row>
    <row r="626" spans="1:36">
      <c r="A626" s="435"/>
      <c r="B626" s="426"/>
      <c r="C626" s="437"/>
      <c r="D626" s="520"/>
      <c r="E626" s="441"/>
      <c r="F626" s="426"/>
      <c r="G626" s="196" t="s">
        <v>30</v>
      </c>
      <c r="H626" s="208"/>
      <c r="I626" s="179">
        <f t="shared" si="488"/>
        <v>0</v>
      </c>
      <c r="J626" s="209"/>
      <c r="K626" s="208"/>
      <c r="L626" s="179">
        <f t="shared" si="489"/>
        <v>0</v>
      </c>
      <c r="M626" s="209"/>
      <c r="N626" s="208"/>
      <c r="O626" s="179">
        <f t="shared" si="490"/>
        <v>0</v>
      </c>
      <c r="P626" s="209"/>
      <c r="Q626" s="208"/>
      <c r="R626" s="179">
        <f t="shared" si="491"/>
        <v>0</v>
      </c>
      <c r="S626" s="209"/>
      <c r="T626" s="208"/>
      <c r="U626" s="179">
        <f t="shared" si="492"/>
        <v>0</v>
      </c>
      <c r="V626" s="209"/>
      <c r="W626" s="208">
        <v>259119</v>
      </c>
      <c r="X626" s="179">
        <f t="shared" si="493"/>
        <v>259119</v>
      </c>
      <c r="Y626" s="228"/>
      <c r="Z626" s="208"/>
      <c r="AA626" s="179">
        <f t="shared" si="494"/>
        <v>0</v>
      </c>
      <c r="AB626" s="209"/>
      <c r="AC626" s="208"/>
      <c r="AD626" s="179">
        <f t="shared" si="495"/>
        <v>0</v>
      </c>
      <c r="AE626" s="209"/>
      <c r="AF626" s="208"/>
      <c r="AG626" s="179">
        <f t="shared" si="496"/>
        <v>0</v>
      </c>
      <c r="AH626" s="209"/>
      <c r="AI626" s="203"/>
      <c r="AJ626" s="183" t="s">
        <v>32</v>
      </c>
    </row>
    <row r="627" spans="1:36">
      <c r="A627" s="435"/>
      <c r="B627" s="426"/>
      <c r="C627" s="437"/>
      <c r="D627" s="520"/>
      <c r="E627" s="441"/>
      <c r="F627" s="426"/>
      <c r="G627" s="196" t="s">
        <v>31</v>
      </c>
      <c r="H627" s="208"/>
      <c r="I627" s="179">
        <f t="shared" si="488"/>
        <v>0</v>
      </c>
      <c r="J627" s="209"/>
      <c r="K627" s="208"/>
      <c r="L627" s="179">
        <f t="shared" si="489"/>
        <v>0</v>
      </c>
      <c r="M627" s="209"/>
      <c r="N627" s="208"/>
      <c r="O627" s="179">
        <f t="shared" si="490"/>
        <v>0</v>
      </c>
      <c r="P627" s="209"/>
      <c r="Q627" s="208"/>
      <c r="R627" s="179">
        <f t="shared" si="491"/>
        <v>0</v>
      </c>
      <c r="S627" s="209"/>
      <c r="T627" s="208"/>
      <c r="U627" s="179">
        <f t="shared" si="492"/>
        <v>0</v>
      </c>
      <c r="V627" s="209"/>
      <c r="W627" s="208"/>
      <c r="X627" s="179">
        <f t="shared" si="493"/>
        <v>0</v>
      </c>
      <c r="Y627" s="228"/>
      <c r="Z627" s="208"/>
      <c r="AA627" s="179">
        <f t="shared" si="494"/>
        <v>0</v>
      </c>
      <c r="AB627" s="209"/>
      <c r="AC627" s="208"/>
      <c r="AD627" s="179">
        <f t="shared" si="495"/>
        <v>0</v>
      </c>
      <c r="AE627" s="209"/>
      <c r="AF627" s="208"/>
      <c r="AG627" s="179">
        <f t="shared" si="496"/>
        <v>0</v>
      </c>
      <c r="AH627" s="209"/>
      <c r="AI627" s="203"/>
      <c r="AJ627" s="182">
        <f>SUM(I624:I632,L624:L632,O624:O632,R624:R632,U624:U632,X624:X632,AA624:AA632,AD624:AD632,AG624:AG632)</f>
        <v>4759119</v>
      </c>
    </row>
    <row r="628" spans="1:36">
      <c r="A628" s="435"/>
      <c r="B628" s="426"/>
      <c r="C628" s="437"/>
      <c r="D628" s="520"/>
      <c r="E628" s="441"/>
      <c r="F628" s="426"/>
      <c r="G628" s="196" t="s">
        <v>33</v>
      </c>
      <c r="H628" s="208"/>
      <c r="I628" s="179">
        <f t="shared" si="488"/>
        <v>0</v>
      </c>
      <c r="J628" s="209"/>
      <c r="K628" s="208"/>
      <c r="L628" s="179">
        <f t="shared" si="489"/>
        <v>0</v>
      </c>
      <c r="M628" s="209"/>
      <c r="N628" s="208"/>
      <c r="O628" s="179">
        <f t="shared" si="490"/>
        <v>0</v>
      </c>
      <c r="P628" s="209"/>
      <c r="Q628" s="208"/>
      <c r="R628" s="179">
        <f t="shared" si="491"/>
        <v>0</v>
      </c>
      <c r="S628" s="209"/>
      <c r="T628" s="208"/>
      <c r="U628" s="179">
        <f t="shared" si="492"/>
        <v>0</v>
      </c>
      <c r="V628" s="209"/>
      <c r="W628" s="208"/>
      <c r="X628" s="179">
        <f t="shared" si="493"/>
        <v>0</v>
      </c>
      <c r="Y628" s="228"/>
      <c r="Z628" s="208"/>
      <c r="AA628" s="179">
        <f t="shared" si="494"/>
        <v>0</v>
      </c>
      <c r="AB628" s="209"/>
      <c r="AC628" s="208"/>
      <c r="AD628" s="179">
        <f t="shared" si="495"/>
        <v>0</v>
      </c>
      <c r="AE628" s="209"/>
      <c r="AF628" s="208"/>
      <c r="AG628" s="179">
        <f t="shared" si="496"/>
        <v>0</v>
      </c>
      <c r="AH628" s="209"/>
      <c r="AI628" s="203"/>
      <c r="AJ628" s="183" t="s">
        <v>36</v>
      </c>
    </row>
    <row r="629" spans="1:36">
      <c r="A629" s="435"/>
      <c r="B629" s="426"/>
      <c r="C629" s="437"/>
      <c r="D629" s="520"/>
      <c r="E629" s="441"/>
      <c r="F629" s="426"/>
      <c r="G629" s="196" t="s">
        <v>34</v>
      </c>
      <c r="H629" s="208"/>
      <c r="I629" s="179">
        <f t="shared" si="488"/>
        <v>0</v>
      </c>
      <c r="J629" s="209"/>
      <c r="K629" s="208"/>
      <c r="L629" s="179">
        <f t="shared" si="489"/>
        <v>0</v>
      </c>
      <c r="M629" s="209"/>
      <c r="N629" s="208"/>
      <c r="O629" s="179">
        <f t="shared" si="490"/>
        <v>0</v>
      </c>
      <c r="P629" s="209"/>
      <c r="Q629" s="208"/>
      <c r="R629" s="179">
        <f t="shared" si="491"/>
        <v>0</v>
      </c>
      <c r="S629" s="209"/>
      <c r="T629" s="208"/>
      <c r="U629" s="179">
        <f t="shared" si="492"/>
        <v>0</v>
      </c>
      <c r="V629" s="209"/>
      <c r="W629" s="208"/>
      <c r="X629" s="179">
        <f t="shared" si="493"/>
        <v>0</v>
      </c>
      <c r="Y629" s="228"/>
      <c r="Z629" s="208"/>
      <c r="AA629" s="179">
        <f t="shared" si="494"/>
        <v>0</v>
      </c>
      <c r="AB629" s="209"/>
      <c r="AC629" s="208"/>
      <c r="AD629" s="179">
        <f t="shared" si="495"/>
        <v>0</v>
      </c>
      <c r="AE629" s="209"/>
      <c r="AF629" s="208">
        <v>4500000</v>
      </c>
      <c r="AG629" s="179">
        <f t="shared" si="496"/>
        <v>4500000</v>
      </c>
      <c r="AH629" s="209"/>
      <c r="AI629" s="203"/>
      <c r="AJ629" s="182">
        <f>SUM(J624:J632,M624:M632,P624:P632,S624:S632,V624:V632,Y624:Y632,AB624:AB632,AE624:AE632,AH624:AH632)</f>
        <v>0</v>
      </c>
    </row>
    <row r="630" spans="1:36">
      <c r="A630" s="435"/>
      <c r="B630" s="426"/>
      <c r="C630" s="437"/>
      <c r="D630" s="520"/>
      <c r="E630" s="441"/>
      <c r="F630" s="426"/>
      <c r="G630" s="196" t="s">
        <v>35</v>
      </c>
      <c r="H630" s="208"/>
      <c r="I630" s="179">
        <f t="shared" si="488"/>
        <v>0</v>
      </c>
      <c r="J630" s="209"/>
      <c r="K630" s="208"/>
      <c r="L630" s="179">
        <f t="shared" si="489"/>
        <v>0</v>
      </c>
      <c r="M630" s="209"/>
      <c r="N630" s="208"/>
      <c r="O630" s="179">
        <f t="shared" si="490"/>
        <v>0</v>
      </c>
      <c r="P630" s="209"/>
      <c r="Q630" s="208"/>
      <c r="R630" s="179">
        <f t="shared" si="491"/>
        <v>0</v>
      </c>
      <c r="S630" s="209"/>
      <c r="T630" s="208"/>
      <c r="U630" s="179">
        <f t="shared" si="492"/>
        <v>0</v>
      </c>
      <c r="V630" s="209"/>
      <c r="W630" s="208"/>
      <c r="X630" s="179">
        <f t="shared" si="493"/>
        <v>0</v>
      </c>
      <c r="Y630" s="228"/>
      <c r="Z630" s="208"/>
      <c r="AA630" s="179">
        <f t="shared" si="494"/>
        <v>0</v>
      </c>
      <c r="AB630" s="209"/>
      <c r="AC630" s="208"/>
      <c r="AD630" s="179">
        <f t="shared" si="495"/>
        <v>0</v>
      </c>
      <c r="AE630" s="209"/>
      <c r="AF630" s="208"/>
      <c r="AG630" s="179">
        <f t="shared" si="496"/>
        <v>0</v>
      </c>
      <c r="AH630" s="209"/>
      <c r="AI630" s="203"/>
      <c r="AJ630" s="183" t="s">
        <v>40</v>
      </c>
    </row>
    <row r="631" spans="1:36">
      <c r="A631" s="435"/>
      <c r="B631" s="426"/>
      <c r="C631" s="437"/>
      <c r="D631" s="520"/>
      <c r="E631" s="441"/>
      <c r="F631" s="426"/>
      <c r="G631" s="196" t="s">
        <v>37</v>
      </c>
      <c r="H631" s="208"/>
      <c r="I631" s="179">
        <f t="shared" si="488"/>
        <v>0</v>
      </c>
      <c r="J631" s="209"/>
      <c r="K631" s="208"/>
      <c r="L631" s="179">
        <f t="shared" si="489"/>
        <v>0</v>
      </c>
      <c r="M631" s="209"/>
      <c r="N631" s="208"/>
      <c r="O631" s="179">
        <f t="shared" si="490"/>
        <v>0</v>
      </c>
      <c r="P631" s="209"/>
      <c r="Q631" s="208"/>
      <c r="R631" s="179">
        <f t="shared" si="491"/>
        <v>0</v>
      </c>
      <c r="S631" s="209"/>
      <c r="T631" s="208"/>
      <c r="U631" s="179">
        <f t="shared" si="492"/>
        <v>0</v>
      </c>
      <c r="V631" s="209"/>
      <c r="W631" s="208"/>
      <c r="X631" s="179">
        <f t="shared" si="493"/>
        <v>0</v>
      </c>
      <c r="Y631" s="228"/>
      <c r="Z631" s="208"/>
      <c r="AA631" s="179">
        <f t="shared" si="494"/>
        <v>0</v>
      </c>
      <c r="AB631" s="209"/>
      <c r="AC631" s="208"/>
      <c r="AD631" s="179">
        <f t="shared" si="495"/>
        <v>0</v>
      </c>
      <c r="AE631" s="209"/>
      <c r="AF631" s="208"/>
      <c r="AG631" s="179">
        <f t="shared" si="496"/>
        <v>0</v>
      </c>
      <c r="AH631" s="209"/>
      <c r="AI631" s="203"/>
      <c r="AJ631" s="184">
        <f>AJ629/AJ625</f>
        <v>0</v>
      </c>
    </row>
    <row r="632" spans="1:36" ht="15" thickBot="1">
      <c r="A632" s="436"/>
      <c r="B632" s="427"/>
      <c r="C632" s="438"/>
      <c r="D632" s="521"/>
      <c r="E632" s="442"/>
      <c r="F632" s="427"/>
      <c r="G632" s="197" t="s">
        <v>38</v>
      </c>
      <c r="H632" s="210"/>
      <c r="I632" s="185">
        <f t="shared" si="488"/>
        <v>0</v>
      </c>
      <c r="J632" s="211"/>
      <c r="K632" s="210"/>
      <c r="L632" s="185">
        <f t="shared" si="489"/>
        <v>0</v>
      </c>
      <c r="M632" s="211"/>
      <c r="N632" s="210"/>
      <c r="O632" s="185">
        <f t="shared" si="490"/>
        <v>0</v>
      </c>
      <c r="P632" s="211"/>
      <c r="Q632" s="210"/>
      <c r="R632" s="185">
        <f t="shared" si="491"/>
        <v>0</v>
      </c>
      <c r="S632" s="211"/>
      <c r="T632" s="210"/>
      <c r="U632" s="185">
        <f t="shared" si="492"/>
        <v>0</v>
      </c>
      <c r="V632" s="211"/>
      <c r="W632" s="210"/>
      <c r="X632" s="185">
        <f t="shared" si="493"/>
        <v>0</v>
      </c>
      <c r="Y632" s="229"/>
      <c r="Z632" s="210"/>
      <c r="AA632" s="185">
        <f t="shared" si="494"/>
        <v>0</v>
      </c>
      <c r="AB632" s="211"/>
      <c r="AC632" s="210"/>
      <c r="AD632" s="185">
        <f t="shared" si="495"/>
        <v>0</v>
      </c>
      <c r="AE632" s="211"/>
      <c r="AF632" s="210"/>
      <c r="AG632" s="185">
        <f t="shared" si="496"/>
        <v>0</v>
      </c>
      <c r="AH632" s="211"/>
      <c r="AI632" s="204"/>
      <c r="AJ632" s="186"/>
    </row>
    <row r="633" spans="1:36" ht="15" customHeight="1">
      <c r="A633" s="446" t="s">
        <v>17</v>
      </c>
      <c r="B633" s="367" t="s">
        <v>13</v>
      </c>
      <c r="C633" s="367" t="s">
        <v>14</v>
      </c>
      <c r="D633" s="367" t="s">
        <v>176</v>
      </c>
      <c r="E633" s="367" t="s">
        <v>16</v>
      </c>
      <c r="F633" s="354" t="s">
        <v>17</v>
      </c>
      <c r="G633" s="448" t="s">
        <v>18</v>
      </c>
      <c r="H633" s="365" t="s">
        <v>19</v>
      </c>
      <c r="I633" s="354" t="s">
        <v>20</v>
      </c>
      <c r="J633" s="355" t="s">
        <v>21</v>
      </c>
      <c r="K633" s="365" t="s">
        <v>19</v>
      </c>
      <c r="L633" s="354" t="s">
        <v>20</v>
      </c>
      <c r="M633" s="355" t="s">
        <v>21</v>
      </c>
      <c r="N633" s="365" t="s">
        <v>19</v>
      </c>
      <c r="O633" s="354" t="s">
        <v>20</v>
      </c>
      <c r="P633" s="355" t="s">
        <v>21</v>
      </c>
      <c r="Q633" s="365" t="s">
        <v>19</v>
      </c>
      <c r="R633" s="354" t="s">
        <v>20</v>
      </c>
      <c r="S633" s="355" t="s">
        <v>21</v>
      </c>
      <c r="T633" s="365" t="s">
        <v>19</v>
      </c>
      <c r="U633" s="354" t="s">
        <v>20</v>
      </c>
      <c r="V633" s="355" t="s">
        <v>21</v>
      </c>
      <c r="W633" s="365" t="s">
        <v>19</v>
      </c>
      <c r="X633" s="354" t="s">
        <v>20</v>
      </c>
      <c r="Y633" s="450" t="s">
        <v>21</v>
      </c>
      <c r="Z633" s="365" t="s">
        <v>19</v>
      </c>
      <c r="AA633" s="354" t="s">
        <v>20</v>
      </c>
      <c r="AB633" s="355" t="s">
        <v>21</v>
      </c>
      <c r="AC633" s="365" t="s">
        <v>19</v>
      </c>
      <c r="AD633" s="354" t="s">
        <v>20</v>
      </c>
      <c r="AE633" s="355" t="s">
        <v>21</v>
      </c>
      <c r="AF633" s="365" t="s">
        <v>19</v>
      </c>
      <c r="AG633" s="354" t="s">
        <v>20</v>
      </c>
      <c r="AH633" s="355" t="s">
        <v>21</v>
      </c>
      <c r="AI633" s="356" t="s">
        <v>19</v>
      </c>
      <c r="AJ633" s="453" t="s">
        <v>22</v>
      </c>
    </row>
    <row r="634" spans="1:36" ht="15" customHeight="1">
      <c r="A634" s="447"/>
      <c r="B634" s="431"/>
      <c r="C634" s="431"/>
      <c r="D634" s="431"/>
      <c r="E634" s="431"/>
      <c r="F634" s="444"/>
      <c r="G634" s="449"/>
      <c r="H634" s="443"/>
      <c r="I634" s="444"/>
      <c r="J634" s="445"/>
      <c r="K634" s="443"/>
      <c r="L634" s="444"/>
      <c r="M634" s="445"/>
      <c r="N634" s="443"/>
      <c r="O634" s="444"/>
      <c r="P634" s="445"/>
      <c r="Q634" s="443"/>
      <c r="R634" s="444"/>
      <c r="S634" s="445"/>
      <c r="T634" s="443"/>
      <c r="U634" s="444"/>
      <c r="V634" s="445"/>
      <c r="W634" s="443"/>
      <c r="X634" s="444"/>
      <c r="Y634" s="451"/>
      <c r="Z634" s="443"/>
      <c r="AA634" s="444"/>
      <c r="AB634" s="445"/>
      <c r="AC634" s="443"/>
      <c r="AD634" s="444"/>
      <c r="AE634" s="445"/>
      <c r="AF634" s="443"/>
      <c r="AG634" s="444"/>
      <c r="AH634" s="445"/>
      <c r="AI634" s="452"/>
      <c r="AJ634" s="454"/>
    </row>
    <row r="635" spans="1:36" ht="15" customHeight="1">
      <c r="A635" s="435" t="s">
        <v>234</v>
      </c>
      <c r="B635" s="426" t="s">
        <v>338</v>
      </c>
      <c r="C635" s="437">
        <v>2630</v>
      </c>
      <c r="D635" s="520"/>
      <c r="E635" s="441" t="s">
        <v>339</v>
      </c>
      <c r="F635" s="426" t="s">
        <v>234</v>
      </c>
      <c r="G635" s="196" t="s">
        <v>27</v>
      </c>
      <c r="H635" s="208"/>
      <c r="I635" s="179">
        <f t="shared" ref="I635:I643" si="497">H635-J635</f>
        <v>0</v>
      </c>
      <c r="J635" s="209"/>
      <c r="K635" s="208"/>
      <c r="L635" s="179">
        <f t="shared" ref="L635:L643" si="498">K635-M635</f>
        <v>0</v>
      </c>
      <c r="M635" s="209"/>
      <c r="N635" s="208"/>
      <c r="O635" s="179">
        <f t="shared" ref="O635:O643" si="499">N635-P635</f>
        <v>0</v>
      </c>
      <c r="P635" s="209"/>
      <c r="Q635" s="208"/>
      <c r="R635" s="179">
        <f t="shared" ref="R635:R643" si="500">Q635-S635</f>
        <v>0</v>
      </c>
      <c r="S635" s="209"/>
      <c r="T635" s="208"/>
      <c r="U635" s="179">
        <f t="shared" ref="U635:U643" si="501">T635-V635</f>
        <v>0</v>
      </c>
      <c r="V635" s="209"/>
      <c r="W635" s="208"/>
      <c r="X635" s="179">
        <f t="shared" ref="X635:X643" si="502">W635-Y635</f>
        <v>0</v>
      </c>
      <c r="Y635" s="228"/>
      <c r="Z635" s="208"/>
      <c r="AA635" s="179">
        <f t="shared" ref="AA635:AA643" si="503">Z635-AB635</f>
        <v>0</v>
      </c>
      <c r="AB635" s="209"/>
      <c r="AC635" s="208"/>
      <c r="AD635" s="179">
        <f t="shared" ref="AD635:AD643" si="504">AC635-AE635</f>
        <v>0</v>
      </c>
      <c r="AE635" s="209"/>
      <c r="AF635" s="208"/>
      <c r="AG635" s="179">
        <f t="shared" ref="AG635:AG643" si="505">AF635-AH635</f>
        <v>0</v>
      </c>
      <c r="AH635" s="209"/>
      <c r="AI635" s="203"/>
      <c r="AJ635" s="181" t="s">
        <v>28</v>
      </c>
    </row>
    <row r="636" spans="1:36">
      <c r="A636" s="435"/>
      <c r="B636" s="426"/>
      <c r="C636" s="437"/>
      <c r="D636" s="520"/>
      <c r="E636" s="441"/>
      <c r="F636" s="426"/>
      <c r="G636" s="196" t="s">
        <v>29</v>
      </c>
      <c r="H636" s="208"/>
      <c r="I636" s="179">
        <f t="shared" si="497"/>
        <v>0</v>
      </c>
      <c r="J636" s="209"/>
      <c r="K636" s="208"/>
      <c r="L636" s="179">
        <f t="shared" si="498"/>
        <v>0</v>
      </c>
      <c r="M636" s="209"/>
      <c r="N636" s="208"/>
      <c r="O636" s="179">
        <f t="shared" si="499"/>
        <v>0</v>
      </c>
      <c r="P636" s="209"/>
      <c r="Q636" s="208"/>
      <c r="R636" s="179">
        <f t="shared" si="500"/>
        <v>0</v>
      </c>
      <c r="S636" s="209"/>
      <c r="T636" s="208"/>
      <c r="U636" s="179">
        <f t="shared" si="501"/>
        <v>0</v>
      </c>
      <c r="V636" s="209"/>
      <c r="W636" s="208"/>
      <c r="X636" s="179">
        <f t="shared" si="502"/>
        <v>0</v>
      </c>
      <c r="Y636" s="228"/>
      <c r="Z636" s="208"/>
      <c r="AA636" s="179">
        <f t="shared" si="503"/>
        <v>0</v>
      </c>
      <c r="AB636" s="209"/>
      <c r="AC636" s="208"/>
      <c r="AD636" s="179">
        <f t="shared" si="504"/>
        <v>0</v>
      </c>
      <c r="AE636" s="209"/>
      <c r="AF636" s="208"/>
      <c r="AG636" s="179">
        <f t="shared" si="505"/>
        <v>0</v>
      </c>
      <c r="AH636" s="209"/>
      <c r="AI636" s="203"/>
      <c r="AJ636" s="182">
        <f>SUM(H635:H643,K635:K643,N635:N643,Q635:Q643,T635:T643,W635:W643,Z635:Z643,AC635:AC643,AF635:AF643)</f>
        <v>2252251</v>
      </c>
    </row>
    <row r="637" spans="1:36">
      <c r="A637" s="435"/>
      <c r="B637" s="426"/>
      <c r="C637" s="437"/>
      <c r="D637" s="520"/>
      <c r="E637" s="441"/>
      <c r="F637" s="426"/>
      <c r="G637" s="196" t="s">
        <v>30</v>
      </c>
      <c r="H637" s="208"/>
      <c r="I637" s="179">
        <f t="shared" si="497"/>
        <v>0</v>
      </c>
      <c r="J637" s="209"/>
      <c r="K637" s="208"/>
      <c r="L637" s="179">
        <f t="shared" si="498"/>
        <v>0</v>
      </c>
      <c r="M637" s="209"/>
      <c r="N637" s="208"/>
      <c r="O637" s="179">
        <f t="shared" si="499"/>
        <v>0</v>
      </c>
      <c r="P637" s="209"/>
      <c r="Q637" s="208"/>
      <c r="R637" s="179">
        <f t="shared" si="500"/>
        <v>0</v>
      </c>
      <c r="S637" s="209"/>
      <c r="T637" s="208"/>
      <c r="U637" s="179">
        <f t="shared" si="501"/>
        <v>0</v>
      </c>
      <c r="V637" s="209"/>
      <c r="W637" s="208">
        <v>100000</v>
      </c>
      <c r="X637" s="179">
        <f t="shared" si="502"/>
        <v>100000</v>
      </c>
      <c r="Y637" s="228"/>
      <c r="Z637" s="208"/>
      <c r="AA637" s="179">
        <f t="shared" si="503"/>
        <v>0</v>
      </c>
      <c r="AB637" s="209"/>
      <c r="AC637" s="208"/>
      <c r="AD637" s="179">
        <f t="shared" si="504"/>
        <v>0</v>
      </c>
      <c r="AE637" s="209"/>
      <c r="AF637" s="208">
        <v>152251</v>
      </c>
      <c r="AG637" s="179">
        <f t="shared" si="505"/>
        <v>152251</v>
      </c>
      <c r="AH637" s="209"/>
      <c r="AI637" s="203"/>
      <c r="AJ637" s="183" t="s">
        <v>32</v>
      </c>
    </row>
    <row r="638" spans="1:36">
      <c r="A638" s="435"/>
      <c r="B638" s="426"/>
      <c r="C638" s="437"/>
      <c r="D638" s="520"/>
      <c r="E638" s="441"/>
      <c r="F638" s="426"/>
      <c r="G638" s="196" t="s">
        <v>31</v>
      </c>
      <c r="H638" s="208"/>
      <c r="I638" s="179">
        <f t="shared" si="497"/>
        <v>0</v>
      </c>
      <c r="J638" s="209"/>
      <c r="K638" s="208"/>
      <c r="L638" s="179">
        <f t="shared" si="498"/>
        <v>0</v>
      </c>
      <c r="M638" s="209"/>
      <c r="N638" s="208"/>
      <c r="O638" s="179">
        <f t="shared" si="499"/>
        <v>0</v>
      </c>
      <c r="P638" s="209"/>
      <c r="Q638" s="208"/>
      <c r="R638" s="179">
        <f t="shared" si="500"/>
        <v>0</v>
      </c>
      <c r="S638" s="209"/>
      <c r="T638" s="208"/>
      <c r="U638" s="179">
        <f t="shared" si="501"/>
        <v>0</v>
      </c>
      <c r="V638" s="209"/>
      <c r="W638" s="208"/>
      <c r="X638" s="179">
        <f t="shared" si="502"/>
        <v>0</v>
      </c>
      <c r="Y638" s="228"/>
      <c r="Z638" s="208"/>
      <c r="AA638" s="179">
        <f t="shared" si="503"/>
        <v>0</v>
      </c>
      <c r="AB638" s="209"/>
      <c r="AC638" s="208"/>
      <c r="AD638" s="179">
        <f t="shared" si="504"/>
        <v>0</v>
      </c>
      <c r="AE638" s="209"/>
      <c r="AF638" s="208"/>
      <c r="AG638" s="179">
        <f t="shared" si="505"/>
        <v>0</v>
      </c>
      <c r="AH638" s="209"/>
      <c r="AI638" s="203"/>
      <c r="AJ638" s="182">
        <f>SUM(I635:I643,L635:L643,O635:O643,R635:R643,U635:U643,X635:X643,AA635:AA643,AD635:AD643,AG635:AG643)</f>
        <v>2252251</v>
      </c>
    </row>
    <row r="639" spans="1:36">
      <c r="A639" s="435"/>
      <c r="B639" s="426"/>
      <c r="C639" s="437"/>
      <c r="D639" s="520"/>
      <c r="E639" s="441"/>
      <c r="F639" s="426"/>
      <c r="G639" s="196" t="s">
        <v>33</v>
      </c>
      <c r="H639" s="208"/>
      <c r="I639" s="179">
        <f t="shared" si="497"/>
        <v>0</v>
      </c>
      <c r="J639" s="209"/>
      <c r="K639" s="208"/>
      <c r="L639" s="179">
        <f t="shared" si="498"/>
        <v>0</v>
      </c>
      <c r="M639" s="209"/>
      <c r="N639" s="208"/>
      <c r="O639" s="179">
        <f t="shared" si="499"/>
        <v>0</v>
      </c>
      <c r="P639" s="209"/>
      <c r="Q639" s="208"/>
      <c r="R639" s="179">
        <f t="shared" si="500"/>
        <v>0</v>
      </c>
      <c r="S639" s="209"/>
      <c r="T639" s="208"/>
      <c r="U639" s="179">
        <f t="shared" si="501"/>
        <v>0</v>
      </c>
      <c r="V639" s="209"/>
      <c r="W639" s="208"/>
      <c r="X639" s="179">
        <f t="shared" si="502"/>
        <v>0</v>
      </c>
      <c r="Y639" s="228"/>
      <c r="Z639" s="208"/>
      <c r="AA639" s="179">
        <f t="shared" si="503"/>
        <v>0</v>
      </c>
      <c r="AB639" s="209"/>
      <c r="AC639" s="208"/>
      <c r="AD639" s="179">
        <f t="shared" si="504"/>
        <v>0</v>
      </c>
      <c r="AE639" s="209"/>
      <c r="AF639" s="208"/>
      <c r="AG639" s="179">
        <f t="shared" si="505"/>
        <v>0</v>
      </c>
      <c r="AH639" s="209"/>
      <c r="AI639" s="203"/>
      <c r="AJ639" s="183" t="s">
        <v>36</v>
      </c>
    </row>
    <row r="640" spans="1:36">
      <c r="A640" s="435"/>
      <c r="B640" s="426"/>
      <c r="C640" s="437"/>
      <c r="D640" s="520"/>
      <c r="E640" s="441"/>
      <c r="F640" s="426"/>
      <c r="G640" s="196" t="s">
        <v>34</v>
      </c>
      <c r="H640" s="208"/>
      <c r="I640" s="179">
        <f t="shared" si="497"/>
        <v>0</v>
      </c>
      <c r="J640" s="209"/>
      <c r="K640" s="208"/>
      <c r="L640" s="179">
        <f t="shared" si="498"/>
        <v>0</v>
      </c>
      <c r="M640" s="209"/>
      <c r="N640" s="208"/>
      <c r="O640" s="179">
        <f t="shared" si="499"/>
        <v>0</v>
      </c>
      <c r="P640" s="209"/>
      <c r="Q640" s="208"/>
      <c r="R640" s="179">
        <f t="shared" si="500"/>
        <v>0</v>
      </c>
      <c r="S640" s="209"/>
      <c r="T640" s="208"/>
      <c r="U640" s="179">
        <f t="shared" si="501"/>
        <v>0</v>
      </c>
      <c r="V640" s="209"/>
      <c r="W640" s="208"/>
      <c r="X640" s="179">
        <f t="shared" si="502"/>
        <v>0</v>
      </c>
      <c r="Y640" s="228"/>
      <c r="Z640" s="208"/>
      <c r="AA640" s="179">
        <f t="shared" si="503"/>
        <v>0</v>
      </c>
      <c r="AB640" s="209"/>
      <c r="AC640" s="208"/>
      <c r="AD640" s="179">
        <f t="shared" si="504"/>
        <v>0</v>
      </c>
      <c r="AE640" s="209"/>
      <c r="AF640" s="208">
        <v>2000000</v>
      </c>
      <c r="AG640" s="179">
        <f t="shared" si="505"/>
        <v>2000000</v>
      </c>
      <c r="AH640" s="209"/>
      <c r="AI640" s="203"/>
      <c r="AJ640" s="182">
        <f>SUM(J635:J643,M635:M643,P635:P643,S635:S643,V635:V643,Y635:Y643,AB635:AB643,AE635:AE643,AH635:AH643)</f>
        <v>0</v>
      </c>
    </row>
    <row r="641" spans="1:36">
      <c r="A641" s="435"/>
      <c r="B641" s="426"/>
      <c r="C641" s="437"/>
      <c r="D641" s="520"/>
      <c r="E641" s="441"/>
      <c r="F641" s="426"/>
      <c r="G641" s="196" t="s">
        <v>35</v>
      </c>
      <c r="H641" s="208"/>
      <c r="I641" s="179">
        <f t="shared" si="497"/>
        <v>0</v>
      </c>
      <c r="J641" s="209"/>
      <c r="K641" s="208"/>
      <c r="L641" s="179">
        <f t="shared" si="498"/>
        <v>0</v>
      </c>
      <c r="M641" s="209"/>
      <c r="N641" s="208"/>
      <c r="O641" s="179">
        <f t="shared" si="499"/>
        <v>0</v>
      </c>
      <c r="P641" s="209"/>
      <c r="Q641" s="208"/>
      <c r="R641" s="179">
        <f t="shared" si="500"/>
        <v>0</v>
      </c>
      <c r="S641" s="209"/>
      <c r="T641" s="208"/>
      <c r="U641" s="179">
        <f t="shared" si="501"/>
        <v>0</v>
      </c>
      <c r="V641" s="209"/>
      <c r="W641" s="208"/>
      <c r="X641" s="179">
        <f t="shared" si="502"/>
        <v>0</v>
      </c>
      <c r="Y641" s="228"/>
      <c r="Z641" s="208"/>
      <c r="AA641" s="179">
        <f t="shared" si="503"/>
        <v>0</v>
      </c>
      <c r="AB641" s="209"/>
      <c r="AC641" s="208"/>
      <c r="AD641" s="179">
        <f t="shared" si="504"/>
        <v>0</v>
      </c>
      <c r="AE641" s="209"/>
      <c r="AF641" s="208"/>
      <c r="AG641" s="179">
        <f t="shared" si="505"/>
        <v>0</v>
      </c>
      <c r="AH641" s="209"/>
      <c r="AI641" s="203"/>
      <c r="AJ641" s="183" t="s">
        <v>40</v>
      </c>
    </row>
    <row r="642" spans="1:36">
      <c r="A642" s="435"/>
      <c r="B642" s="426"/>
      <c r="C642" s="437"/>
      <c r="D642" s="520"/>
      <c r="E642" s="441"/>
      <c r="F642" s="426"/>
      <c r="G642" s="196" t="s">
        <v>37</v>
      </c>
      <c r="H642" s="208"/>
      <c r="I642" s="179">
        <f t="shared" si="497"/>
        <v>0</v>
      </c>
      <c r="J642" s="209"/>
      <c r="K642" s="208"/>
      <c r="L642" s="179">
        <f t="shared" si="498"/>
        <v>0</v>
      </c>
      <c r="M642" s="209"/>
      <c r="N642" s="208"/>
      <c r="O642" s="179">
        <f t="shared" si="499"/>
        <v>0</v>
      </c>
      <c r="P642" s="209"/>
      <c r="Q642" s="208"/>
      <c r="R642" s="179">
        <f t="shared" si="500"/>
        <v>0</v>
      </c>
      <c r="S642" s="209"/>
      <c r="T642" s="208"/>
      <c r="U642" s="179">
        <f t="shared" si="501"/>
        <v>0</v>
      </c>
      <c r="V642" s="209"/>
      <c r="W642" s="208"/>
      <c r="X642" s="179">
        <f t="shared" si="502"/>
        <v>0</v>
      </c>
      <c r="Y642" s="228"/>
      <c r="Z642" s="208"/>
      <c r="AA642" s="179">
        <f t="shared" si="503"/>
        <v>0</v>
      </c>
      <c r="AB642" s="209"/>
      <c r="AC642" s="208"/>
      <c r="AD642" s="179">
        <f t="shared" si="504"/>
        <v>0</v>
      </c>
      <c r="AE642" s="209"/>
      <c r="AF642" s="208"/>
      <c r="AG642" s="179">
        <f t="shared" si="505"/>
        <v>0</v>
      </c>
      <c r="AH642" s="209"/>
      <c r="AI642" s="203"/>
      <c r="AJ642" s="184">
        <f>AJ640/AJ636</f>
        <v>0</v>
      </c>
    </row>
    <row r="643" spans="1:36" ht="15" thickBot="1">
      <c r="A643" s="436"/>
      <c r="B643" s="427"/>
      <c r="C643" s="438"/>
      <c r="D643" s="521"/>
      <c r="E643" s="442"/>
      <c r="F643" s="427"/>
      <c r="G643" s="197" t="s">
        <v>38</v>
      </c>
      <c r="H643" s="210"/>
      <c r="I643" s="185">
        <f t="shared" si="497"/>
        <v>0</v>
      </c>
      <c r="J643" s="211"/>
      <c r="K643" s="210"/>
      <c r="L643" s="185">
        <f t="shared" si="498"/>
        <v>0</v>
      </c>
      <c r="M643" s="211"/>
      <c r="N643" s="210"/>
      <c r="O643" s="185">
        <f t="shared" si="499"/>
        <v>0</v>
      </c>
      <c r="P643" s="211"/>
      <c r="Q643" s="210"/>
      <c r="R643" s="185">
        <f t="shared" si="500"/>
        <v>0</v>
      </c>
      <c r="S643" s="211"/>
      <c r="T643" s="210"/>
      <c r="U643" s="185">
        <f t="shared" si="501"/>
        <v>0</v>
      </c>
      <c r="V643" s="211"/>
      <c r="W643" s="210"/>
      <c r="X643" s="185">
        <f t="shared" si="502"/>
        <v>0</v>
      </c>
      <c r="Y643" s="229"/>
      <c r="Z643" s="210"/>
      <c r="AA643" s="185">
        <f t="shared" si="503"/>
        <v>0</v>
      </c>
      <c r="AB643" s="211"/>
      <c r="AC643" s="210"/>
      <c r="AD643" s="185">
        <f t="shared" si="504"/>
        <v>0</v>
      </c>
      <c r="AE643" s="211"/>
      <c r="AF643" s="210"/>
      <c r="AG643" s="185">
        <f t="shared" si="505"/>
        <v>0</v>
      </c>
      <c r="AH643" s="211"/>
      <c r="AI643" s="204"/>
      <c r="AJ643" s="186"/>
    </row>
    <row r="644" spans="1:36" ht="15" customHeight="1">
      <c r="A644" s="489" t="s">
        <v>17</v>
      </c>
      <c r="B644" s="386" t="s">
        <v>13</v>
      </c>
      <c r="C644" s="386" t="s">
        <v>14</v>
      </c>
      <c r="D644" s="386" t="s">
        <v>176</v>
      </c>
      <c r="E644" s="386" t="s">
        <v>16</v>
      </c>
      <c r="F644" s="379" t="s">
        <v>17</v>
      </c>
      <c r="G644" s="490" t="s">
        <v>18</v>
      </c>
      <c r="H644" s="487" t="s">
        <v>19</v>
      </c>
      <c r="I644" s="379" t="s">
        <v>20</v>
      </c>
      <c r="J644" s="380" t="s">
        <v>21</v>
      </c>
      <c r="K644" s="487" t="s">
        <v>19</v>
      </c>
      <c r="L644" s="379" t="s">
        <v>20</v>
      </c>
      <c r="M644" s="380" t="s">
        <v>21</v>
      </c>
      <c r="N644" s="487" t="s">
        <v>19</v>
      </c>
      <c r="O644" s="379" t="s">
        <v>20</v>
      </c>
      <c r="P644" s="380" t="s">
        <v>21</v>
      </c>
      <c r="Q644" s="487" t="s">
        <v>19</v>
      </c>
      <c r="R644" s="379" t="s">
        <v>20</v>
      </c>
      <c r="S644" s="380" t="s">
        <v>21</v>
      </c>
      <c r="T644" s="487" t="s">
        <v>19</v>
      </c>
      <c r="U644" s="379" t="s">
        <v>20</v>
      </c>
      <c r="V644" s="380" t="s">
        <v>21</v>
      </c>
      <c r="W644" s="487" t="s">
        <v>19</v>
      </c>
      <c r="X644" s="379" t="s">
        <v>20</v>
      </c>
      <c r="Y644" s="486" t="s">
        <v>21</v>
      </c>
      <c r="Z644" s="487" t="s">
        <v>19</v>
      </c>
      <c r="AA644" s="379" t="s">
        <v>20</v>
      </c>
      <c r="AB644" s="380" t="s">
        <v>21</v>
      </c>
      <c r="AC644" s="487" t="s">
        <v>19</v>
      </c>
      <c r="AD644" s="379" t="s">
        <v>20</v>
      </c>
      <c r="AE644" s="380" t="s">
        <v>21</v>
      </c>
      <c r="AF644" s="487" t="s">
        <v>19</v>
      </c>
      <c r="AG644" s="379" t="s">
        <v>20</v>
      </c>
      <c r="AH644" s="380" t="s">
        <v>21</v>
      </c>
      <c r="AI644" s="381" t="s">
        <v>19</v>
      </c>
      <c r="AJ644" s="488" t="s">
        <v>22</v>
      </c>
    </row>
    <row r="645" spans="1:36" ht="15" customHeight="1">
      <c r="A645" s="447"/>
      <c r="B645" s="431"/>
      <c r="C645" s="431"/>
      <c r="D645" s="431"/>
      <c r="E645" s="431"/>
      <c r="F645" s="444"/>
      <c r="G645" s="449"/>
      <c r="H645" s="443"/>
      <c r="I645" s="444"/>
      <c r="J645" s="445"/>
      <c r="K645" s="443"/>
      <c r="L645" s="444"/>
      <c r="M645" s="445"/>
      <c r="N645" s="443"/>
      <c r="O645" s="444"/>
      <c r="P645" s="445"/>
      <c r="Q645" s="443"/>
      <c r="R645" s="444"/>
      <c r="S645" s="445"/>
      <c r="T645" s="443"/>
      <c r="U645" s="444"/>
      <c r="V645" s="445"/>
      <c r="W645" s="443"/>
      <c r="X645" s="444"/>
      <c r="Y645" s="451"/>
      <c r="Z645" s="443"/>
      <c r="AA645" s="444"/>
      <c r="AB645" s="445"/>
      <c r="AC645" s="443"/>
      <c r="AD645" s="444"/>
      <c r="AE645" s="445"/>
      <c r="AF645" s="443"/>
      <c r="AG645" s="444"/>
      <c r="AH645" s="445"/>
      <c r="AI645" s="452"/>
      <c r="AJ645" s="454"/>
    </row>
    <row r="646" spans="1:36" ht="15" customHeight="1">
      <c r="A646" s="435" t="s">
        <v>234</v>
      </c>
      <c r="B646" s="426" t="s">
        <v>340</v>
      </c>
      <c r="C646" s="437">
        <v>1809</v>
      </c>
      <c r="D646" s="439" t="s">
        <v>341</v>
      </c>
      <c r="E646" s="441" t="s">
        <v>342</v>
      </c>
      <c r="F646" s="426" t="s">
        <v>234</v>
      </c>
      <c r="G646" s="196" t="s">
        <v>27</v>
      </c>
      <c r="H646" s="208"/>
      <c r="I646" s="179">
        <f t="shared" ref="I646:I654" si="506">H646-J646</f>
        <v>0</v>
      </c>
      <c r="J646" s="209"/>
      <c r="K646" s="208"/>
      <c r="L646" s="179">
        <f t="shared" ref="L646:L654" si="507">K646-M646</f>
        <v>0</v>
      </c>
      <c r="M646" s="209"/>
      <c r="N646" s="208"/>
      <c r="O646" s="179">
        <f t="shared" ref="O646:O654" si="508">N646-P646</f>
        <v>0</v>
      </c>
      <c r="P646" s="209"/>
      <c r="Q646" s="208"/>
      <c r="R646" s="179">
        <f t="shared" ref="R646:R654" si="509">Q646-S646</f>
        <v>0</v>
      </c>
      <c r="S646" s="209"/>
      <c r="T646" s="208"/>
      <c r="U646" s="179">
        <f t="shared" ref="U646:U654" si="510">T646-V646</f>
        <v>0</v>
      </c>
      <c r="V646" s="209"/>
      <c r="W646" s="208"/>
      <c r="X646" s="179">
        <f t="shared" ref="X646:X654" si="511">W646-Y646</f>
        <v>0</v>
      </c>
      <c r="Y646" s="228"/>
      <c r="Z646" s="208"/>
      <c r="AA646" s="179">
        <f t="shared" ref="AA646:AA654" si="512">Z646-AB646</f>
        <v>0</v>
      </c>
      <c r="AB646" s="209"/>
      <c r="AC646" s="208"/>
      <c r="AD646" s="179">
        <f t="shared" ref="AD646:AD654" si="513">AC646-AE646</f>
        <v>0</v>
      </c>
      <c r="AE646" s="209"/>
      <c r="AF646" s="208"/>
      <c r="AG646" s="179">
        <f t="shared" ref="AG646:AG654" si="514">AF646-AH646</f>
        <v>0</v>
      </c>
      <c r="AH646" s="209"/>
      <c r="AI646" s="203"/>
      <c r="AJ646" s="181" t="s">
        <v>28</v>
      </c>
    </row>
    <row r="647" spans="1:36">
      <c r="A647" s="435"/>
      <c r="B647" s="426"/>
      <c r="C647" s="437"/>
      <c r="D647" s="439"/>
      <c r="E647" s="441"/>
      <c r="F647" s="426"/>
      <c r="G647" s="196" t="s">
        <v>29</v>
      </c>
      <c r="H647" s="208"/>
      <c r="I647" s="179">
        <f t="shared" si="506"/>
        <v>0</v>
      </c>
      <c r="J647" s="209"/>
      <c r="K647" s="208"/>
      <c r="L647" s="179">
        <f t="shared" si="507"/>
        <v>0</v>
      </c>
      <c r="M647" s="209"/>
      <c r="N647" s="208"/>
      <c r="O647" s="179">
        <f t="shared" si="508"/>
        <v>0</v>
      </c>
      <c r="P647" s="209"/>
      <c r="Q647" s="208"/>
      <c r="R647" s="179">
        <f t="shared" si="509"/>
        <v>0</v>
      </c>
      <c r="S647" s="209"/>
      <c r="T647" s="208"/>
      <c r="U647" s="179">
        <f t="shared" si="510"/>
        <v>0</v>
      </c>
      <c r="V647" s="209"/>
      <c r="W647" s="208"/>
      <c r="X647" s="179">
        <f t="shared" si="511"/>
        <v>0</v>
      </c>
      <c r="Y647" s="228"/>
      <c r="Z647" s="208"/>
      <c r="AA647" s="179">
        <f t="shared" si="512"/>
        <v>0</v>
      </c>
      <c r="AB647" s="209"/>
      <c r="AC647" s="208"/>
      <c r="AD647" s="179">
        <f t="shared" si="513"/>
        <v>0</v>
      </c>
      <c r="AE647" s="209"/>
      <c r="AF647" s="208"/>
      <c r="AG647" s="179">
        <f t="shared" si="514"/>
        <v>0</v>
      </c>
      <c r="AH647" s="209"/>
      <c r="AI647" s="203"/>
      <c r="AJ647" s="182">
        <f>SUM(H646:H654,K646:K654,N646:N654,Q646:Q654,T646:T654,W646:W654,Z646:Z654,AC646:AC654,AF646:AF654)</f>
        <v>4000000</v>
      </c>
    </row>
    <row r="648" spans="1:36">
      <c r="A648" s="435"/>
      <c r="B648" s="426"/>
      <c r="C648" s="437"/>
      <c r="D648" s="439"/>
      <c r="E648" s="441"/>
      <c r="F648" s="426"/>
      <c r="G648" s="196" t="s">
        <v>30</v>
      </c>
      <c r="H648" s="208"/>
      <c r="I648" s="179">
        <f t="shared" si="506"/>
        <v>0</v>
      </c>
      <c r="J648" s="209"/>
      <c r="K648" s="208"/>
      <c r="L648" s="179">
        <f t="shared" si="507"/>
        <v>0</v>
      </c>
      <c r="M648" s="209"/>
      <c r="N648" s="208"/>
      <c r="O648" s="179">
        <f t="shared" si="508"/>
        <v>0</v>
      </c>
      <c r="P648" s="209"/>
      <c r="Q648" s="208"/>
      <c r="R648" s="179">
        <f t="shared" si="509"/>
        <v>0</v>
      </c>
      <c r="S648" s="209"/>
      <c r="T648" s="208"/>
      <c r="U648" s="179">
        <f t="shared" si="510"/>
        <v>0</v>
      </c>
      <c r="V648" s="209"/>
      <c r="W648" s="208"/>
      <c r="X648" s="179">
        <f t="shared" si="511"/>
        <v>0</v>
      </c>
      <c r="Y648" s="228"/>
      <c r="Z648" s="208"/>
      <c r="AA648" s="179">
        <f t="shared" si="512"/>
        <v>0</v>
      </c>
      <c r="AB648" s="209"/>
      <c r="AC648" s="208"/>
      <c r="AD648" s="179">
        <f t="shared" si="513"/>
        <v>0</v>
      </c>
      <c r="AE648" s="209"/>
      <c r="AF648" s="208"/>
      <c r="AG648" s="179">
        <f t="shared" si="514"/>
        <v>0</v>
      </c>
      <c r="AH648" s="209"/>
      <c r="AI648" s="203"/>
      <c r="AJ648" s="183" t="s">
        <v>32</v>
      </c>
    </row>
    <row r="649" spans="1:36">
      <c r="A649" s="435"/>
      <c r="B649" s="426"/>
      <c r="C649" s="437"/>
      <c r="D649" s="439"/>
      <c r="E649" s="441"/>
      <c r="F649" s="426"/>
      <c r="G649" s="196" t="s">
        <v>31</v>
      </c>
      <c r="H649" s="208"/>
      <c r="I649" s="179">
        <f t="shared" si="506"/>
        <v>0</v>
      </c>
      <c r="J649" s="209"/>
      <c r="K649" s="208"/>
      <c r="L649" s="179">
        <f t="shared" si="507"/>
        <v>0</v>
      </c>
      <c r="M649" s="209"/>
      <c r="N649" s="208"/>
      <c r="O649" s="179">
        <f t="shared" si="508"/>
        <v>0</v>
      </c>
      <c r="P649" s="209"/>
      <c r="Q649" s="208"/>
      <c r="R649" s="179">
        <f t="shared" si="509"/>
        <v>0</v>
      </c>
      <c r="S649" s="209"/>
      <c r="T649" s="208"/>
      <c r="U649" s="179">
        <f t="shared" si="510"/>
        <v>0</v>
      </c>
      <c r="V649" s="209"/>
      <c r="W649" s="208"/>
      <c r="X649" s="179">
        <f t="shared" si="511"/>
        <v>0</v>
      </c>
      <c r="Y649" s="228"/>
      <c r="Z649" s="208"/>
      <c r="AA649" s="179">
        <f t="shared" si="512"/>
        <v>0</v>
      </c>
      <c r="AB649" s="209"/>
      <c r="AC649" s="208"/>
      <c r="AD649" s="179">
        <f t="shared" si="513"/>
        <v>0</v>
      </c>
      <c r="AE649" s="209"/>
      <c r="AF649" s="208"/>
      <c r="AG649" s="179">
        <f t="shared" si="514"/>
        <v>0</v>
      </c>
      <c r="AH649" s="209"/>
      <c r="AI649" s="203"/>
      <c r="AJ649" s="182">
        <f>SUM(I646:I654,L646:L654,O646:O654,R646:R654,U646:U654,X646:X654,AA646:AA654,AD646:AD654,AG646:AG654)</f>
        <v>1955200</v>
      </c>
    </row>
    <row r="650" spans="1:36">
      <c r="A650" s="435"/>
      <c r="B650" s="426"/>
      <c r="C650" s="437"/>
      <c r="D650" s="439"/>
      <c r="E650" s="441"/>
      <c r="F650" s="426"/>
      <c r="G650" s="196" t="s">
        <v>33</v>
      </c>
      <c r="H650" s="208"/>
      <c r="I650" s="179">
        <f t="shared" si="506"/>
        <v>0</v>
      </c>
      <c r="J650" s="209"/>
      <c r="K650" s="208"/>
      <c r="L650" s="179">
        <f t="shared" si="507"/>
        <v>0</v>
      </c>
      <c r="M650" s="209"/>
      <c r="N650" s="208"/>
      <c r="O650" s="179">
        <f t="shared" si="508"/>
        <v>0</v>
      </c>
      <c r="P650" s="209"/>
      <c r="Q650" s="208"/>
      <c r="R650" s="179">
        <f t="shared" si="509"/>
        <v>0</v>
      </c>
      <c r="S650" s="209"/>
      <c r="T650" s="208"/>
      <c r="U650" s="179">
        <f t="shared" si="510"/>
        <v>0</v>
      </c>
      <c r="V650" s="209"/>
      <c r="W650" s="208"/>
      <c r="X650" s="179">
        <f t="shared" si="511"/>
        <v>0</v>
      </c>
      <c r="Y650" s="228"/>
      <c r="Z650" s="208"/>
      <c r="AA650" s="179">
        <f t="shared" si="512"/>
        <v>0</v>
      </c>
      <c r="AB650" s="209"/>
      <c r="AC650" s="208"/>
      <c r="AD650" s="179">
        <f t="shared" si="513"/>
        <v>0</v>
      </c>
      <c r="AE650" s="209"/>
      <c r="AF650" s="208"/>
      <c r="AG650" s="179">
        <f t="shared" si="514"/>
        <v>0</v>
      </c>
      <c r="AH650" s="209"/>
      <c r="AI650" s="203"/>
      <c r="AJ650" s="183" t="s">
        <v>36</v>
      </c>
    </row>
    <row r="651" spans="1:36">
      <c r="A651" s="435"/>
      <c r="B651" s="426"/>
      <c r="C651" s="437"/>
      <c r="D651" s="439"/>
      <c r="E651" s="441"/>
      <c r="F651" s="426"/>
      <c r="G651" s="196" t="s">
        <v>34</v>
      </c>
      <c r="H651" s="208"/>
      <c r="I651" s="179">
        <f t="shared" si="506"/>
        <v>0</v>
      </c>
      <c r="J651" s="209"/>
      <c r="K651" s="208"/>
      <c r="L651" s="179">
        <f t="shared" si="507"/>
        <v>0</v>
      </c>
      <c r="M651" s="209"/>
      <c r="N651" s="208"/>
      <c r="O651" s="179">
        <f t="shared" si="508"/>
        <v>0</v>
      </c>
      <c r="P651" s="209"/>
      <c r="Q651" s="208"/>
      <c r="R651" s="179">
        <f t="shared" si="509"/>
        <v>0</v>
      </c>
      <c r="S651" s="209"/>
      <c r="T651" s="208">
        <v>2044800</v>
      </c>
      <c r="U651" s="179">
        <f t="shared" si="510"/>
        <v>0</v>
      </c>
      <c r="V651" s="209">
        <v>2044800</v>
      </c>
      <c r="W651" s="208">
        <v>1955200</v>
      </c>
      <c r="X651" s="179">
        <f t="shared" si="511"/>
        <v>1955200</v>
      </c>
      <c r="Y651" s="228"/>
      <c r="Z651" s="208"/>
      <c r="AA651" s="179">
        <f t="shared" si="512"/>
        <v>0</v>
      </c>
      <c r="AB651" s="209"/>
      <c r="AC651" s="208"/>
      <c r="AD651" s="179">
        <f t="shared" si="513"/>
        <v>0</v>
      </c>
      <c r="AE651" s="209"/>
      <c r="AF651" s="208"/>
      <c r="AG651" s="179">
        <f t="shared" si="514"/>
        <v>0</v>
      </c>
      <c r="AH651" s="209"/>
      <c r="AI651" s="203"/>
      <c r="AJ651" s="182">
        <f>SUM(J646:J654,M646:M654,P646:P654,S646:S654,V646:V654,Y646:Y654,AB646:AB654,AE646:AE654,AH646:AH654)</f>
        <v>2044800</v>
      </c>
    </row>
    <row r="652" spans="1:36">
      <c r="A652" s="435"/>
      <c r="B652" s="426"/>
      <c r="C652" s="437"/>
      <c r="D652" s="439"/>
      <c r="E652" s="441"/>
      <c r="F652" s="426"/>
      <c r="G652" s="196" t="s">
        <v>35</v>
      </c>
      <c r="H652" s="208"/>
      <c r="I652" s="179">
        <f t="shared" si="506"/>
        <v>0</v>
      </c>
      <c r="J652" s="209"/>
      <c r="K652" s="208"/>
      <c r="L652" s="179">
        <f t="shared" si="507"/>
        <v>0</v>
      </c>
      <c r="M652" s="209"/>
      <c r="N652" s="208"/>
      <c r="O652" s="179">
        <f t="shared" si="508"/>
        <v>0</v>
      </c>
      <c r="P652" s="209"/>
      <c r="Q652" s="208"/>
      <c r="R652" s="179">
        <f t="shared" si="509"/>
        <v>0</v>
      </c>
      <c r="S652" s="209"/>
      <c r="T652" s="208"/>
      <c r="U652" s="179">
        <f t="shared" si="510"/>
        <v>0</v>
      </c>
      <c r="V652" s="209"/>
      <c r="W652" s="208"/>
      <c r="X652" s="179">
        <f t="shared" si="511"/>
        <v>0</v>
      </c>
      <c r="Y652" s="228"/>
      <c r="Z652" s="208"/>
      <c r="AA652" s="179">
        <f t="shared" si="512"/>
        <v>0</v>
      </c>
      <c r="AB652" s="209"/>
      <c r="AC652" s="208"/>
      <c r="AD652" s="179">
        <f t="shared" si="513"/>
        <v>0</v>
      </c>
      <c r="AE652" s="209"/>
      <c r="AF652" s="208"/>
      <c r="AG652" s="179">
        <f t="shared" si="514"/>
        <v>0</v>
      </c>
      <c r="AH652" s="209"/>
      <c r="AI652" s="203"/>
      <c r="AJ652" s="183" t="s">
        <v>40</v>
      </c>
    </row>
    <row r="653" spans="1:36">
      <c r="A653" s="435"/>
      <c r="B653" s="426"/>
      <c r="C653" s="437"/>
      <c r="D653" s="439"/>
      <c r="E653" s="441"/>
      <c r="F653" s="426"/>
      <c r="G653" s="196" t="s">
        <v>37</v>
      </c>
      <c r="H653" s="208"/>
      <c r="I653" s="179">
        <f t="shared" si="506"/>
        <v>0</v>
      </c>
      <c r="J653" s="209"/>
      <c r="K653" s="208"/>
      <c r="L653" s="179">
        <f t="shared" si="507"/>
        <v>0</v>
      </c>
      <c r="M653" s="209"/>
      <c r="N653" s="208"/>
      <c r="O653" s="179">
        <f t="shared" si="508"/>
        <v>0</v>
      </c>
      <c r="P653" s="209"/>
      <c r="Q653" s="208"/>
      <c r="R653" s="179">
        <f t="shared" si="509"/>
        <v>0</v>
      </c>
      <c r="S653" s="209"/>
      <c r="T653" s="208"/>
      <c r="U653" s="179">
        <f t="shared" si="510"/>
        <v>0</v>
      </c>
      <c r="V653" s="209"/>
      <c r="W653" s="208"/>
      <c r="X653" s="179">
        <f t="shared" si="511"/>
        <v>0</v>
      </c>
      <c r="Y653" s="228"/>
      <c r="Z653" s="208"/>
      <c r="AA653" s="179">
        <f t="shared" si="512"/>
        <v>0</v>
      </c>
      <c r="AB653" s="209"/>
      <c r="AC653" s="208"/>
      <c r="AD653" s="179">
        <f t="shared" si="513"/>
        <v>0</v>
      </c>
      <c r="AE653" s="209"/>
      <c r="AF653" s="208"/>
      <c r="AG653" s="179">
        <f t="shared" si="514"/>
        <v>0</v>
      </c>
      <c r="AH653" s="209"/>
      <c r="AI653" s="203"/>
      <c r="AJ653" s="184">
        <f>AJ651/AJ647</f>
        <v>0.51119999999999999</v>
      </c>
    </row>
    <row r="654" spans="1:36" ht="15" thickBot="1">
      <c r="A654" s="436"/>
      <c r="B654" s="427"/>
      <c r="C654" s="438"/>
      <c r="D654" s="440"/>
      <c r="E654" s="442"/>
      <c r="F654" s="427"/>
      <c r="G654" s="197" t="s">
        <v>38</v>
      </c>
      <c r="H654" s="210"/>
      <c r="I654" s="185">
        <f t="shared" si="506"/>
        <v>0</v>
      </c>
      <c r="J654" s="211"/>
      <c r="K654" s="210"/>
      <c r="L654" s="185">
        <f t="shared" si="507"/>
        <v>0</v>
      </c>
      <c r="M654" s="211"/>
      <c r="N654" s="210"/>
      <c r="O654" s="185">
        <f t="shared" si="508"/>
        <v>0</v>
      </c>
      <c r="P654" s="211"/>
      <c r="Q654" s="210"/>
      <c r="R654" s="185">
        <f t="shared" si="509"/>
        <v>0</v>
      </c>
      <c r="S654" s="211"/>
      <c r="T654" s="210"/>
      <c r="U654" s="185">
        <f t="shared" si="510"/>
        <v>0</v>
      </c>
      <c r="V654" s="211"/>
      <c r="W654" s="210"/>
      <c r="X654" s="185">
        <f t="shared" si="511"/>
        <v>0</v>
      </c>
      <c r="Y654" s="229"/>
      <c r="Z654" s="210"/>
      <c r="AA654" s="185">
        <f t="shared" si="512"/>
        <v>0</v>
      </c>
      <c r="AB654" s="211"/>
      <c r="AC654" s="210"/>
      <c r="AD654" s="185">
        <f t="shared" si="513"/>
        <v>0</v>
      </c>
      <c r="AE654" s="211"/>
      <c r="AF654" s="210"/>
      <c r="AG654" s="185">
        <f t="shared" si="514"/>
        <v>0</v>
      </c>
      <c r="AH654" s="211"/>
      <c r="AI654" s="204"/>
      <c r="AJ654" s="186"/>
    </row>
    <row r="655" spans="1:36" ht="15" customHeight="1">
      <c r="A655" s="446" t="s">
        <v>17</v>
      </c>
      <c r="B655" s="367" t="s">
        <v>13</v>
      </c>
      <c r="C655" s="367" t="s">
        <v>14</v>
      </c>
      <c r="D655" s="367" t="s">
        <v>176</v>
      </c>
      <c r="E655" s="367" t="s">
        <v>16</v>
      </c>
      <c r="F655" s="354" t="s">
        <v>17</v>
      </c>
      <c r="G655" s="448" t="s">
        <v>18</v>
      </c>
      <c r="H655" s="365" t="s">
        <v>19</v>
      </c>
      <c r="I655" s="354" t="s">
        <v>20</v>
      </c>
      <c r="J655" s="355" t="s">
        <v>21</v>
      </c>
      <c r="K655" s="365" t="s">
        <v>19</v>
      </c>
      <c r="L655" s="354" t="s">
        <v>20</v>
      </c>
      <c r="M655" s="355" t="s">
        <v>21</v>
      </c>
      <c r="N655" s="365" t="s">
        <v>19</v>
      </c>
      <c r="O655" s="354" t="s">
        <v>20</v>
      </c>
      <c r="P655" s="355" t="s">
        <v>21</v>
      </c>
      <c r="Q655" s="365" t="s">
        <v>19</v>
      </c>
      <c r="R655" s="354" t="s">
        <v>20</v>
      </c>
      <c r="S655" s="355" t="s">
        <v>21</v>
      </c>
      <c r="T655" s="365" t="s">
        <v>19</v>
      </c>
      <c r="U655" s="354" t="s">
        <v>20</v>
      </c>
      <c r="V655" s="355" t="s">
        <v>21</v>
      </c>
      <c r="W655" s="365" t="s">
        <v>19</v>
      </c>
      <c r="X655" s="354" t="s">
        <v>20</v>
      </c>
      <c r="Y655" s="450" t="s">
        <v>21</v>
      </c>
      <c r="Z655" s="365" t="s">
        <v>19</v>
      </c>
      <c r="AA655" s="354" t="s">
        <v>20</v>
      </c>
      <c r="AB655" s="355" t="s">
        <v>21</v>
      </c>
      <c r="AC655" s="365" t="s">
        <v>19</v>
      </c>
      <c r="AD655" s="354" t="s">
        <v>20</v>
      </c>
      <c r="AE655" s="355" t="s">
        <v>21</v>
      </c>
      <c r="AF655" s="365" t="s">
        <v>19</v>
      </c>
      <c r="AG655" s="354" t="s">
        <v>20</v>
      </c>
      <c r="AH655" s="355" t="s">
        <v>21</v>
      </c>
      <c r="AI655" s="356" t="s">
        <v>19</v>
      </c>
      <c r="AJ655" s="453" t="s">
        <v>22</v>
      </c>
    </row>
    <row r="656" spans="1:36" ht="15" customHeight="1">
      <c r="A656" s="447"/>
      <c r="B656" s="431"/>
      <c r="C656" s="431"/>
      <c r="D656" s="431"/>
      <c r="E656" s="431"/>
      <c r="F656" s="444"/>
      <c r="G656" s="449"/>
      <c r="H656" s="443"/>
      <c r="I656" s="444"/>
      <c r="J656" s="445"/>
      <c r="K656" s="443"/>
      <c r="L656" s="444"/>
      <c r="M656" s="445"/>
      <c r="N656" s="443"/>
      <c r="O656" s="444"/>
      <c r="P656" s="445"/>
      <c r="Q656" s="443"/>
      <c r="R656" s="444"/>
      <c r="S656" s="445"/>
      <c r="T656" s="443"/>
      <c r="U656" s="444"/>
      <c r="V656" s="445"/>
      <c r="W656" s="443"/>
      <c r="X656" s="444"/>
      <c r="Y656" s="451"/>
      <c r="Z656" s="443"/>
      <c r="AA656" s="444"/>
      <c r="AB656" s="445"/>
      <c r="AC656" s="443"/>
      <c r="AD656" s="444"/>
      <c r="AE656" s="445"/>
      <c r="AF656" s="443"/>
      <c r="AG656" s="444"/>
      <c r="AH656" s="445"/>
      <c r="AI656" s="452"/>
      <c r="AJ656" s="454"/>
    </row>
    <row r="657" spans="1:36" ht="15" customHeight="1">
      <c r="A657" s="435" t="s">
        <v>234</v>
      </c>
      <c r="B657" s="426" t="s">
        <v>343</v>
      </c>
      <c r="C657" s="437">
        <v>163</v>
      </c>
      <c r="D657" s="439" t="s">
        <v>344</v>
      </c>
      <c r="E657" s="441" t="s">
        <v>345</v>
      </c>
      <c r="F657" s="426" t="s">
        <v>234</v>
      </c>
      <c r="G657" s="196" t="s">
        <v>27</v>
      </c>
      <c r="H657" s="208"/>
      <c r="I657" s="179">
        <f t="shared" ref="I657:I666" si="515">H657-J657</f>
        <v>0</v>
      </c>
      <c r="J657" s="209"/>
      <c r="K657" s="208"/>
      <c r="L657" s="179">
        <f t="shared" ref="L657:L666" si="516">K657-M657</f>
        <v>0</v>
      </c>
      <c r="M657" s="209"/>
      <c r="N657" s="208"/>
      <c r="O657" s="179">
        <f t="shared" ref="O657:O666" si="517">N657-P657</f>
        <v>0</v>
      </c>
      <c r="P657" s="209"/>
      <c r="Q657" s="208"/>
      <c r="R657" s="179">
        <f t="shared" ref="R657:R666" si="518">Q657-S657</f>
        <v>0</v>
      </c>
      <c r="S657" s="209"/>
      <c r="T657" s="208"/>
      <c r="U657" s="179">
        <f t="shared" ref="U657:U666" si="519">T657-V657</f>
        <v>0</v>
      </c>
      <c r="V657" s="209"/>
      <c r="W657" s="208"/>
      <c r="X657" s="179">
        <f t="shared" ref="X657:X666" si="520">W657-Y657</f>
        <v>0</v>
      </c>
      <c r="Y657" s="228"/>
      <c r="Z657" s="208"/>
      <c r="AA657" s="179">
        <f t="shared" ref="AA657:AA666" si="521">Z657-AB657</f>
        <v>0</v>
      </c>
      <c r="AB657" s="209"/>
      <c r="AC657" s="208"/>
      <c r="AD657" s="179">
        <f t="shared" ref="AD657:AD666" si="522">AC657-AE657</f>
        <v>0</v>
      </c>
      <c r="AE657" s="209"/>
      <c r="AF657" s="208"/>
      <c r="AG657" s="179">
        <f t="shared" ref="AG657:AG666" si="523">AF657-AH657</f>
        <v>0</v>
      </c>
      <c r="AH657" s="209"/>
      <c r="AI657" s="203"/>
      <c r="AJ657" s="181" t="s">
        <v>28</v>
      </c>
    </row>
    <row r="658" spans="1:36">
      <c r="A658" s="435"/>
      <c r="B658" s="426"/>
      <c r="C658" s="437"/>
      <c r="D658" s="439"/>
      <c r="E658" s="441"/>
      <c r="F658" s="426"/>
      <c r="G658" s="196" t="s">
        <v>29</v>
      </c>
      <c r="H658" s="208"/>
      <c r="I658" s="179">
        <f t="shared" si="515"/>
        <v>0</v>
      </c>
      <c r="J658" s="209"/>
      <c r="K658" s="208"/>
      <c r="L658" s="179">
        <f t="shared" si="516"/>
        <v>0</v>
      </c>
      <c r="M658" s="209"/>
      <c r="N658" s="208"/>
      <c r="O658" s="179">
        <f t="shared" si="517"/>
        <v>0</v>
      </c>
      <c r="P658" s="209"/>
      <c r="Q658" s="208"/>
      <c r="R658" s="179">
        <f t="shared" si="518"/>
        <v>0</v>
      </c>
      <c r="S658" s="209"/>
      <c r="T658" s="208"/>
      <c r="U658" s="179">
        <f t="shared" si="519"/>
        <v>0</v>
      </c>
      <c r="V658" s="209"/>
      <c r="W658" s="208"/>
      <c r="X658" s="179">
        <f t="shared" si="520"/>
        <v>0</v>
      </c>
      <c r="Y658" s="228"/>
      <c r="Z658" s="208"/>
      <c r="AA658" s="179">
        <f t="shared" si="521"/>
        <v>0</v>
      </c>
      <c r="AB658" s="209"/>
      <c r="AC658" s="208"/>
      <c r="AD658" s="179">
        <f t="shared" si="522"/>
        <v>0</v>
      </c>
      <c r="AE658" s="209"/>
      <c r="AF658" s="208"/>
      <c r="AG658" s="179">
        <f t="shared" si="523"/>
        <v>0</v>
      </c>
      <c r="AH658" s="209"/>
      <c r="AI658" s="203"/>
      <c r="AJ658" s="182">
        <f>SUM(H657:H666,K657:K666,N657:N666,Q657:Q666,T657:T666,W657:W666,Z657:Z666,AC657:AC666,AF657:AF666)</f>
        <v>20323849</v>
      </c>
    </row>
    <row r="659" spans="1:36">
      <c r="A659" s="435"/>
      <c r="B659" s="426"/>
      <c r="C659" s="437"/>
      <c r="D659" s="439"/>
      <c r="E659" s="441"/>
      <c r="F659" s="426"/>
      <c r="G659" s="196" t="s">
        <v>30</v>
      </c>
      <c r="H659" s="208"/>
      <c r="I659" s="179">
        <f t="shared" si="515"/>
        <v>0</v>
      </c>
      <c r="J659" s="209"/>
      <c r="K659" s="208"/>
      <c r="L659" s="179">
        <f t="shared" si="516"/>
        <v>0</v>
      </c>
      <c r="M659" s="209"/>
      <c r="N659" s="208"/>
      <c r="O659" s="179">
        <f t="shared" si="517"/>
        <v>0</v>
      </c>
      <c r="P659" s="209"/>
      <c r="Q659" s="208"/>
      <c r="R659" s="179">
        <f t="shared" si="518"/>
        <v>0</v>
      </c>
      <c r="S659" s="209"/>
      <c r="T659" s="208"/>
      <c r="U659" s="179">
        <f t="shared" si="519"/>
        <v>0</v>
      </c>
      <c r="V659" s="209"/>
      <c r="W659" s="208"/>
      <c r="X659" s="179">
        <f t="shared" si="520"/>
        <v>0</v>
      </c>
      <c r="Y659" s="228"/>
      <c r="Z659" s="208"/>
      <c r="AA659" s="179">
        <f t="shared" si="521"/>
        <v>0</v>
      </c>
      <c r="AB659" s="209"/>
      <c r="AC659" s="208"/>
      <c r="AD659" s="179">
        <f t="shared" si="522"/>
        <v>0</v>
      </c>
      <c r="AE659" s="209"/>
      <c r="AF659" s="208"/>
      <c r="AG659" s="179">
        <f t="shared" si="523"/>
        <v>0</v>
      </c>
      <c r="AH659" s="209"/>
      <c r="AI659" s="203"/>
      <c r="AJ659" s="183" t="s">
        <v>32</v>
      </c>
    </row>
    <row r="660" spans="1:36">
      <c r="A660" s="435"/>
      <c r="B660" s="426"/>
      <c r="C660" s="437"/>
      <c r="D660" s="439"/>
      <c r="E660" s="441"/>
      <c r="F660" s="426"/>
      <c r="G660" s="196" t="s">
        <v>31</v>
      </c>
      <c r="H660" s="208"/>
      <c r="I660" s="179">
        <f t="shared" si="515"/>
        <v>0</v>
      </c>
      <c r="J660" s="209"/>
      <c r="K660" s="208"/>
      <c r="L660" s="179">
        <f t="shared" si="516"/>
        <v>0</v>
      </c>
      <c r="M660" s="209"/>
      <c r="N660" s="208"/>
      <c r="O660" s="179">
        <f t="shared" si="517"/>
        <v>0</v>
      </c>
      <c r="P660" s="209"/>
      <c r="Q660" s="208"/>
      <c r="R660" s="179">
        <f t="shared" si="518"/>
        <v>0</v>
      </c>
      <c r="S660" s="209"/>
      <c r="T660" s="208"/>
      <c r="U660" s="179">
        <f t="shared" si="519"/>
        <v>0</v>
      </c>
      <c r="V660" s="209"/>
      <c r="W660" s="208"/>
      <c r="X660" s="179">
        <f t="shared" si="520"/>
        <v>0</v>
      </c>
      <c r="Y660" s="228"/>
      <c r="Z660" s="208"/>
      <c r="AA660" s="179">
        <f t="shared" si="521"/>
        <v>0</v>
      </c>
      <c r="AB660" s="209"/>
      <c r="AC660" s="208"/>
      <c r="AD660" s="179">
        <f t="shared" si="522"/>
        <v>0</v>
      </c>
      <c r="AE660" s="209"/>
      <c r="AF660" s="208"/>
      <c r="AG660" s="179">
        <f t="shared" si="523"/>
        <v>0</v>
      </c>
      <c r="AH660" s="209"/>
      <c r="AI660" s="203"/>
      <c r="AJ660" s="182">
        <f ca="1">SUM(I657:I666,L657:L666,O657:O666,R657:R666,U657:U666,X657:X666,AA657:AA666,AD657:AD666,AG657:AAG666)</f>
        <v>0</v>
      </c>
    </row>
    <row r="661" spans="1:36">
      <c r="A661" s="435"/>
      <c r="B661" s="426"/>
      <c r="C661" s="437"/>
      <c r="D661" s="439"/>
      <c r="E661" s="441"/>
      <c r="F661" s="426"/>
      <c r="G661" s="196" t="s">
        <v>33</v>
      </c>
      <c r="H661" s="208"/>
      <c r="I661" s="179">
        <f t="shared" si="515"/>
        <v>0</v>
      </c>
      <c r="J661" s="209"/>
      <c r="K661" s="208"/>
      <c r="L661" s="179">
        <f t="shared" si="516"/>
        <v>0</v>
      </c>
      <c r="M661" s="209"/>
      <c r="N661" s="208"/>
      <c r="O661" s="179">
        <f t="shared" si="517"/>
        <v>0</v>
      </c>
      <c r="P661" s="209"/>
      <c r="Q661" s="208"/>
      <c r="R661" s="179">
        <f t="shared" si="518"/>
        <v>0</v>
      </c>
      <c r="S661" s="209"/>
      <c r="T661" s="208"/>
      <c r="U661" s="179">
        <f t="shared" si="519"/>
        <v>0</v>
      </c>
      <c r="V661" s="209"/>
      <c r="W661" s="208"/>
      <c r="X661" s="179">
        <f t="shared" si="520"/>
        <v>0</v>
      </c>
      <c r="Y661" s="228"/>
      <c r="Z661" s="208"/>
      <c r="AA661" s="179">
        <f t="shared" si="521"/>
        <v>0</v>
      </c>
      <c r="AB661" s="209"/>
      <c r="AC661" s="208"/>
      <c r="AD661" s="179">
        <f t="shared" si="522"/>
        <v>0</v>
      </c>
      <c r="AE661" s="209"/>
      <c r="AF661" s="208"/>
      <c r="AG661" s="179">
        <f t="shared" si="523"/>
        <v>0</v>
      </c>
      <c r="AH661" s="209"/>
      <c r="AI661" s="203"/>
      <c r="AJ661" s="183" t="s">
        <v>36</v>
      </c>
    </row>
    <row r="662" spans="1:36">
      <c r="A662" s="435"/>
      <c r="B662" s="426"/>
      <c r="C662" s="437"/>
      <c r="D662" s="439"/>
      <c r="E662" s="441"/>
      <c r="F662" s="426"/>
      <c r="G662" s="196" t="s">
        <v>34</v>
      </c>
      <c r="H662" s="208"/>
      <c r="I662" s="179">
        <f t="shared" si="515"/>
        <v>0</v>
      </c>
      <c r="J662" s="209"/>
      <c r="K662" s="208"/>
      <c r="L662" s="179">
        <f t="shared" si="516"/>
        <v>0</v>
      </c>
      <c r="M662" s="209"/>
      <c r="N662" s="208"/>
      <c r="O662" s="179">
        <f t="shared" si="517"/>
        <v>0</v>
      </c>
      <c r="P662" s="209"/>
      <c r="Q662" s="208"/>
      <c r="R662" s="179">
        <f t="shared" si="518"/>
        <v>0</v>
      </c>
      <c r="S662" s="209"/>
      <c r="T662" s="208"/>
      <c r="U662" s="179">
        <f t="shared" si="519"/>
        <v>0</v>
      </c>
      <c r="V662" s="209"/>
      <c r="W662" s="208">
        <f>SUM(9942715+4400000)</f>
        <v>14342715</v>
      </c>
      <c r="X662" s="179">
        <f t="shared" si="520"/>
        <v>14342715</v>
      </c>
      <c r="Y662" s="228"/>
      <c r="Z662" s="208"/>
      <c r="AA662" s="179">
        <f t="shared" si="521"/>
        <v>0</v>
      </c>
      <c r="AB662" s="209"/>
      <c r="AC662" s="208"/>
      <c r="AD662" s="179">
        <f t="shared" si="522"/>
        <v>0</v>
      </c>
      <c r="AE662" s="209"/>
      <c r="AF662" s="208"/>
      <c r="AG662" s="179">
        <f t="shared" si="523"/>
        <v>0</v>
      </c>
      <c r="AH662" s="209"/>
      <c r="AI662" s="203"/>
      <c r="AJ662" s="182">
        <f>SUM(J657:J666,M657:M666,P657:P666,S657:S666,V657:V666,Y657:Y666,AB657:AB666,AE657:AE666,AH657:AH666)</f>
        <v>0</v>
      </c>
    </row>
    <row r="663" spans="1:36">
      <c r="A663" s="435"/>
      <c r="B663" s="426"/>
      <c r="C663" s="437"/>
      <c r="D663" s="439"/>
      <c r="E663" s="441"/>
      <c r="F663" s="426"/>
      <c r="G663" s="196" t="s">
        <v>67</v>
      </c>
      <c r="H663" s="208"/>
      <c r="I663" s="179"/>
      <c r="J663" s="209"/>
      <c r="K663" s="208"/>
      <c r="L663" s="179"/>
      <c r="M663" s="209"/>
      <c r="N663" s="208"/>
      <c r="O663" s="179"/>
      <c r="P663" s="209"/>
      <c r="Q663" s="208"/>
      <c r="R663" s="179"/>
      <c r="S663" s="209"/>
      <c r="T663" s="208"/>
      <c r="U663" s="179">
        <v>0</v>
      </c>
      <c r="V663" s="209"/>
      <c r="W663" s="277">
        <v>5981134</v>
      </c>
      <c r="X663" s="278">
        <f t="shared" ref="X663" si="524">W663-Y663</f>
        <v>5981134</v>
      </c>
      <c r="Y663" s="284"/>
      <c r="Z663" s="208"/>
      <c r="AA663" s="179"/>
      <c r="AB663" s="209"/>
      <c r="AC663" s="208"/>
      <c r="AD663" s="179"/>
      <c r="AE663" s="209"/>
      <c r="AF663" s="208"/>
      <c r="AG663" s="179"/>
      <c r="AH663" s="209"/>
      <c r="AI663" s="203"/>
      <c r="AJ663" s="182"/>
    </row>
    <row r="664" spans="1:36">
      <c r="A664" s="435"/>
      <c r="B664" s="426"/>
      <c r="C664" s="437"/>
      <c r="D664" s="439"/>
      <c r="E664" s="441"/>
      <c r="F664" s="426"/>
      <c r="G664" s="196" t="s">
        <v>35</v>
      </c>
      <c r="H664" s="208"/>
      <c r="I664" s="179">
        <f t="shared" si="515"/>
        <v>0</v>
      </c>
      <c r="J664" s="209"/>
      <c r="K664" s="208"/>
      <c r="L664" s="179">
        <f t="shared" si="516"/>
        <v>0</v>
      </c>
      <c r="M664" s="209"/>
      <c r="N664" s="208"/>
      <c r="O664" s="179">
        <f t="shared" si="517"/>
        <v>0</v>
      </c>
      <c r="P664" s="209"/>
      <c r="Q664" s="208"/>
      <c r="R664" s="179">
        <f t="shared" si="518"/>
        <v>0</v>
      </c>
      <c r="S664" s="209"/>
      <c r="T664" s="208"/>
      <c r="U664" s="179">
        <f t="shared" si="519"/>
        <v>0</v>
      </c>
      <c r="V664" s="209"/>
      <c r="W664" s="208"/>
      <c r="X664" s="179">
        <f t="shared" si="520"/>
        <v>0</v>
      </c>
      <c r="Y664" s="228"/>
      <c r="Z664" s="208"/>
      <c r="AA664" s="179">
        <f t="shared" si="521"/>
        <v>0</v>
      </c>
      <c r="AB664" s="209"/>
      <c r="AC664" s="208"/>
      <c r="AD664" s="179">
        <f t="shared" si="522"/>
        <v>0</v>
      </c>
      <c r="AE664" s="209"/>
      <c r="AF664" s="208"/>
      <c r="AG664" s="179">
        <f t="shared" si="523"/>
        <v>0</v>
      </c>
      <c r="AH664" s="209"/>
      <c r="AI664" s="203"/>
      <c r="AJ664" s="183" t="s">
        <v>40</v>
      </c>
    </row>
    <row r="665" spans="1:36">
      <c r="A665" s="435"/>
      <c r="B665" s="426"/>
      <c r="C665" s="437"/>
      <c r="D665" s="439"/>
      <c r="E665" s="441"/>
      <c r="F665" s="426"/>
      <c r="G665" s="196" t="s">
        <v>37</v>
      </c>
      <c r="H665" s="208"/>
      <c r="I665" s="179">
        <f t="shared" si="515"/>
        <v>0</v>
      </c>
      <c r="J665" s="209"/>
      <c r="K665" s="208"/>
      <c r="L665" s="179">
        <f t="shared" si="516"/>
        <v>0</v>
      </c>
      <c r="M665" s="209"/>
      <c r="N665" s="208"/>
      <c r="O665" s="179">
        <f t="shared" si="517"/>
        <v>0</v>
      </c>
      <c r="P665" s="209"/>
      <c r="Q665" s="208"/>
      <c r="R665" s="179">
        <f t="shared" si="518"/>
        <v>0</v>
      </c>
      <c r="S665" s="209"/>
      <c r="T665" s="208"/>
      <c r="U665" s="179">
        <f t="shared" si="519"/>
        <v>0</v>
      </c>
      <c r="V665" s="209"/>
      <c r="W665" s="208"/>
      <c r="X665" s="179">
        <f t="shared" si="520"/>
        <v>0</v>
      </c>
      <c r="Y665" s="228"/>
      <c r="Z665" s="208"/>
      <c r="AA665" s="179">
        <f t="shared" si="521"/>
        <v>0</v>
      </c>
      <c r="AB665" s="209"/>
      <c r="AC665" s="208"/>
      <c r="AD665" s="179">
        <f t="shared" si="522"/>
        <v>0</v>
      </c>
      <c r="AE665" s="209"/>
      <c r="AF665" s="208"/>
      <c r="AG665" s="179">
        <f t="shared" si="523"/>
        <v>0</v>
      </c>
      <c r="AH665" s="209"/>
      <c r="AI665" s="203"/>
      <c r="AJ665" s="184">
        <f>AJ662/AJ658</f>
        <v>0</v>
      </c>
    </row>
    <row r="666" spans="1:36" ht="15" thickBot="1">
      <c r="A666" s="436"/>
      <c r="B666" s="427"/>
      <c r="C666" s="438"/>
      <c r="D666" s="440"/>
      <c r="E666" s="442"/>
      <c r="F666" s="427"/>
      <c r="G666" s="197" t="s">
        <v>38</v>
      </c>
      <c r="H666" s="210"/>
      <c r="I666" s="185">
        <f t="shared" si="515"/>
        <v>0</v>
      </c>
      <c r="J666" s="211"/>
      <c r="K666" s="210"/>
      <c r="L666" s="185">
        <f t="shared" si="516"/>
        <v>0</v>
      </c>
      <c r="M666" s="211"/>
      <c r="N666" s="210"/>
      <c r="O666" s="185">
        <f t="shared" si="517"/>
        <v>0</v>
      </c>
      <c r="P666" s="211"/>
      <c r="Q666" s="210"/>
      <c r="R666" s="185">
        <f t="shared" si="518"/>
        <v>0</v>
      </c>
      <c r="S666" s="211"/>
      <c r="T666" s="210"/>
      <c r="U666" s="185">
        <f t="shared" si="519"/>
        <v>0</v>
      </c>
      <c r="V666" s="211"/>
      <c r="W666" s="210"/>
      <c r="X666" s="185">
        <f t="shared" si="520"/>
        <v>0</v>
      </c>
      <c r="Y666" s="229"/>
      <c r="Z666" s="210"/>
      <c r="AA666" s="185">
        <f t="shared" si="521"/>
        <v>0</v>
      </c>
      <c r="AB666" s="211"/>
      <c r="AC666" s="210"/>
      <c r="AD666" s="185">
        <f t="shared" si="522"/>
        <v>0</v>
      </c>
      <c r="AE666" s="211"/>
      <c r="AF666" s="210"/>
      <c r="AG666" s="185">
        <f t="shared" si="523"/>
        <v>0</v>
      </c>
      <c r="AH666" s="211"/>
      <c r="AI666" s="204"/>
      <c r="AJ666" s="186"/>
    </row>
    <row r="667" spans="1:36" ht="15" customHeight="1">
      <c r="A667" s="446" t="s">
        <v>17</v>
      </c>
      <c r="B667" s="367" t="s">
        <v>13</v>
      </c>
      <c r="C667" s="367" t="s">
        <v>14</v>
      </c>
      <c r="D667" s="367" t="s">
        <v>176</v>
      </c>
      <c r="E667" s="367" t="s">
        <v>16</v>
      </c>
      <c r="F667" s="354" t="s">
        <v>17</v>
      </c>
      <c r="G667" s="448" t="s">
        <v>18</v>
      </c>
      <c r="H667" s="365" t="s">
        <v>19</v>
      </c>
      <c r="I667" s="354" t="s">
        <v>20</v>
      </c>
      <c r="J667" s="355" t="s">
        <v>21</v>
      </c>
      <c r="K667" s="365" t="s">
        <v>19</v>
      </c>
      <c r="L667" s="354" t="s">
        <v>20</v>
      </c>
      <c r="M667" s="355" t="s">
        <v>21</v>
      </c>
      <c r="N667" s="365" t="s">
        <v>19</v>
      </c>
      <c r="O667" s="354" t="s">
        <v>20</v>
      </c>
      <c r="P667" s="355" t="s">
        <v>21</v>
      </c>
      <c r="Q667" s="365" t="s">
        <v>19</v>
      </c>
      <c r="R667" s="354" t="s">
        <v>20</v>
      </c>
      <c r="S667" s="355" t="s">
        <v>21</v>
      </c>
      <c r="T667" s="365" t="s">
        <v>19</v>
      </c>
      <c r="U667" s="354" t="s">
        <v>20</v>
      </c>
      <c r="V667" s="355" t="s">
        <v>21</v>
      </c>
      <c r="W667" s="365" t="s">
        <v>19</v>
      </c>
      <c r="X667" s="354" t="s">
        <v>20</v>
      </c>
      <c r="Y667" s="450" t="s">
        <v>21</v>
      </c>
      <c r="Z667" s="365" t="s">
        <v>19</v>
      </c>
      <c r="AA667" s="354" t="s">
        <v>20</v>
      </c>
      <c r="AB667" s="355" t="s">
        <v>21</v>
      </c>
      <c r="AC667" s="365" t="s">
        <v>19</v>
      </c>
      <c r="AD667" s="354" t="s">
        <v>20</v>
      </c>
      <c r="AE667" s="355" t="s">
        <v>21</v>
      </c>
      <c r="AF667" s="365" t="s">
        <v>19</v>
      </c>
      <c r="AG667" s="354" t="s">
        <v>20</v>
      </c>
      <c r="AH667" s="355" t="s">
        <v>21</v>
      </c>
      <c r="AI667" s="356" t="s">
        <v>19</v>
      </c>
      <c r="AJ667" s="453" t="s">
        <v>22</v>
      </c>
    </row>
    <row r="668" spans="1:36" ht="15" customHeight="1">
      <c r="A668" s="447"/>
      <c r="B668" s="431"/>
      <c r="C668" s="431"/>
      <c r="D668" s="431"/>
      <c r="E668" s="431"/>
      <c r="F668" s="444"/>
      <c r="G668" s="449"/>
      <c r="H668" s="443"/>
      <c r="I668" s="444"/>
      <c r="J668" s="445"/>
      <c r="K668" s="443"/>
      <c r="L668" s="444"/>
      <c r="M668" s="445"/>
      <c r="N668" s="443"/>
      <c r="O668" s="444"/>
      <c r="P668" s="445"/>
      <c r="Q668" s="443"/>
      <c r="R668" s="444"/>
      <c r="S668" s="445"/>
      <c r="T668" s="443"/>
      <c r="U668" s="444"/>
      <c r="V668" s="445"/>
      <c r="W668" s="443"/>
      <c r="X668" s="444"/>
      <c r="Y668" s="451"/>
      <c r="Z668" s="443"/>
      <c r="AA668" s="444"/>
      <c r="AB668" s="445"/>
      <c r="AC668" s="443"/>
      <c r="AD668" s="444"/>
      <c r="AE668" s="445"/>
      <c r="AF668" s="443"/>
      <c r="AG668" s="444"/>
      <c r="AH668" s="445"/>
      <c r="AI668" s="452"/>
      <c r="AJ668" s="454"/>
    </row>
    <row r="669" spans="1:36" ht="15" customHeight="1">
      <c r="A669" s="435" t="s">
        <v>234</v>
      </c>
      <c r="B669" s="426" t="s">
        <v>346</v>
      </c>
      <c r="C669" s="437">
        <v>1338</v>
      </c>
      <c r="D669" s="439" t="s">
        <v>347</v>
      </c>
      <c r="E669" s="441" t="s">
        <v>348</v>
      </c>
      <c r="F669" s="426" t="s">
        <v>234</v>
      </c>
      <c r="G669" s="196" t="s">
        <v>27</v>
      </c>
      <c r="H669" s="208"/>
      <c r="I669" s="179">
        <f t="shared" ref="I669:I677" si="525">H669-J669</f>
        <v>0</v>
      </c>
      <c r="J669" s="209"/>
      <c r="K669" s="208"/>
      <c r="L669" s="179">
        <f t="shared" ref="L669:L677" si="526">K669-M669</f>
        <v>0</v>
      </c>
      <c r="M669" s="209"/>
      <c r="N669" s="208"/>
      <c r="O669" s="179">
        <f t="shared" ref="O669:O677" si="527">N669-P669</f>
        <v>0</v>
      </c>
      <c r="P669" s="209"/>
      <c r="Q669" s="208"/>
      <c r="R669" s="179">
        <f t="shared" ref="R669:R677" si="528">Q669-S669</f>
        <v>0</v>
      </c>
      <c r="S669" s="209"/>
      <c r="T669" s="208"/>
      <c r="U669" s="179">
        <f t="shared" ref="U669:U677" si="529">T669-V669</f>
        <v>0</v>
      </c>
      <c r="V669" s="209"/>
      <c r="W669" s="208"/>
      <c r="X669" s="179">
        <f t="shared" ref="X669:X677" si="530">W669-Y669</f>
        <v>0</v>
      </c>
      <c r="Y669" s="228"/>
      <c r="Z669" s="208"/>
      <c r="AA669" s="179">
        <f t="shared" ref="AA669:AA677" si="531">Z669-AB669</f>
        <v>0</v>
      </c>
      <c r="AB669" s="209"/>
      <c r="AC669" s="208"/>
      <c r="AD669" s="179">
        <f t="shared" ref="AD669:AD677" si="532">AC669-AE669</f>
        <v>0</v>
      </c>
      <c r="AE669" s="209"/>
      <c r="AF669" s="208"/>
      <c r="AG669" s="179">
        <f t="shared" ref="AG669:AG677" si="533">AF669-AH669</f>
        <v>0</v>
      </c>
      <c r="AH669" s="209"/>
      <c r="AI669" s="203"/>
      <c r="AJ669" s="181" t="s">
        <v>28</v>
      </c>
    </row>
    <row r="670" spans="1:36">
      <c r="A670" s="435"/>
      <c r="B670" s="426"/>
      <c r="C670" s="437"/>
      <c r="D670" s="439"/>
      <c r="E670" s="441"/>
      <c r="F670" s="426"/>
      <c r="G670" s="196" t="s">
        <v>29</v>
      </c>
      <c r="H670" s="208"/>
      <c r="I670" s="179">
        <f t="shared" si="525"/>
        <v>0</v>
      </c>
      <c r="J670" s="209"/>
      <c r="K670" s="208"/>
      <c r="L670" s="179">
        <f t="shared" si="526"/>
        <v>0</v>
      </c>
      <c r="M670" s="209"/>
      <c r="N670" s="208"/>
      <c r="O670" s="179">
        <f t="shared" si="527"/>
        <v>0</v>
      </c>
      <c r="P670" s="209"/>
      <c r="Q670" s="208"/>
      <c r="R670" s="179">
        <f t="shared" si="528"/>
        <v>0</v>
      </c>
      <c r="S670" s="209"/>
      <c r="T670" s="208"/>
      <c r="U670" s="179">
        <f t="shared" si="529"/>
        <v>0</v>
      </c>
      <c r="V670" s="209"/>
      <c r="W670" s="208"/>
      <c r="X670" s="179">
        <f t="shared" si="530"/>
        <v>0</v>
      </c>
      <c r="Y670" s="228"/>
      <c r="Z670" s="208"/>
      <c r="AA670" s="179">
        <f t="shared" si="531"/>
        <v>0</v>
      </c>
      <c r="AB670" s="209"/>
      <c r="AC670" s="208"/>
      <c r="AD670" s="179">
        <f t="shared" si="532"/>
        <v>0</v>
      </c>
      <c r="AE670" s="209"/>
      <c r="AF670" s="208"/>
      <c r="AG670" s="179">
        <f t="shared" si="533"/>
        <v>0</v>
      </c>
      <c r="AH670" s="209"/>
      <c r="AI670" s="203"/>
      <c r="AJ670" s="182">
        <f>SUM(H669:H677,K669:K677,N669:N677,Q669:Q677,T669:T677,W669:W677,Z669:Z677,AC669:AC677,AF669:AF677)</f>
        <v>8630000</v>
      </c>
    </row>
    <row r="671" spans="1:36">
      <c r="A671" s="435"/>
      <c r="B671" s="426"/>
      <c r="C671" s="437"/>
      <c r="D671" s="439"/>
      <c r="E671" s="441"/>
      <c r="F671" s="426"/>
      <c r="G671" s="196" t="s">
        <v>30</v>
      </c>
      <c r="H671" s="208"/>
      <c r="I671" s="179">
        <f t="shared" si="525"/>
        <v>0</v>
      </c>
      <c r="J671" s="209"/>
      <c r="K671" s="208"/>
      <c r="L671" s="179">
        <f t="shared" si="526"/>
        <v>0</v>
      </c>
      <c r="M671" s="209"/>
      <c r="N671" s="208"/>
      <c r="O671" s="179">
        <f t="shared" si="527"/>
        <v>0</v>
      </c>
      <c r="P671" s="209"/>
      <c r="Q671" s="208"/>
      <c r="R671" s="179">
        <f t="shared" si="528"/>
        <v>0</v>
      </c>
      <c r="S671" s="209"/>
      <c r="T671" s="208">
        <v>1090000</v>
      </c>
      <c r="U671" s="179">
        <f t="shared" si="529"/>
        <v>0</v>
      </c>
      <c r="V671" s="209">
        <v>1090000</v>
      </c>
      <c r="W671" s="208"/>
      <c r="X671" s="179">
        <f t="shared" si="530"/>
        <v>0</v>
      </c>
      <c r="Y671" s="228"/>
      <c r="Z671" s="208"/>
      <c r="AA671" s="179">
        <f t="shared" si="531"/>
        <v>0</v>
      </c>
      <c r="AB671" s="209"/>
      <c r="AC671" s="208"/>
      <c r="AD671" s="179">
        <f t="shared" si="532"/>
        <v>0</v>
      </c>
      <c r="AE671" s="209"/>
      <c r="AF671" s="208"/>
      <c r="AG671" s="179">
        <f t="shared" si="533"/>
        <v>0</v>
      </c>
      <c r="AH671" s="209"/>
      <c r="AI671" s="203"/>
      <c r="AJ671" s="183" t="s">
        <v>32</v>
      </c>
    </row>
    <row r="672" spans="1:36">
      <c r="A672" s="435"/>
      <c r="B672" s="426"/>
      <c r="C672" s="437"/>
      <c r="D672" s="439"/>
      <c r="E672" s="441"/>
      <c r="F672" s="426"/>
      <c r="G672" s="196" t="s">
        <v>31</v>
      </c>
      <c r="H672" s="208"/>
      <c r="I672" s="179">
        <f t="shared" si="525"/>
        <v>0</v>
      </c>
      <c r="J672" s="209"/>
      <c r="K672" s="208"/>
      <c r="L672" s="179">
        <f t="shared" si="526"/>
        <v>0</v>
      </c>
      <c r="M672" s="209"/>
      <c r="N672" s="208"/>
      <c r="O672" s="179">
        <f t="shared" si="527"/>
        <v>0</v>
      </c>
      <c r="P672" s="209"/>
      <c r="Q672" s="208"/>
      <c r="R672" s="179">
        <f t="shared" si="528"/>
        <v>0</v>
      </c>
      <c r="S672" s="209"/>
      <c r="T672" s="208"/>
      <c r="U672" s="179">
        <f t="shared" si="529"/>
        <v>0</v>
      </c>
      <c r="V672" s="209"/>
      <c r="W672" s="208">
        <v>540000</v>
      </c>
      <c r="X672" s="179">
        <f t="shared" si="530"/>
        <v>540000</v>
      </c>
      <c r="Y672" s="228"/>
      <c r="Z672" s="208"/>
      <c r="AA672" s="179">
        <f t="shared" si="531"/>
        <v>0</v>
      </c>
      <c r="AB672" s="209"/>
      <c r="AC672" s="208"/>
      <c r="AD672" s="179">
        <f t="shared" si="532"/>
        <v>0</v>
      </c>
      <c r="AE672" s="209"/>
      <c r="AF672" s="208"/>
      <c r="AG672" s="179">
        <f t="shared" si="533"/>
        <v>0</v>
      </c>
      <c r="AH672" s="209"/>
      <c r="AI672" s="203"/>
      <c r="AJ672" s="182">
        <f>SUM(I669:I677,L669:L677,O669:O677,R669:R677,U669:U677,X669:X677,AA669:AA677,AD669:AD677,AG669:AG677)</f>
        <v>7540000</v>
      </c>
    </row>
    <row r="673" spans="1:36">
      <c r="A673" s="435"/>
      <c r="B673" s="426"/>
      <c r="C673" s="437"/>
      <c r="D673" s="439"/>
      <c r="E673" s="441"/>
      <c r="F673" s="426"/>
      <c r="G673" s="196" t="s">
        <v>33</v>
      </c>
      <c r="H673" s="208"/>
      <c r="I673" s="179">
        <f t="shared" si="525"/>
        <v>0</v>
      </c>
      <c r="J673" s="209"/>
      <c r="K673" s="208"/>
      <c r="L673" s="179">
        <f t="shared" si="526"/>
        <v>0</v>
      </c>
      <c r="M673" s="209"/>
      <c r="N673" s="208"/>
      <c r="O673" s="179">
        <f t="shared" si="527"/>
        <v>0</v>
      </c>
      <c r="P673" s="209"/>
      <c r="Q673" s="208"/>
      <c r="R673" s="179">
        <f t="shared" si="528"/>
        <v>0</v>
      </c>
      <c r="S673" s="209"/>
      <c r="T673" s="208"/>
      <c r="U673" s="179">
        <f t="shared" si="529"/>
        <v>0</v>
      </c>
      <c r="V673" s="209"/>
      <c r="W673" s="208"/>
      <c r="X673" s="179">
        <f t="shared" si="530"/>
        <v>0</v>
      </c>
      <c r="Y673" s="228"/>
      <c r="Z673" s="208"/>
      <c r="AA673" s="179">
        <f t="shared" si="531"/>
        <v>0</v>
      </c>
      <c r="AB673" s="209"/>
      <c r="AC673" s="208"/>
      <c r="AD673" s="179">
        <f t="shared" si="532"/>
        <v>0</v>
      </c>
      <c r="AE673" s="209"/>
      <c r="AF673" s="208"/>
      <c r="AG673" s="179">
        <f t="shared" si="533"/>
        <v>0</v>
      </c>
      <c r="AH673" s="209"/>
      <c r="AI673" s="203"/>
      <c r="AJ673" s="183" t="s">
        <v>36</v>
      </c>
    </row>
    <row r="674" spans="1:36">
      <c r="A674" s="435"/>
      <c r="B674" s="426"/>
      <c r="C674" s="437"/>
      <c r="D674" s="439"/>
      <c r="E674" s="441"/>
      <c r="F674" s="426"/>
      <c r="G674" s="196" t="s">
        <v>34</v>
      </c>
      <c r="H674" s="208"/>
      <c r="I674" s="179">
        <f t="shared" si="525"/>
        <v>0</v>
      </c>
      <c r="J674" s="209"/>
      <c r="K674" s="208"/>
      <c r="L674" s="179">
        <f t="shared" si="526"/>
        <v>0</v>
      </c>
      <c r="M674" s="209"/>
      <c r="N674" s="208"/>
      <c r="O674" s="179">
        <f t="shared" si="527"/>
        <v>0</v>
      </c>
      <c r="P674" s="209"/>
      <c r="Q674" s="208"/>
      <c r="R674" s="179">
        <f t="shared" si="528"/>
        <v>0</v>
      </c>
      <c r="S674" s="209"/>
      <c r="T674" s="208"/>
      <c r="U674" s="179">
        <f t="shared" si="529"/>
        <v>0</v>
      </c>
      <c r="V674" s="209"/>
      <c r="W674" s="208"/>
      <c r="X674" s="179">
        <f t="shared" si="530"/>
        <v>0</v>
      </c>
      <c r="Y674" s="228"/>
      <c r="Z674" s="208"/>
      <c r="AA674" s="179">
        <f t="shared" si="531"/>
        <v>0</v>
      </c>
      <c r="AB674" s="209"/>
      <c r="AC674" s="208">
        <v>7000000</v>
      </c>
      <c r="AD674" s="179">
        <f t="shared" si="532"/>
        <v>7000000</v>
      </c>
      <c r="AE674" s="209"/>
      <c r="AF674" s="208"/>
      <c r="AG674" s="179">
        <f t="shared" si="533"/>
        <v>0</v>
      </c>
      <c r="AH674" s="209"/>
      <c r="AI674" s="203"/>
      <c r="AJ674" s="182">
        <f>SUM(J669:J677,M669:M677,P669:P677,S669:S677,V669:V677,Y669:Y677,AB669:AB677,AE669:AE677,AH669:AH677)</f>
        <v>1090000</v>
      </c>
    </row>
    <row r="675" spans="1:36">
      <c r="A675" s="435"/>
      <c r="B675" s="426"/>
      <c r="C675" s="437"/>
      <c r="D675" s="439"/>
      <c r="E675" s="441"/>
      <c r="F675" s="426"/>
      <c r="G675" s="196" t="s">
        <v>35</v>
      </c>
      <c r="H675" s="208"/>
      <c r="I675" s="179">
        <f t="shared" si="525"/>
        <v>0</v>
      </c>
      <c r="J675" s="209"/>
      <c r="K675" s="208"/>
      <c r="L675" s="179">
        <f t="shared" si="526"/>
        <v>0</v>
      </c>
      <c r="M675" s="209"/>
      <c r="N675" s="208"/>
      <c r="O675" s="179">
        <f t="shared" si="527"/>
        <v>0</v>
      </c>
      <c r="P675" s="209"/>
      <c r="Q675" s="208"/>
      <c r="R675" s="179">
        <f t="shared" si="528"/>
        <v>0</v>
      </c>
      <c r="S675" s="209"/>
      <c r="T675" s="208"/>
      <c r="U675" s="179">
        <f t="shared" si="529"/>
        <v>0</v>
      </c>
      <c r="V675" s="209"/>
      <c r="W675" s="208"/>
      <c r="X675" s="179">
        <f t="shared" si="530"/>
        <v>0</v>
      </c>
      <c r="Y675" s="228"/>
      <c r="Z675" s="208"/>
      <c r="AA675" s="179">
        <f t="shared" si="531"/>
        <v>0</v>
      </c>
      <c r="AB675" s="209"/>
      <c r="AC675" s="208"/>
      <c r="AD675" s="179">
        <f t="shared" si="532"/>
        <v>0</v>
      </c>
      <c r="AE675" s="209"/>
      <c r="AF675" s="208"/>
      <c r="AG675" s="179">
        <f t="shared" si="533"/>
        <v>0</v>
      </c>
      <c r="AH675" s="209"/>
      <c r="AI675" s="203"/>
      <c r="AJ675" s="183" t="s">
        <v>40</v>
      </c>
    </row>
    <row r="676" spans="1:36">
      <c r="A676" s="435"/>
      <c r="B676" s="426"/>
      <c r="C676" s="437"/>
      <c r="D676" s="439"/>
      <c r="E676" s="441"/>
      <c r="F676" s="426"/>
      <c r="G676" s="196" t="s">
        <v>37</v>
      </c>
      <c r="H676" s="208"/>
      <c r="I676" s="179">
        <f t="shared" si="525"/>
        <v>0</v>
      </c>
      <c r="J676" s="209"/>
      <c r="K676" s="208"/>
      <c r="L676" s="179">
        <f t="shared" si="526"/>
        <v>0</v>
      </c>
      <c r="M676" s="209"/>
      <c r="N676" s="208"/>
      <c r="O676" s="179">
        <f t="shared" si="527"/>
        <v>0</v>
      </c>
      <c r="P676" s="209"/>
      <c r="Q676" s="208"/>
      <c r="R676" s="179">
        <f t="shared" si="528"/>
        <v>0</v>
      </c>
      <c r="S676" s="209"/>
      <c r="T676" s="208"/>
      <c r="U676" s="179">
        <f t="shared" si="529"/>
        <v>0</v>
      </c>
      <c r="V676" s="209"/>
      <c r="W676" s="208"/>
      <c r="X676" s="179">
        <f t="shared" si="530"/>
        <v>0</v>
      </c>
      <c r="Y676" s="228"/>
      <c r="Z676" s="208"/>
      <c r="AA676" s="179">
        <f t="shared" si="531"/>
        <v>0</v>
      </c>
      <c r="AB676" s="209"/>
      <c r="AC676" s="208"/>
      <c r="AD676" s="179">
        <f t="shared" si="532"/>
        <v>0</v>
      </c>
      <c r="AE676" s="209"/>
      <c r="AF676" s="208"/>
      <c r="AG676" s="179">
        <f t="shared" si="533"/>
        <v>0</v>
      </c>
      <c r="AH676" s="209"/>
      <c r="AI676" s="203"/>
      <c r="AJ676" s="184">
        <f>AJ674/AJ670</f>
        <v>0.12630359212050984</v>
      </c>
    </row>
    <row r="677" spans="1:36" ht="15" thickBot="1">
      <c r="A677" s="436"/>
      <c r="B677" s="427"/>
      <c r="C677" s="438"/>
      <c r="D677" s="440"/>
      <c r="E677" s="442"/>
      <c r="F677" s="427"/>
      <c r="G677" s="197" t="s">
        <v>38</v>
      </c>
      <c r="H677" s="210"/>
      <c r="I677" s="185">
        <f t="shared" si="525"/>
        <v>0</v>
      </c>
      <c r="J677" s="211"/>
      <c r="K677" s="210"/>
      <c r="L677" s="185">
        <f t="shared" si="526"/>
        <v>0</v>
      </c>
      <c r="M677" s="211"/>
      <c r="N677" s="210"/>
      <c r="O677" s="185">
        <f t="shared" si="527"/>
        <v>0</v>
      </c>
      <c r="P677" s="211"/>
      <c r="Q677" s="210"/>
      <c r="R677" s="185">
        <f t="shared" si="528"/>
        <v>0</v>
      </c>
      <c r="S677" s="211"/>
      <c r="T677" s="210"/>
      <c r="U677" s="185">
        <f t="shared" si="529"/>
        <v>0</v>
      </c>
      <c r="V677" s="211"/>
      <c r="W677" s="210"/>
      <c r="X677" s="185">
        <f t="shared" si="530"/>
        <v>0</v>
      </c>
      <c r="Y677" s="229"/>
      <c r="Z677" s="210"/>
      <c r="AA677" s="185">
        <f t="shared" si="531"/>
        <v>0</v>
      </c>
      <c r="AB677" s="211"/>
      <c r="AC677" s="210"/>
      <c r="AD677" s="185">
        <f t="shared" si="532"/>
        <v>0</v>
      </c>
      <c r="AE677" s="211"/>
      <c r="AF677" s="210"/>
      <c r="AG677" s="185">
        <f t="shared" si="533"/>
        <v>0</v>
      </c>
      <c r="AH677" s="211"/>
      <c r="AI677" s="204"/>
      <c r="AJ677" s="186"/>
    </row>
    <row r="678" spans="1:36" ht="15" customHeight="1">
      <c r="A678" s="446" t="s">
        <v>17</v>
      </c>
      <c r="B678" s="367" t="s">
        <v>13</v>
      </c>
      <c r="C678" s="367" t="s">
        <v>14</v>
      </c>
      <c r="D678" s="367" t="s">
        <v>176</v>
      </c>
      <c r="E678" s="367" t="s">
        <v>16</v>
      </c>
      <c r="F678" s="354" t="s">
        <v>17</v>
      </c>
      <c r="G678" s="448" t="s">
        <v>18</v>
      </c>
      <c r="H678" s="365" t="s">
        <v>19</v>
      </c>
      <c r="I678" s="354" t="s">
        <v>20</v>
      </c>
      <c r="J678" s="355" t="s">
        <v>21</v>
      </c>
      <c r="K678" s="365" t="s">
        <v>19</v>
      </c>
      <c r="L678" s="354" t="s">
        <v>20</v>
      </c>
      <c r="M678" s="355" t="s">
        <v>21</v>
      </c>
      <c r="N678" s="365" t="s">
        <v>19</v>
      </c>
      <c r="O678" s="354" t="s">
        <v>20</v>
      </c>
      <c r="P678" s="355" t="s">
        <v>21</v>
      </c>
      <c r="Q678" s="365" t="s">
        <v>19</v>
      </c>
      <c r="R678" s="354" t="s">
        <v>20</v>
      </c>
      <c r="S678" s="355" t="s">
        <v>21</v>
      </c>
      <c r="T678" s="365" t="s">
        <v>19</v>
      </c>
      <c r="U678" s="354" t="s">
        <v>20</v>
      </c>
      <c r="V678" s="355" t="s">
        <v>21</v>
      </c>
      <c r="W678" s="365" t="s">
        <v>19</v>
      </c>
      <c r="X678" s="354" t="s">
        <v>20</v>
      </c>
      <c r="Y678" s="450" t="s">
        <v>21</v>
      </c>
      <c r="Z678" s="365" t="s">
        <v>19</v>
      </c>
      <c r="AA678" s="354" t="s">
        <v>20</v>
      </c>
      <c r="AB678" s="355" t="s">
        <v>21</v>
      </c>
      <c r="AC678" s="365" t="s">
        <v>19</v>
      </c>
      <c r="AD678" s="354" t="s">
        <v>20</v>
      </c>
      <c r="AE678" s="355" t="s">
        <v>21</v>
      </c>
      <c r="AF678" s="365" t="s">
        <v>19</v>
      </c>
      <c r="AG678" s="354" t="s">
        <v>20</v>
      </c>
      <c r="AH678" s="355" t="s">
        <v>21</v>
      </c>
      <c r="AI678" s="356" t="s">
        <v>19</v>
      </c>
      <c r="AJ678" s="453" t="s">
        <v>22</v>
      </c>
    </row>
    <row r="679" spans="1:36" ht="15" customHeight="1">
      <c r="A679" s="447"/>
      <c r="B679" s="431"/>
      <c r="C679" s="431"/>
      <c r="D679" s="431"/>
      <c r="E679" s="431"/>
      <c r="F679" s="444"/>
      <c r="G679" s="449"/>
      <c r="H679" s="443"/>
      <c r="I679" s="444"/>
      <c r="J679" s="445"/>
      <c r="K679" s="443"/>
      <c r="L679" s="444"/>
      <c r="M679" s="445"/>
      <c r="N679" s="443"/>
      <c r="O679" s="444"/>
      <c r="P679" s="445"/>
      <c r="Q679" s="443"/>
      <c r="R679" s="444"/>
      <c r="S679" s="445"/>
      <c r="T679" s="443"/>
      <c r="U679" s="444"/>
      <c r="V679" s="445"/>
      <c r="W679" s="443"/>
      <c r="X679" s="444"/>
      <c r="Y679" s="451"/>
      <c r="Z679" s="443"/>
      <c r="AA679" s="444"/>
      <c r="AB679" s="445"/>
      <c r="AC679" s="443"/>
      <c r="AD679" s="444"/>
      <c r="AE679" s="445"/>
      <c r="AF679" s="443"/>
      <c r="AG679" s="444"/>
      <c r="AH679" s="445"/>
      <c r="AI679" s="452"/>
      <c r="AJ679" s="454"/>
    </row>
    <row r="680" spans="1:36" ht="15" customHeight="1">
      <c r="A680" s="435" t="s">
        <v>234</v>
      </c>
      <c r="B680" s="426" t="s">
        <v>349</v>
      </c>
      <c r="C680" s="437">
        <v>2594</v>
      </c>
      <c r="D680" s="520" t="s">
        <v>350</v>
      </c>
      <c r="E680" s="441" t="s">
        <v>351</v>
      </c>
      <c r="F680" s="426" t="s">
        <v>234</v>
      </c>
      <c r="G680" s="196" t="s">
        <v>27</v>
      </c>
      <c r="H680" s="208"/>
      <c r="I680" s="179">
        <f t="shared" ref="I680:I688" si="534">H680-J680</f>
        <v>0</v>
      </c>
      <c r="J680" s="209"/>
      <c r="K680" s="208"/>
      <c r="L680" s="179">
        <f t="shared" ref="L680:L688" si="535">K680-M680</f>
        <v>0</v>
      </c>
      <c r="M680" s="209"/>
      <c r="N680" s="208"/>
      <c r="O680" s="179">
        <f t="shared" ref="O680:O688" si="536">N680-P680</f>
        <v>0</v>
      </c>
      <c r="P680" s="209"/>
      <c r="Q680" s="208"/>
      <c r="R680" s="179">
        <f t="shared" ref="R680:R688" si="537">Q680-S680</f>
        <v>0</v>
      </c>
      <c r="S680" s="209"/>
      <c r="T680" s="208"/>
      <c r="U680" s="179">
        <f t="shared" ref="U680:U688" si="538">T680-V680</f>
        <v>0</v>
      </c>
      <c r="V680" s="209"/>
      <c r="W680" s="208"/>
      <c r="X680" s="179">
        <f t="shared" ref="X680:X688" si="539">W680-Y680</f>
        <v>0</v>
      </c>
      <c r="Y680" s="228"/>
      <c r="Z680" s="208"/>
      <c r="AA680" s="179">
        <f t="shared" ref="AA680:AA688" si="540">Z680-AB680</f>
        <v>0</v>
      </c>
      <c r="AB680" s="209"/>
      <c r="AC680" s="208"/>
      <c r="AD680" s="179">
        <f t="shared" ref="AD680:AD688" si="541">AC680-AE680</f>
        <v>0</v>
      </c>
      <c r="AE680" s="209"/>
      <c r="AF680" s="208"/>
      <c r="AG680" s="179">
        <f t="shared" ref="AG680:AG688" si="542">AF680-AH680</f>
        <v>0</v>
      </c>
      <c r="AH680" s="209"/>
      <c r="AI680" s="203"/>
      <c r="AJ680" s="181" t="s">
        <v>28</v>
      </c>
    </row>
    <row r="681" spans="1:36">
      <c r="A681" s="435"/>
      <c r="B681" s="426"/>
      <c r="C681" s="437"/>
      <c r="D681" s="520"/>
      <c r="E681" s="441"/>
      <c r="F681" s="426"/>
      <c r="G681" s="196" t="s">
        <v>29</v>
      </c>
      <c r="H681" s="208"/>
      <c r="I681" s="179">
        <f t="shared" si="534"/>
        <v>0</v>
      </c>
      <c r="J681" s="209"/>
      <c r="K681" s="208"/>
      <c r="L681" s="179">
        <f t="shared" si="535"/>
        <v>0</v>
      </c>
      <c r="M681" s="209"/>
      <c r="N681" s="208"/>
      <c r="O681" s="179">
        <f t="shared" si="536"/>
        <v>0</v>
      </c>
      <c r="P681" s="209"/>
      <c r="Q681" s="208"/>
      <c r="R681" s="179">
        <f t="shared" si="537"/>
        <v>0</v>
      </c>
      <c r="S681" s="209"/>
      <c r="T681" s="208"/>
      <c r="U681" s="179">
        <f t="shared" si="538"/>
        <v>0</v>
      </c>
      <c r="V681" s="209"/>
      <c r="W681" s="208"/>
      <c r="X681" s="179">
        <f t="shared" si="539"/>
        <v>0</v>
      </c>
      <c r="Y681" s="228"/>
      <c r="Z681" s="208"/>
      <c r="AA681" s="179">
        <f t="shared" si="540"/>
        <v>0</v>
      </c>
      <c r="AB681" s="209"/>
      <c r="AC681" s="208"/>
      <c r="AD681" s="179">
        <f t="shared" si="541"/>
        <v>0</v>
      </c>
      <c r="AE681" s="209"/>
      <c r="AF681" s="208"/>
      <c r="AG681" s="179">
        <f t="shared" si="542"/>
        <v>0</v>
      </c>
      <c r="AH681" s="209"/>
      <c r="AI681" s="203"/>
      <c r="AJ681" s="182">
        <f>SUM(H680:H688,K680:K688,N680:N688,Q680:Q688,T680:T688,W680:W688,Z680:Z688,AC680:AC688,AF680:AF688)</f>
        <v>666000</v>
      </c>
    </row>
    <row r="682" spans="1:36">
      <c r="A682" s="435"/>
      <c r="B682" s="426"/>
      <c r="C682" s="437"/>
      <c r="D682" s="520"/>
      <c r="E682" s="441"/>
      <c r="F682" s="426"/>
      <c r="G682" s="196" t="s">
        <v>30</v>
      </c>
      <c r="H682" s="208"/>
      <c r="I682" s="179">
        <f t="shared" si="534"/>
        <v>0</v>
      </c>
      <c r="J682" s="209"/>
      <c r="K682" s="208"/>
      <c r="L682" s="179">
        <f t="shared" si="535"/>
        <v>0</v>
      </c>
      <c r="M682" s="209"/>
      <c r="N682" s="208">
        <v>44000</v>
      </c>
      <c r="O682" s="179">
        <f t="shared" si="536"/>
        <v>-1000</v>
      </c>
      <c r="P682" s="209">
        <v>45000</v>
      </c>
      <c r="Q682" s="208"/>
      <c r="R682" s="179">
        <f t="shared" si="537"/>
        <v>0</v>
      </c>
      <c r="S682" s="209"/>
      <c r="T682" s="208"/>
      <c r="U682" s="179">
        <f t="shared" si="538"/>
        <v>0</v>
      </c>
      <c r="V682" s="209"/>
      <c r="W682" s="208"/>
      <c r="X682" s="179">
        <f t="shared" si="539"/>
        <v>0</v>
      </c>
      <c r="Y682" s="228"/>
      <c r="Z682" s="208"/>
      <c r="AA682" s="179">
        <f t="shared" si="540"/>
        <v>0</v>
      </c>
      <c r="AB682" s="209"/>
      <c r="AC682" s="208"/>
      <c r="AD682" s="179">
        <f t="shared" si="541"/>
        <v>0</v>
      </c>
      <c r="AE682" s="209"/>
      <c r="AF682" s="208"/>
      <c r="AG682" s="179">
        <f t="shared" si="542"/>
        <v>0</v>
      </c>
      <c r="AH682" s="209"/>
      <c r="AI682" s="203"/>
      <c r="AJ682" s="183" t="s">
        <v>32</v>
      </c>
    </row>
    <row r="683" spans="1:36">
      <c r="A683" s="435"/>
      <c r="B683" s="426"/>
      <c r="C683" s="437"/>
      <c r="D683" s="520"/>
      <c r="E683" s="441"/>
      <c r="F683" s="426"/>
      <c r="G683" s="196" t="s">
        <v>31</v>
      </c>
      <c r="H683" s="208"/>
      <c r="I683" s="179">
        <f t="shared" si="534"/>
        <v>0</v>
      </c>
      <c r="J683" s="209"/>
      <c r="K683" s="208"/>
      <c r="L683" s="179">
        <f t="shared" si="535"/>
        <v>0</v>
      </c>
      <c r="M683" s="209"/>
      <c r="N683" s="208"/>
      <c r="O683" s="179">
        <f t="shared" si="536"/>
        <v>0</v>
      </c>
      <c r="P683" s="209"/>
      <c r="Q683" s="208"/>
      <c r="R683" s="179">
        <f t="shared" si="537"/>
        <v>0</v>
      </c>
      <c r="S683" s="209"/>
      <c r="T683" s="208">
        <v>22000</v>
      </c>
      <c r="U683" s="179">
        <f t="shared" si="538"/>
        <v>0</v>
      </c>
      <c r="V683" s="209">
        <v>22000</v>
      </c>
      <c r="W683" s="208"/>
      <c r="X683" s="179">
        <f t="shared" si="539"/>
        <v>0</v>
      </c>
      <c r="Y683" s="209"/>
      <c r="Z683" s="208"/>
      <c r="AA683" s="179">
        <f t="shared" si="540"/>
        <v>0</v>
      </c>
      <c r="AB683" s="209"/>
      <c r="AC683" s="208"/>
      <c r="AD683" s="179">
        <f t="shared" si="541"/>
        <v>0</v>
      </c>
      <c r="AE683" s="209"/>
      <c r="AF683" s="208"/>
      <c r="AG683" s="179">
        <f t="shared" si="542"/>
        <v>0</v>
      </c>
      <c r="AH683" s="209"/>
      <c r="AI683" s="203"/>
      <c r="AJ683" s="182">
        <f>SUM(I680:I688,L680:L688,O680:O688,R680:R688,U680:U688,X680:X688,AA680:AA688,AD680:AD688,AG680:AG688)</f>
        <v>599000</v>
      </c>
    </row>
    <row r="684" spans="1:36">
      <c r="A684" s="435"/>
      <c r="B684" s="426"/>
      <c r="C684" s="437"/>
      <c r="D684" s="520"/>
      <c r="E684" s="441"/>
      <c r="F684" s="426"/>
      <c r="G684" s="196" t="s">
        <v>33</v>
      </c>
      <c r="H684" s="208"/>
      <c r="I684" s="179">
        <f t="shared" si="534"/>
        <v>0</v>
      </c>
      <c r="J684" s="209"/>
      <c r="K684" s="208"/>
      <c r="L684" s="179">
        <f t="shared" si="535"/>
        <v>0</v>
      </c>
      <c r="M684" s="209"/>
      <c r="N684" s="208"/>
      <c r="O684" s="179">
        <f t="shared" si="536"/>
        <v>0</v>
      </c>
      <c r="P684" s="209"/>
      <c r="Q684" s="208"/>
      <c r="R684" s="179">
        <f t="shared" si="537"/>
        <v>0</v>
      </c>
      <c r="S684" s="209"/>
      <c r="T684" s="208"/>
      <c r="U684" s="179">
        <f t="shared" si="538"/>
        <v>0</v>
      </c>
      <c r="V684" s="209"/>
      <c r="W684" s="208"/>
      <c r="X684" s="179">
        <f t="shared" si="539"/>
        <v>0</v>
      </c>
      <c r="Y684" s="228"/>
      <c r="Z684" s="208"/>
      <c r="AA684" s="179">
        <f t="shared" si="540"/>
        <v>0</v>
      </c>
      <c r="AB684" s="209"/>
      <c r="AC684" s="208"/>
      <c r="AD684" s="179">
        <f t="shared" si="541"/>
        <v>0</v>
      </c>
      <c r="AE684" s="209"/>
      <c r="AF684" s="208"/>
      <c r="AG684" s="179">
        <f t="shared" si="542"/>
        <v>0</v>
      </c>
      <c r="AH684" s="209"/>
      <c r="AI684" s="203"/>
      <c r="AJ684" s="183" t="s">
        <v>36</v>
      </c>
    </row>
    <row r="685" spans="1:36">
      <c r="A685" s="435"/>
      <c r="B685" s="426"/>
      <c r="C685" s="437"/>
      <c r="D685" s="520"/>
      <c r="E685" s="441"/>
      <c r="F685" s="426"/>
      <c r="G685" s="196" t="s">
        <v>34</v>
      </c>
      <c r="H685" s="208"/>
      <c r="I685" s="179">
        <f t="shared" si="534"/>
        <v>0</v>
      </c>
      <c r="J685" s="209"/>
      <c r="K685" s="208"/>
      <c r="L685" s="179">
        <f t="shared" si="535"/>
        <v>0</v>
      </c>
      <c r="M685" s="209"/>
      <c r="N685" s="208"/>
      <c r="O685" s="179">
        <f t="shared" si="536"/>
        <v>0</v>
      </c>
      <c r="P685" s="209"/>
      <c r="Q685" s="208"/>
      <c r="R685" s="179">
        <f t="shared" si="537"/>
        <v>0</v>
      </c>
      <c r="S685" s="209"/>
      <c r="T685" s="208"/>
      <c r="U685" s="179">
        <f t="shared" si="538"/>
        <v>0</v>
      </c>
      <c r="V685" s="209"/>
      <c r="W685" s="208">
        <v>300000</v>
      </c>
      <c r="X685" s="179">
        <f t="shared" si="539"/>
        <v>300000</v>
      </c>
      <c r="Y685" s="228"/>
      <c r="Z685" s="208"/>
      <c r="AA685" s="179">
        <f t="shared" si="540"/>
        <v>0</v>
      </c>
      <c r="AB685" s="209"/>
      <c r="AC685" s="208">
        <v>300000</v>
      </c>
      <c r="AD685" s="179">
        <f t="shared" si="541"/>
        <v>300000</v>
      </c>
      <c r="AE685" s="228"/>
      <c r="AF685" s="208"/>
      <c r="AG685" s="179">
        <f t="shared" si="542"/>
        <v>0</v>
      </c>
      <c r="AH685" s="209"/>
      <c r="AI685" s="203"/>
      <c r="AJ685" s="182">
        <f>SUM(J680:J688,M680:M688,P680:P688,S680:S688,V680:V688,Y680:Y688,AB680:AB688,AE680:AE688,AH680:AH688)</f>
        <v>67000</v>
      </c>
    </row>
    <row r="686" spans="1:36">
      <c r="A686" s="435"/>
      <c r="B686" s="426"/>
      <c r="C686" s="437"/>
      <c r="D686" s="520"/>
      <c r="E686" s="441"/>
      <c r="F686" s="426"/>
      <c r="G686" s="196" t="s">
        <v>35</v>
      </c>
      <c r="H686" s="208"/>
      <c r="I686" s="179">
        <f t="shared" si="534"/>
        <v>0</v>
      </c>
      <c r="J686" s="209"/>
      <c r="K686" s="208"/>
      <c r="L686" s="179">
        <f t="shared" si="535"/>
        <v>0</v>
      </c>
      <c r="M686" s="209"/>
      <c r="N686" s="208"/>
      <c r="O686" s="179">
        <f t="shared" si="536"/>
        <v>0</v>
      </c>
      <c r="P686" s="209"/>
      <c r="Q686" s="208"/>
      <c r="R686" s="179">
        <f t="shared" si="537"/>
        <v>0</v>
      </c>
      <c r="S686" s="209"/>
      <c r="T686" s="208"/>
      <c r="U686" s="179">
        <f t="shared" si="538"/>
        <v>0</v>
      </c>
      <c r="V686" s="209"/>
      <c r="W686" s="208"/>
      <c r="X686" s="179">
        <f t="shared" si="539"/>
        <v>0</v>
      </c>
      <c r="Y686" s="228"/>
      <c r="Z686" s="208"/>
      <c r="AA686" s="179">
        <f t="shared" si="540"/>
        <v>0</v>
      </c>
      <c r="AB686" s="209"/>
      <c r="AC686" s="208"/>
      <c r="AD686" s="179">
        <f t="shared" si="541"/>
        <v>0</v>
      </c>
      <c r="AE686" s="209"/>
      <c r="AF686" s="208"/>
      <c r="AG686" s="179">
        <f t="shared" si="542"/>
        <v>0</v>
      </c>
      <c r="AH686" s="209"/>
      <c r="AI686" s="203"/>
      <c r="AJ686" s="183" t="s">
        <v>40</v>
      </c>
    </row>
    <row r="687" spans="1:36">
      <c r="A687" s="435"/>
      <c r="B687" s="426"/>
      <c r="C687" s="437"/>
      <c r="D687" s="520"/>
      <c r="E687" s="441"/>
      <c r="F687" s="426"/>
      <c r="G687" s="196" t="s">
        <v>37</v>
      </c>
      <c r="H687" s="208"/>
      <c r="I687" s="179">
        <f t="shared" si="534"/>
        <v>0</v>
      </c>
      <c r="J687" s="209"/>
      <c r="K687" s="208"/>
      <c r="L687" s="179">
        <f t="shared" si="535"/>
        <v>0</v>
      </c>
      <c r="M687" s="209"/>
      <c r="N687" s="208"/>
      <c r="O687" s="179">
        <f t="shared" si="536"/>
        <v>0</v>
      </c>
      <c r="P687" s="209"/>
      <c r="Q687" s="208"/>
      <c r="R687" s="179">
        <f t="shared" si="537"/>
        <v>0</v>
      </c>
      <c r="S687" s="209"/>
      <c r="T687" s="208"/>
      <c r="U687" s="179">
        <f t="shared" si="538"/>
        <v>0</v>
      </c>
      <c r="V687" s="209"/>
      <c r="W687" s="208"/>
      <c r="X687" s="179">
        <f t="shared" si="539"/>
        <v>0</v>
      </c>
      <c r="Y687" s="228"/>
      <c r="Z687" s="208"/>
      <c r="AA687" s="179">
        <f t="shared" si="540"/>
        <v>0</v>
      </c>
      <c r="AB687" s="209"/>
      <c r="AC687" s="208"/>
      <c r="AD687" s="179">
        <f t="shared" si="541"/>
        <v>0</v>
      </c>
      <c r="AE687" s="209"/>
      <c r="AF687" s="208"/>
      <c r="AG687" s="179">
        <f t="shared" si="542"/>
        <v>0</v>
      </c>
      <c r="AH687" s="209"/>
      <c r="AI687" s="203"/>
      <c r="AJ687" s="184">
        <f>AJ685/AJ681</f>
        <v>0.1006006006006006</v>
      </c>
    </row>
    <row r="688" spans="1:36" ht="15" thickBot="1">
      <c r="A688" s="436"/>
      <c r="B688" s="427"/>
      <c r="C688" s="438"/>
      <c r="D688" s="521"/>
      <c r="E688" s="442"/>
      <c r="F688" s="427"/>
      <c r="G688" s="197" t="s">
        <v>38</v>
      </c>
      <c r="H688" s="210"/>
      <c r="I688" s="185">
        <f t="shared" si="534"/>
        <v>0</v>
      </c>
      <c r="J688" s="211"/>
      <c r="K688" s="210"/>
      <c r="L688" s="185">
        <f t="shared" si="535"/>
        <v>0</v>
      </c>
      <c r="M688" s="211"/>
      <c r="N688" s="210"/>
      <c r="O688" s="185">
        <f t="shared" si="536"/>
        <v>0</v>
      </c>
      <c r="P688" s="211"/>
      <c r="Q688" s="210"/>
      <c r="R688" s="185">
        <f t="shared" si="537"/>
        <v>0</v>
      </c>
      <c r="S688" s="211"/>
      <c r="T688" s="210"/>
      <c r="U688" s="185">
        <f t="shared" si="538"/>
        <v>0</v>
      </c>
      <c r="V688" s="211"/>
      <c r="W688" s="210"/>
      <c r="X688" s="185">
        <f t="shared" si="539"/>
        <v>0</v>
      </c>
      <c r="Y688" s="229"/>
      <c r="Z688" s="210"/>
      <c r="AA688" s="185">
        <f t="shared" si="540"/>
        <v>0</v>
      </c>
      <c r="AB688" s="211"/>
      <c r="AC688" s="210"/>
      <c r="AD688" s="185">
        <f t="shared" si="541"/>
        <v>0</v>
      </c>
      <c r="AE688" s="211"/>
      <c r="AF688" s="210"/>
      <c r="AG688" s="185">
        <f t="shared" si="542"/>
        <v>0</v>
      </c>
      <c r="AH688" s="211"/>
      <c r="AI688" s="204"/>
      <c r="AJ688" s="186"/>
    </row>
    <row r="689" spans="1:36" ht="11.25" customHeight="1">
      <c r="A689" s="446" t="s">
        <v>17</v>
      </c>
      <c r="B689" s="367" t="s">
        <v>13</v>
      </c>
      <c r="C689" s="367" t="s">
        <v>14</v>
      </c>
      <c r="D689" s="367" t="s">
        <v>176</v>
      </c>
      <c r="E689" s="367" t="s">
        <v>16</v>
      </c>
      <c r="F689" s="354" t="s">
        <v>17</v>
      </c>
      <c r="G689" s="448" t="s">
        <v>18</v>
      </c>
      <c r="H689" s="365" t="s">
        <v>19</v>
      </c>
      <c r="I689" s="354" t="s">
        <v>20</v>
      </c>
      <c r="J689" s="355" t="s">
        <v>21</v>
      </c>
      <c r="K689" s="365" t="s">
        <v>19</v>
      </c>
      <c r="L689" s="354" t="s">
        <v>20</v>
      </c>
      <c r="M689" s="355" t="s">
        <v>21</v>
      </c>
      <c r="N689" s="365" t="s">
        <v>19</v>
      </c>
      <c r="O689" s="354" t="s">
        <v>20</v>
      </c>
      <c r="P689" s="355" t="s">
        <v>21</v>
      </c>
      <c r="Q689" s="365" t="s">
        <v>19</v>
      </c>
      <c r="R689" s="354" t="s">
        <v>20</v>
      </c>
      <c r="S689" s="355" t="s">
        <v>21</v>
      </c>
      <c r="T689" s="365" t="s">
        <v>19</v>
      </c>
      <c r="U689" s="354" t="s">
        <v>20</v>
      </c>
      <c r="V689" s="355" t="s">
        <v>21</v>
      </c>
      <c r="W689" s="365" t="s">
        <v>19</v>
      </c>
      <c r="X689" s="354" t="s">
        <v>20</v>
      </c>
      <c r="Y689" s="450" t="s">
        <v>21</v>
      </c>
      <c r="Z689" s="365" t="s">
        <v>19</v>
      </c>
      <c r="AA689" s="354" t="s">
        <v>20</v>
      </c>
      <c r="AB689" s="355" t="s">
        <v>21</v>
      </c>
      <c r="AC689" s="365" t="s">
        <v>19</v>
      </c>
      <c r="AD689" s="354" t="s">
        <v>20</v>
      </c>
      <c r="AE689" s="355" t="s">
        <v>21</v>
      </c>
      <c r="AF689" s="365" t="s">
        <v>19</v>
      </c>
      <c r="AG689" s="354" t="s">
        <v>20</v>
      </c>
      <c r="AH689" s="355" t="s">
        <v>21</v>
      </c>
      <c r="AI689" s="356" t="s">
        <v>19</v>
      </c>
      <c r="AJ689" s="453" t="s">
        <v>22</v>
      </c>
    </row>
    <row r="690" spans="1:36" ht="25.5" customHeight="1">
      <c r="A690" s="447"/>
      <c r="B690" s="431"/>
      <c r="C690" s="431"/>
      <c r="D690" s="431"/>
      <c r="E690" s="431"/>
      <c r="F690" s="444"/>
      <c r="G690" s="449"/>
      <c r="H690" s="443"/>
      <c r="I690" s="444"/>
      <c r="J690" s="445"/>
      <c r="K690" s="443"/>
      <c r="L690" s="444"/>
      <c r="M690" s="445"/>
      <c r="N690" s="443"/>
      <c r="O690" s="444"/>
      <c r="P690" s="445"/>
      <c r="Q690" s="443"/>
      <c r="R690" s="444"/>
      <c r="S690" s="445"/>
      <c r="T690" s="443"/>
      <c r="U690" s="444"/>
      <c r="V690" s="445"/>
      <c r="W690" s="443"/>
      <c r="X690" s="444"/>
      <c r="Y690" s="451"/>
      <c r="Z690" s="443"/>
      <c r="AA690" s="444"/>
      <c r="AB690" s="445"/>
      <c r="AC690" s="443"/>
      <c r="AD690" s="444"/>
      <c r="AE690" s="445"/>
      <c r="AF690" s="443"/>
      <c r="AG690" s="444"/>
      <c r="AH690" s="445"/>
      <c r="AI690" s="452"/>
      <c r="AJ690" s="454"/>
    </row>
    <row r="691" spans="1:36" ht="14.45" customHeight="1">
      <c r="A691" s="435" t="s">
        <v>352</v>
      </c>
      <c r="B691" s="426" t="s">
        <v>353</v>
      </c>
      <c r="C691" s="437">
        <v>2479</v>
      </c>
      <c r="D691" s="439" t="s">
        <v>354</v>
      </c>
      <c r="E691" s="441" t="s">
        <v>355</v>
      </c>
      <c r="F691" s="426" t="s">
        <v>352</v>
      </c>
      <c r="G691" s="196" t="s">
        <v>27</v>
      </c>
      <c r="H691" s="208"/>
      <c r="I691" s="179">
        <f t="shared" ref="I691:I700" si="543">H691-J691</f>
        <v>0</v>
      </c>
      <c r="J691" s="209"/>
      <c r="K691" s="208"/>
      <c r="L691" s="179">
        <f t="shared" ref="L691:L700" si="544">K691-M691</f>
        <v>0</v>
      </c>
      <c r="M691" s="209"/>
      <c r="N691" s="208"/>
      <c r="O691" s="179">
        <f t="shared" ref="O691:O700" si="545">N691-P691</f>
        <v>0</v>
      </c>
      <c r="P691" s="209"/>
      <c r="Q691" s="208"/>
      <c r="R691" s="179">
        <f t="shared" ref="R691:R700" si="546">SUM(Q691)</f>
        <v>0</v>
      </c>
      <c r="S691" s="209"/>
      <c r="T691" s="208"/>
      <c r="U691" s="179">
        <f t="shared" ref="U691:U700" si="547">T691-V691</f>
        <v>0</v>
      </c>
      <c r="V691" s="209"/>
      <c r="W691" s="208"/>
      <c r="X691" s="179">
        <f t="shared" ref="X691:X700" si="548">W691-Y691</f>
        <v>0</v>
      </c>
      <c r="Y691" s="228"/>
      <c r="Z691" s="208"/>
      <c r="AA691" s="179">
        <f t="shared" ref="AA691:AA700" si="549">Z691-AB691</f>
        <v>0</v>
      </c>
      <c r="AB691" s="209"/>
      <c r="AC691" s="208"/>
      <c r="AD691" s="179">
        <f t="shared" ref="AD691:AD700" si="550">AC691-AE691</f>
        <v>0</v>
      </c>
      <c r="AE691" s="209"/>
      <c r="AF691" s="208"/>
      <c r="AG691" s="179">
        <f t="shared" ref="AG691:AG700" si="551">AF691-AH691</f>
        <v>0</v>
      </c>
      <c r="AH691" s="209"/>
      <c r="AI691" s="203"/>
      <c r="AJ691" s="181" t="s">
        <v>28</v>
      </c>
    </row>
    <row r="692" spans="1:36" ht="13.5" customHeight="1">
      <c r="A692" s="435"/>
      <c r="B692" s="426"/>
      <c r="C692" s="437"/>
      <c r="D692" s="439"/>
      <c r="E692" s="441"/>
      <c r="F692" s="426"/>
      <c r="G692" s="196" t="s">
        <v>29</v>
      </c>
      <c r="H692" s="208"/>
      <c r="I692" s="179">
        <f t="shared" si="543"/>
        <v>0</v>
      </c>
      <c r="J692" s="209"/>
      <c r="K692" s="208"/>
      <c r="L692" s="179">
        <f t="shared" si="544"/>
        <v>0</v>
      </c>
      <c r="M692" s="209"/>
      <c r="N692" s="208"/>
      <c r="O692" s="179">
        <f t="shared" si="545"/>
        <v>0</v>
      </c>
      <c r="P692" s="209"/>
      <c r="Q692" s="208"/>
      <c r="R692" s="179">
        <f t="shared" si="546"/>
        <v>0</v>
      </c>
      <c r="S692" s="209"/>
      <c r="T692" s="208"/>
      <c r="U692" s="179">
        <f t="shared" si="547"/>
        <v>0</v>
      </c>
      <c r="V692" s="209"/>
      <c r="W692" s="208"/>
      <c r="X692" s="179">
        <f t="shared" si="548"/>
        <v>0</v>
      </c>
      <c r="Y692" s="228"/>
      <c r="Z692" s="208"/>
      <c r="AA692" s="179">
        <f t="shared" si="549"/>
        <v>0</v>
      </c>
      <c r="AB692" s="209"/>
      <c r="AC692" s="208"/>
      <c r="AD692" s="179">
        <f t="shared" si="550"/>
        <v>0</v>
      </c>
      <c r="AE692" s="209"/>
      <c r="AF692" s="208"/>
      <c r="AG692" s="179">
        <f t="shared" si="551"/>
        <v>0</v>
      </c>
      <c r="AH692" s="209"/>
      <c r="AI692" s="203"/>
      <c r="AJ692" s="182">
        <f>SUM(H691:H700,K691:K700,N691:N700,Q691:Q700,T691:T700,W691:W700,Z691:Z700,AC691:AC700,AF691:AF700)</f>
        <v>971014</v>
      </c>
    </row>
    <row r="693" spans="1:36" ht="15.75" customHeight="1">
      <c r="A693" s="435"/>
      <c r="B693" s="426"/>
      <c r="C693" s="437"/>
      <c r="D693" s="439"/>
      <c r="E693" s="441"/>
      <c r="F693" s="426"/>
      <c r="G693" s="196" t="s">
        <v>30</v>
      </c>
      <c r="H693" s="208"/>
      <c r="I693" s="179">
        <f t="shared" si="543"/>
        <v>0</v>
      </c>
      <c r="J693" s="209"/>
      <c r="K693" s="208"/>
      <c r="L693" s="179">
        <f t="shared" si="544"/>
        <v>0</v>
      </c>
      <c r="M693" s="209"/>
      <c r="N693" s="208"/>
      <c r="O693" s="179">
        <f t="shared" si="545"/>
        <v>0</v>
      </c>
      <c r="P693" s="209"/>
      <c r="Q693" s="208"/>
      <c r="R693" s="179">
        <f>SUM(Q693)</f>
        <v>0</v>
      </c>
      <c r="S693" s="209"/>
      <c r="T693" s="208">
        <v>123200</v>
      </c>
      <c r="U693" s="179">
        <f t="shared" si="547"/>
        <v>67200</v>
      </c>
      <c r="V693" s="209">
        <v>56000</v>
      </c>
      <c r="W693" s="208"/>
      <c r="X693" s="179">
        <f t="shared" si="548"/>
        <v>0</v>
      </c>
      <c r="Y693" s="228"/>
      <c r="Z693" s="208"/>
      <c r="AA693" s="179">
        <f t="shared" si="549"/>
        <v>0</v>
      </c>
      <c r="AB693" s="209"/>
      <c r="AC693" s="208"/>
      <c r="AD693" s="179">
        <f t="shared" si="550"/>
        <v>0</v>
      </c>
      <c r="AE693" s="209"/>
      <c r="AF693" s="208"/>
      <c r="AG693" s="179">
        <f t="shared" si="551"/>
        <v>0</v>
      </c>
      <c r="AH693" s="209"/>
      <c r="AI693" s="203"/>
      <c r="AJ693" s="183" t="s">
        <v>32</v>
      </c>
    </row>
    <row r="694" spans="1:36" ht="13.5" customHeight="1">
      <c r="A694" s="435"/>
      <c r="B694" s="426"/>
      <c r="C694" s="437"/>
      <c r="D694" s="439"/>
      <c r="E694" s="441"/>
      <c r="F694" s="426"/>
      <c r="G694" s="196" t="s">
        <v>31</v>
      </c>
      <c r="H694" s="208"/>
      <c r="I694" s="179">
        <f t="shared" si="543"/>
        <v>0</v>
      </c>
      <c r="J694" s="209"/>
      <c r="K694" s="208"/>
      <c r="L694" s="179">
        <f t="shared" si="544"/>
        <v>0</v>
      </c>
      <c r="M694" s="209"/>
      <c r="N694" s="208"/>
      <c r="O694" s="179">
        <f t="shared" si="545"/>
        <v>0</v>
      </c>
      <c r="P694" s="209"/>
      <c r="Q694" s="208"/>
      <c r="R694" s="179">
        <f t="shared" si="546"/>
        <v>0</v>
      </c>
      <c r="S694" s="209"/>
      <c r="T694" s="208">
        <v>12000</v>
      </c>
      <c r="U694" s="179">
        <f t="shared" si="547"/>
        <v>0</v>
      </c>
      <c r="V694" s="209">
        <v>12000</v>
      </c>
      <c r="W694" s="208"/>
      <c r="X694" s="179">
        <f t="shared" si="548"/>
        <v>0</v>
      </c>
      <c r="Y694" s="228"/>
      <c r="Z694" s="208"/>
      <c r="AA694" s="179">
        <f t="shared" si="549"/>
        <v>0</v>
      </c>
      <c r="AB694" s="209"/>
      <c r="AC694" s="208"/>
      <c r="AD694" s="179">
        <f t="shared" si="550"/>
        <v>0</v>
      </c>
      <c r="AE694" s="209"/>
      <c r="AF694" s="208"/>
      <c r="AG694" s="179">
        <f t="shared" si="551"/>
        <v>0</v>
      </c>
      <c r="AH694" s="209"/>
      <c r="AI694" s="203"/>
      <c r="AJ694" s="182">
        <f>SUM(I691:I700,L691:L700,O691:O700,R691:R700,U691:U700,X691:X700,AA691:AA700,AD691:AD700,AG691:AG700)</f>
        <v>903014</v>
      </c>
    </row>
    <row r="695" spans="1:36" ht="13.5" customHeight="1">
      <c r="A695" s="435"/>
      <c r="B695" s="426"/>
      <c r="C695" s="437"/>
      <c r="D695" s="439"/>
      <c r="E695" s="441"/>
      <c r="F695" s="426"/>
      <c r="G695" s="196" t="s">
        <v>33</v>
      </c>
      <c r="H695" s="208"/>
      <c r="I695" s="179">
        <f t="shared" si="543"/>
        <v>0</v>
      </c>
      <c r="J695" s="209"/>
      <c r="K695" s="208"/>
      <c r="L695" s="179">
        <f t="shared" si="544"/>
        <v>0</v>
      </c>
      <c r="M695" s="209"/>
      <c r="N695" s="208"/>
      <c r="O695" s="179">
        <f t="shared" si="545"/>
        <v>0</v>
      </c>
      <c r="P695" s="209"/>
      <c r="Q695" s="208"/>
      <c r="R695" s="179">
        <f t="shared" si="546"/>
        <v>0</v>
      </c>
      <c r="S695" s="209"/>
      <c r="T695" s="208"/>
      <c r="U695" s="179">
        <f t="shared" si="547"/>
        <v>0</v>
      </c>
      <c r="V695" s="209"/>
      <c r="W695" s="208"/>
      <c r="X695" s="179">
        <f t="shared" si="548"/>
        <v>0</v>
      </c>
      <c r="Y695" s="228"/>
      <c r="Z695" s="208"/>
      <c r="AA695" s="179">
        <f t="shared" si="549"/>
        <v>0</v>
      </c>
      <c r="AB695" s="209"/>
      <c r="AC695" s="208"/>
      <c r="AD695" s="179">
        <f t="shared" si="550"/>
        <v>0</v>
      </c>
      <c r="AE695" s="209"/>
      <c r="AF695" s="208"/>
      <c r="AG695" s="179">
        <f t="shared" si="551"/>
        <v>0</v>
      </c>
      <c r="AH695" s="209"/>
      <c r="AI695" s="203"/>
      <c r="AJ695" s="183" t="s">
        <v>36</v>
      </c>
    </row>
    <row r="696" spans="1:36" ht="13.5" customHeight="1">
      <c r="A696" s="435"/>
      <c r="B696" s="426"/>
      <c r="C696" s="437"/>
      <c r="D696" s="439"/>
      <c r="E696" s="441"/>
      <c r="F696" s="426"/>
      <c r="G696" s="196" t="s">
        <v>34</v>
      </c>
      <c r="H696" s="208"/>
      <c r="I696" s="179">
        <f t="shared" si="543"/>
        <v>0</v>
      </c>
      <c r="J696" s="209"/>
      <c r="K696" s="208"/>
      <c r="L696" s="179">
        <f t="shared" si="544"/>
        <v>0</v>
      </c>
      <c r="M696" s="209"/>
      <c r="N696" s="208"/>
      <c r="O696" s="179">
        <f t="shared" si="545"/>
        <v>0</v>
      </c>
      <c r="P696" s="209"/>
      <c r="Q696" s="208"/>
      <c r="R696" s="179">
        <f t="shared" si="546"/>
        <v>0</v>
      </c>
      <c r="S696" s="209"/>
      <c r="T696" s="208"/>
      <c r="U696" s="179">
        <f t="shared" si="547"/>
        <v>0</v>
      </c>
      <c r="V696" s="209"/>
      <c r="W696" s="208">
        <v>717814</v>
      </c>
      <c r="X696" s="179">
        <f t="shared" si="548"/>
        <v>717814</v>
      </c>
      <c r="Y696" s="228"/>
      <c r="Z696" s="208"/>
      <c r="AA696" s="179">
        <f t="shared" si="549"/>
        <v>0</v>
      </c>
      <c r="AB696" s="209"/>
      <c r="AC696" s="208"/>
      <c r="AD696" s="179">
        <f t="shared" si="550"/>
        <v>0</v>
      </c>
      <c r="AE696" s="209"/>
      <c r="AF696" s="208"/>
      <c r="AG696" s="179">
        <f t="shared" si="551"/>
        <v>0</v>
      </c>
      <c r="AH696" s="209"/>
      <c r="AI696" s="203"/>
      <c r="AJ696" s="182">
        <f>SUM(J691:J700,M691:M700,P691:P700,S691:S700,V691:V700,Y691:Y700,AB691:AB700,AE691:AE700,AH691:AH700)</f>
        <v>68000</v>
      </c>
    </row>
    <row r="697" spans="1:36" ht="13.5" customHeight="1">
      <c r="A697" s="435"/>
      <c r="B697" s="426"/>
      <c r="C697" s="437"/>
      <c r="D697" s="439"/>
      <c r="E697" s="441"/>
      <c r="F697" s="426"/>
      <c r="G697" s="196" t="s">
        <v>67</v>
      </c>
      <c r="H697" s="208"/>
      <c r="I697" s="179"/>
      <c r="J697" s="209"/>
      <c r="K697" s="208"/>
      <c r="L697" s="179"/>
      <c r="M697" s="209"/>
      <c r="N697" s="208"/>
      <c r="O697" s="179"/>
      <c r="P697" s="209"/>
      <c r="Q697" s="208"/>
      <c r="R697" s="179"/>
      <c r="S697" s="209"/>
      <c r="T697" s="208"/>
      <c r="U697" s="179"/>
      <c r="V697" s="209"/>
      <c r="W697" s="277">
        <v>118000</v>
      </c>
      <c r="X697" s="278">
        <f t="shared" ref="X697" si="552">W697-Y697</f>
        <v>118000</v>
      </c>
      <c r="Y697" s="284"/>
      <c r="Z697" s="208"/>
      <c r="AA697" s="179"/>
      <c r="AB697" s="209"/>
      <c r="AC697" s="208"/>
      <c r="AD697" s="179"/>
      <c r="AE697" s="209"/>
      <c r="AF697" s="208"/>
      <c r="AG697" s="179"/>
      <c r="AH697" s="209"/>
      <c r="AI697" s="203"/>
      <c r="AJ697" s="182"/>
    </row>
    <row r="698" spans="1:36" ht="13.5" customHeight="1">
      <c r="A698" s="435"/>
      <c r="B698" s="426"/>
      <c r="C698" s="437"/>
      <c r="D698" s="439"/>
      <c r="E698" s="441"/>
      <c r="F698" s="426"/>
      <c r="G698" s="196" t="s">
        <v>35</v>
      </c>
      <c r="H698" s="208"/>
      <c r="I698" s="179">
        <f t="shared" si="543"/>
        <v>0</v>
      </c>
      <c r="J698" s="209"/>
      <c r="K698" s="208"/>
      <c r="L698" s="179">
        <f t="shared" si="544"/>
        <v>0</v>
      </c>
      <c r="M698" s="209"/>
      <c r="N698" s="208"/>
      <c r="O698" s="179">
        <f t="shared" si="545"/>
        <v>0</v>
      </c>
      <c r="P698" s="209"/>
      <c r="Q698" s="208"/>
      <c r="R698" s="179">
        <f t="shared" si="546"/>
        <v>0</v>
      </c>
      <c r="S698" s="209"/>
      <c r="T698" s="208"/>
      <c r="U698" s="179">
        <f t="shared" si="547"/>
        <v>0</v>
      </c>
      <c r="V698" s="209"/>
      <c r="W698" s="208"/>
      <c r="X698" s="179">
        <f t="shared" si="548"/>
        <v>0</v>
      </c>
      <c r="Y698" s="228"/>
      <c r="Z698" s="208"/>
      <c r="AA698" s="179">
        <f t="shared" si="549"/>
        <v>0</v>
      </c>
      <c r="AB698" s="209"/>
      <c r="AC698" s="208"/>
      <c r="AD698" s="179">
        <f t="shared" si="550"/>
        <v>0</v>
      </c>
      <c r="AE698" s="209"/>
      <c r="AF698" s="208"/>
      <c r="AG698" s="179">
        <f t="shared" si="551"/>
        <v>0</v>
      </c>
      <c r="AH698" s="209"/>
      <c r="AI698" s="203"/>
      <c r="AJ698" s="183" t="s">
        <v>40</v>
      </c>
    </row>
    <row r="699" spans="1:36" ht="13.5" customHeight="1">
      <c r="A699" s="435"/>
      <c r="B699" s="426"/>
      <c r="C699" s="437"/>
      <c r="D699" s="439"/>
      <c r="E699" s="441"/>
      <c r="F699" s="426"/>
      <c r="G699" s="196" t="s">
        <v>37</v>
      </c>
      <c r="H699" s="208"/>
      <c r="I699" s="179">
        <f t="shared" si="543"/>
        <v>0</v>
      </c>
      <c r="J699" s="209"/>
      <c r="K699" s="208"/>
      <c r="L699" s="179">
        <f t="shared" si="544"/>
        <v>0</v>
      </c>
      <c r="M699" s="209"/>
      <c r="N699" s="208"/>
      <c r="O699" s="179">
        <f t="shared" si="545"/>
        <v>0</v>
      </c>
      <c r="P699" s="209"/>
      <c r="Q699" s="208"/>
      <c r="R699" s="179">
        <f t="shared" si="546"/>
        <v>0</v>
      </c>
      <c r="S699" s="209"/>
      <c r="T699" s="208"/>
      <c r="U699" s="179">
        <f t="shared" si="547"/>
        <v>0</v>
      </c>
      <c r="V699" s="209"/>
      <c r="W699" s="208"/>
      <c r="X699" s="179">
        <f t="shared" si="548"/>
        <v>0</v>
      </c>
      <c r="Y699" s="228"/>
      <c r="Z699" s="208"/>
      <c r="AA699" s="179">
        <f t="shared" si="549"/>
        <v>0</v>
      </c>
      <c r="AB699" s="209"/>
      <c r="AC699" s="208"/>
      <c r="AD699" s="179">
        <f t="shared" si="550"/>
        <v>0</v>
      </c>
      <c r="AE699" s="209"/>
      <c r="AF699" s="208"/>
      <c r="AG699" s="179">
        <f t="shared" si="551"/>
        <v>0</v>
      </c>
      <c r="AH699" s="209"/>
      <c r="AI699" s="203"/>
      <c r="AJ699" s="184">
        <f>AJ696/AJ692</f>
        <v>7.0029886283822895E-2</v>
      </c>
    </row>
    <row r="700" spans="1:36" ht="13.5" customHeight="1" thickBot="1">
      <c r="A700" s="436"/>
      <c r="B700" s="427"/>
      <c r="C700" s="438"/>
      <c r="D700" s="440"/>
      <c r="E700" s="442"/>
      <c r="F700" s="427"/>
      <c r="G700" s="197" t="s">
        <v>38</v>
      </c>
      <c r="H700" s="210"/>
      <c r="I700" s="185">
        <f t="shared" si="543"/>
        <v>0</v>
      </c>
      <c r="J700" s="211"/>
      <c r="K700" s="210"/>
      <c r="L700" s="185">
        <f t="shared" si="544"/>
        <v>0</v>
      </c>
      <c r="M700" s="211"/>
      <c r="N700" s="210"/>
      <c r="O700" s="185">
        <f t="shared" si="545"/>
        <v>0</v>
      </c>
      <c r="P700" s="211"/>
      <c r="Q700" s="210"/>
      <c r="R700" s="185">
        <f t="shared" si="546"/>
        <v>0</v>
      </c>
      <c r="S700" s="211"/>
      <c r="T700" s="210"/>
      <c r="U700" s="185">
        <f t="shared" si="547"/>
        <v>0</v>
      </c>
      <c r="V700" s="211"/>
      <c r="W700" s="210"/>
      <c r="X700" s="185">
        <f t="shared" si="548"/>
        <v>0</v>
      </c>
      <c r="Y700" s="229"/>
      <c r="Z700" s="210"/>
      <c r="AA700" s="185">
        <f t="shared" si="549"/>
        <v>0</v>
      </c>
      <c r="AB700" s="211"/>
      <c r="AC700" s="210"/>
      <c r="AD700" s="185">
        <f t="shared" si="550"/>
        <v>0</v>
      </c>
      <c r="AE700" s="211"/>
      <c r="AF700" s="210"/>
      <c r="AG700" s="185">
        <f t="shared" si="551"/>
        <v>0</v>
      </c>
      <c r="AH700" s="211"/>
      <c r="AI700" s="204"/>
      <c r="AJ700" s="186"/>
    </row>
    <row r="701" spans="1:36" ht="15" customHeight="1">
      <c r="A701" s="446" t="s">
        <v>17</v>
      </c>
      <c r="B701" s="367" t="s">
        <v>13</v>
      </c>
      <c r="C701" s="367" t="s">
        <v>14</v>
      </c>
      <c r="D701" s="367" t="s">
        <v>176</v>
      </c>
      <c r="E701" s="367" t="s">
        <v>16</v>
      </c>
      <c r="F701" s="354" t="s">
        <v>17</v>
      </c>
      <c r="G701" s="448" t="s">
        <v>18</v>
      </c>
      <c r="H701" s="365" t="s">
        <v>19</v>
      </c>
      <c r="I701" s="354" t="s">
        <v>20</v>
      </c>
      <c r="J701" s="533" t="s">
        <v>21</v>
      </c>
      <c r="K701" s="397" t="s">
        <v>19</v>
      </c>
      <c r="L701" s="354" t="s">
        <v>20</v>
      </c>
      <c r="M701" s="533" t="s">
        <v>21</v>
      </c>
      <c r="N701" s="397" t="s">
        <v>19</v>
      </c>
      <c r="O701" s="354" t="s">
        <v>20</v>
      </c>
      <c r="P701" s="533" t="s">
        <v>21</v>
      </c>
      <c r="Q701" s="397" t="s">
        <v>19</v>
      </c>
      <c r="R701" s="354" t="s">
        <v>20</v>
      </c>
      <c r="S701" s="533" t="s">
        <v>21</v>
      </c>
      <c r="T701" s="397" t="s">
        <v>19</v>
      </c>
      <c r="U701" s="354" t="s">
        <v>20</v>
      </c>
      <c r="V701" s="533" t="s">
        <v>21</v>
      </c>
      <c r="W701" s="397" t="s">
        <v>19</v>
      </c>
      <c r="X701" s="354" t="s">
        <v>20</v>
      </c>
      <c r="Y701" s="540" t="s">
        <v>21</v>
      </c>
      <c r="Z701" s="397" t="s">
        <v>19</v>
      </c>
      <c r="AA701" s="354" t="s">
        <v>20</v>
      </c>
      <c r="AB701" s="533" t="s">
        <v>21</v>
      </c>
      <c r="AC701" s="397" t="s">
        <v>19</v>
      </c>
      <c r="AD701" s="354" t="s">
        <v>20</v>
      </c>
      <c r="AE701" s="533" t="s">
        <v>21</v>
      </c>
      <c r="AF701" s="397" t="s">
        <v>19</v>
      </c>
      <c r="AG701" s="354" t="s">
        <v>20</v>
      </c>
      <c r="AH701" s="533" t="s">
        <v>21</v>
      </c>
      <c r="AI701" s="538" t="s">
        <v>19</v>
      </c>
      <c r="AJ701" s="453" t="s">
        <v>22</v>
      </c>
    </row>
    <row r="702" spans="1:36" ht="15" customHeight="1">
      <c r="A702" s="447"/>
      <c r="B702" s="431"/>
      <c r="C702" s="431"/>
      <c r="D702" s="431"/>
      <c r="E702" s="431"/>
      <c r="F702" s="444"/>
      <c r="G702" s="449"/>
      <c r="H702" s="443"/>
      <c r="I702" s="444"/>
      <c r="J702" s="534"/>
      <c r="K702" s="535"/>
      <c r="L702" s="444"/>
      <c r="M702" s="534"/>
      <c r="N702" s="535"/>
      <c r="O702" s="444"/>
      <c r="P702" s="534"/>
      <c r="Q702" s="535"/>
      <c r="R702" s="444"/>
      <c r="S702" s="534"/>
      <c r="T702" s="535"/>
      <c r="U702" s="444"/>
      <c r="V702" s="534"/>
      <c r="W702" s="535"/>
      <c r="X702" s="444"/>
      <c r="Y702" s="541"/>
      <c r="Z702" s="535"/>
      <c r="AA702" s="444"/>
      <c r="AB702" s="534"/>
      <c r="AC702" s="535"/>
      <c r="AD702" s="444"/>
      <c r="AE702" s="534"/>
      <c r="AF702" s="535"/>
      <c r="AG702" s="444"/>
      <c r="AH702" s="534"/>
      <c r="AI702" s="539"/>
      <c r="AJ702" s="454"/>
    </row>
    <row r="703" spans="1:36" ht="15" customHeight="1">
      <c r="A703" s="435" t="s">
        <v>218</v>
      </c>
      <c r="B703" s="426" t="s">
        <v>356</v>
      </c>
      <c r="C703" s="437">
        <v>1808</v>
      </c>
      <c r="D703" s="520" t="s">
        <v>357</v>
      </c>
      <c r="E703" s="441" t="s">
        <v>358</v>
      </c>
      <c r="F703" s="426" t="s">
        <v>218</v>
      </c>
      <c r="G703" s="196" t="s">
        <v>27</v>
      </c>
      <c r="H703" s="208"/>
      <c r="I703" s="179">
        <f t="shared" ref="I703:I712" si="553">H703-J703</f>
        <v>0</v>
      </c>
      <c r="J703" s="209"/>
      <c r="K703" s="208"/>
      <c r="L703" s="179">
        <f t="shared" ref="L703:L712" si="554">K703-M703</f>
        <v>0</v>
      </c>
      <c r="M703" s="209"/>
      <c r="N703" s="208"/>
      <c r="O703" s="179">
        <f>N703-P703</f>
        <v>0</v>
      </c>
      <c r="P703" s="209"/>
      <c r="Q703" s="208"/>
      <c r="R703" s="179">
        <f t="shared" ref="R703:R712" si="555">Q703-S703</f>
        <v>0</v>
      </c>
      <c r="S703" s="209"/>
      <c r="T703" s="208"/>
      <c r="U703" s="179">
        <f t="shared" ref="U703:U712" si="556">T703-V703</f>
        <v>0</v>
      </c>
      <c r="V703" s="209"/>
      <c r="W703" s="208"/>
      <c r="X703" s="179">
        <f t="shared" ref="X703:X712" si="557">W703-Y703</f>
        <v>0</v>
      </c>
      <c r="Y703" s="228"/>
      <c r="Z703" s="208"/>
      <c r="AA703" s="179">
        <f t="shared" ref="AA703:AA712" si="558">Z703-AB703</f>
        <v>0</v>
      </c>
      <c r="AB703" s="209"/>
      <c r="AC703" s="208"/>
      <c r="AD703" s="179">
        <f t="shared" ref="AD703:AD712" si="559">AC703-AE703</f>
        <v>0</v>
      </c>
      <c r="AE703" s="209"/>
      <c r="AF703" s="208"/>
      <c r="AG703" s="179">
        <f t="shared" ref="AG703:AG712" si="560">AF703-AH703</f>
        <v>0</v>
      </c>
      <c r="AH703" s="209"/>
      <c r="AI703" s="203"/>
      <c r="AJ703" s="181" t="s">
        <v>28</v>
      </c>
    </row>
    <row r="704" spans="1:36">
      <c r="A704" s="435"/>
      <c r="B704" s="426"/>
      <c r="C704" s="437"/>
      <c r="D704" s="520"/>
      <c r="E704" s="441"/>
      <c r="F704" s="426"/>
      <c r="G704" s="196" t="s">
        <v>29</v>
      </c>
      <c r="H704" s="208"/>
      <c r="I704" s="179">
        <f t="shared" si="553"/>
        <v>0</v>
      </c>
      <c r="J704" s="209"/>
      <c r="K704" s="208"/>
      <c r="L704" s="179">
        <f t="shared" si="554"/>
        <v>0</v>
      </c>
      <c r="M704" s="209"/>
      <c r="N704" s="208"/>
      <c r="O704" s="179">
        <f>N704-P704</f>
        <v>0</v>
      </c>
      <c r="P704" s="209"/>
      <c r="Q704" s="208"/>
      <c r="R704" s="179">
        <f t="shared" si="555"/>
        <v>0</v>
      </c>
      <c r="S704" s="209"/>
      <c r="T704" s="208"/>
      <c r="U704" s="179">
        <f t="shared" si="556"/>
        <v>0</v>
      </c>
      <c r="V704" s="209"/>
      <c r="W704" s="208"/>
      <c r="X704" s="179">
        <f t="shared" si="557"/>
        <v>0</v>
      </c>
      <c r="Y704" s="228"/>
      <c r="Z704" s="208"/>
      <c r="AA704" s="179">
        <f t="shared" si="558"/>
        <v>0</v>
      </c>
      <c r="AB704" s="209"/>
      <c r="AC704" s="208"/>
      <c r="AD704" s="179">
        <f t="shared" si="559"/>
        <v>0</v>
      </c>
      <c r="AE704" s="209"/>
      <c r="AF704" s="208"/>
      <c r="AG704" s="179">
        <f t="shared" si="560"/>
        <v>0</v>
      </c>
      <c r="AH704" s="209"/>
      <c r="AI704" s="203"/>
      <c r="AJ704" s="182">
        <f>SUM(H703:H712,K703:K712,N703:N712,Q703:Q712,T703:T712,W703:W712,Z703:Z712,AC703:AC712,AF703:AF712)</f>
        <v>3512740</v>
      </c>
    </row>
    <row r="705" spans="1:36">
      <c r="A705" s="435"/>
      <c r="B705" s="426"/>
      <c r="C705" s="437"/>
      <c r="D705" s="520"/>
      <c r="E705" s="441"/>
      <c r="F705" s="426"/>
      <c r="G705" s="196" t="s">
        <v>30</v>
      </c>
      <c r="H705" s="208"/>
      <c r="I705" s="179">
        <f t="shared" si="553"/>
        <v>0</v>
      </c>
      <c r="J705" s="209"/>
      <c r="K705" s="208"/>
      <c r="L705" s="179">
        <f t="shared" si="554"/>
        <v>0</v>
      </c>
      <c r="M705" s="209"/>
      <c r="N705" s="208"/>
      <c r="O705" s="179">
        <v>0</v>
      </c>
      <c r="P705" s="209"/>
      <c r="Q705" s="208">
        <v>39000</v>
      </c>
      <c r="R705" s="179">
        <f t="shared" si="555"/>
        <v>0</v>
      </c>
      <c r="S705" s="209">
        <v>39000</v>
      </c>
      <c r="T705" s="208"/>
      <c r="U705" s="179">
        <f t="shared" si="556"/>
        <v>0</v>
      </c>
      <c r="V705" s="209"/>
      <c r="W705" s="208"/>
      <c r="X705" s="179">
        <f t="shared" si="557"/>
        <v>0</v>
      </c>
      <c r="Y705" s="228"/>
      <c r="Z705" s="208"/>
      <c r="AA705" s="179">
        <f t="shared" si="558"/>
        <v>0</v>
      </c>
      <c r="AB705" s="209"/>
      <c r="AC705" s="208"/>
      <c r="AD705" s="179">
        <f t="shared" si="559"/>
        <v>0</v>
      </c>
      <c r="AE705" s="209"/>
      <c r="AF705" s="208"/>
      <c r="AG705" s="179">
        <f t="shared" si="560"/>
        <v>0</v>
      </c>
      <c r="AH705" s="209"/>
      <c r="AI705" s="203"/>
      <c r="AJ705" s="183" t="s">
        <v>32</v>
      </c>
    </row>
    <row r="706" spans="1:36">
      <c r="A706" s="435"/>
      <c r="B706" s="426"/>
      <c r="C706" s="437"/>
      <c r="D706" s="520"/>
      <c r="E706" s="441"/>
      <c r="F706" s="426"/>
      <c r="G706" s="196" t="s">
        <v>31</v>
      </c>
      <c r="H706" s="208"/>
      <c r="I706" s="179">
        <f t="shared" si="553"/>
        <v>0</v>
      </c>
      <c r="J706" s="209"/>
      <c r="K706" s="208">
        <f>SUM(680944-108000)</f>
        <v>572944</v>
      </c>
      <c r="L706" s="179">
        <f t="shared" si="554"/>
        <v>0</v>
      </c>
      <c r="M706" s="209">
        <v>572944</v>
      </c>
      <c r="N706" s="208"/>
      <c r="O706" s="179">
        <v>0</v>
      </c>
      <c r="P706" s="209"/>
      <c r="Q706" s="208"/>
      <c r="R706" s="179">
        <f t="shared" si="555"/>
        <v>0</v>
      </c>
      <c r="S706" s="209"/>
      <c r="T706" s="208">
        <v>42750</v>
      </c>
      <c r="U706" s="179">
        <f t="shared" si="556"/>
        <v>0</v>
      </c>
      <c r="V706" s="209">
        <v>42750</v>
      </c>
      <c r="W706" s="208"/>
      <c r="X706" s="179">
        <f t="shared" si="557"/>
        <v>0</v>
      </c>
      <c r="Y706" s="228"/>
      <c r="Z706" s="208"/>
      <c r="AA706" s="179">
        <f t="shared" si="558"/>
        <v>0</v>
      </c>
      <c r="AB706" s="209"/>
      <c r="AC706" s="208"/>
      <c r="AD706" s="179">
        <f t="shared" si="559"/>
        <v>0</v>
      </c>
      <c r="AE706" s="209"/>
      <c r="AF706" s="208"/>
      <c r="AG706" s="179">
        <f t="shared" si="560"/>
        <v>0</v>
      </c>
      <c r="AH706" s="209"/>
      <c r="AI706" s="203"/>
      <c r="AJ706" s="182">
        <f>SUM(I703:I712,L703:L712,O703:O712,R703:R712,U703:U712,X703:X712,AA703:AA712,AD703:AD712,AG703:AG712)</f>
        <v>404078</v>
      </c>
    </row>
    <row r="707" spans="1:36">
      <c r="A707" s="435"/>
      <c r="B707" s="426"/>
      <c r="C707" s="437"/>
      <c r="D707" s="520"/>
      <c r="E707" s="441"/>
      <c r="F707" s="426"/>
      <c r="G707" s="196" t="s">
        <v>33</v>
      </c>
      <c r="H707" s="208"/>
      <c r="I707" s="179">
        <f t="shared" si="553"/>
        <v>0</v>
      </c>
      <c r="J707" s="209"/>
      <c r="K707" s="208"/>
      <c r="L707" s="179">
        <f t="shared" si="554"/>
        <v>0</v>
      </c>
      <c r="M707" s="209"/>
      <c r="N707" s="208"/>
      <c r="O707" s="179">
        <v>0</v>
      </c>
      <c r="P707" s="209"/>
      <c r="Q707" s="208"/>
      <c r="R707" s="179">
        <f t="shared" si="555"/>
        <v>0</v>
      </c>
      <c r="S707" s="209"/>
      <c r="T707" s="208"/>
      <c r="U707" s="179">
        <f t="shared" si="556"/>
        <v>0</v>
      </c>
      <c r="V707" s="209"/>
      <c r="W707" s="208">
        <v>397046</v>
      </c>
      <c r="X707" s="179">
        <f t="shared" si="557"/>
        <v>397046</v>
      </c>
      <c r="Y707" s="209"/>
      <c r="Z707" s="208"/>
      <c r="AA707" s="179">
        <f t="shared" si="558"/>
        <v>0</v>
      </c>
      <c r="AB707" s="209"/>
      <c r="AC707" s="208"/>
      <c r="AD707" s="179">
        <f t="shared" si="559"/>
        <v>0</v>
      </c>
      <c r="AE707" s="209"/>
      <c r="AF707" s="208"/>
      <c r="AG707" s="179">
        <f t="shared" si="560"/>
        <v>0</v>
      </c>
      <c r="AH707" s="209"/>
      <c r="AI707" s="203"/>
      <c r="AJ707" s="183" t="s">
        <v>36</v>
      </c>
    </row>
    <row r="708" spans="1:36">
      <c r="A708" s="435"/>
      <c r="B708" s="426"/>
      <c r="C708" s="437"/>
      <c r="D708" s="520"/>
      <c r="E708" s="441"/>
      <c r="F708" s="426"/>
      <c r="G708" s="196" t="s">
        <v>34</v>
      </c>
      <c r="H708" s="208"/>
      <c r="I708" s="179">
        <f t="shared" si="553"/>
        <v>0</v>
      </c>
      <c r="J708" s="209"/>
      <c r="K708" s="208"/>
      <c r="L708" s="179">
        <f t="shared" si="554"/>
        <v>0</v>
      </c>
      <c r="M708" s="209"/>
      <c r="N708" s="208"/>
      <c r="O708" s="179">
        <v>0</v>
      </c>
      <c r="P708" s="209"/>
      <c r="Q708" s="208"/>
      <c r="R708" s="179">
        <f t="shared" si="555"/>
        <v>0</v>
      </c>
      <c r="S708" s="209"/>
      <c r="T708" s="208"/>
      <c r="U708" s="179">
        <f t="shared" si="556"/>
        <v>0</v>
      </c>
      <c r="V708" s="209"/>
      <c r="W708" s="208">
        <v>1886000</v>
      </c>
      <c r="X708" s="179">
        <f t="shared" si="557"/>
        <v>7032</v>
      </c>
      <c r="Y708" s="209">
        <v>1878968</v>
      </c>
      <c r="Z708" s="208"/>
      <c r="AA708" s="179">
        <f t="shared" si="558"/>
        <v>0</v>
      </c>
      <c r="AB708" s="209"/>
      <c r="AC708" s="208"/>
      <c r="AD708" s="179">
        <f t="shared" si="559"/>
        <v>0</v>
      </c>
      <c r="AE708" s="209"/>
      <c r="AF708" s="208"/>
      <c r="AG708" s="179">
        <f t="shared" si="560"/>
        <v>0</v>
      </c>
      <c r="AH708" s="209"/>
      <c r="AI708" s="203"/>
      <c r="AJ708" s="182">
        <f>SUM(J703:J712,M703:M712,P703:P712,S703:S712,V703:V712,Y703:Y712,AB703:AB712,AE703:AE712,AH703:AH712)</f>
        <v>3108662</v>
      </c>
    </row>
    <row r="709" spans="1:36">
      <c r="A709" s="435"/>
      <c r="B709" s="426"/>
      <c r="C709" s="437"/>
      <c r="D709" s="520"/>
      <c r="E709" s="441"/>
      <c r="F709" s="426"/>
      <c r="G709" s="196" t="s">
        <v>67</v>
      </c>
      <c r="H709" s="277"/>
      <c r="I709" s="278"/>
      <c r="J709" s="279"/>
      <c r="K709" s="277"/>
      <c r="L709" s="278"/>
      <c r="M709" s="279"/>
      <c r="N709" s="277"/>
      <c r="O709" s="278"/>
      <c r="P709" s="279"/>
      <c r="Q709" s="277"/>
      <c r="R709" s="278"/>
      <c r="S709" s="279"/>
      <c r="T709" s="208"/>
      <c r="U709" s="179">
        <f t="shared" ref="U709" si="561">T709-V709</f>
        <v>0</v>
      </c>
      <c r="V709" s="209"/>
      <c r="W709" s="277">
        <v>575000</v>
      </c>
      <c r="X709" s="278">
        <f t="shared" si="557"/>
        <v>0</v>
      </c>
      <c r="Y709" s="279">
        <v>575000</v>
      </c>
      <c r="Z709" s="208"/>
      <c r="AA709" s="179"/>
      <c r="AB709" s="209"/>
      <c r="AC709" s="208"/>
      <c r="AD709" s="179"/>
      <c r="AE709" s="209"/>
      <c r="AF709" s="208"/>
      <c r="AG709" s="179"/>
      <c r="AH709" s="209"/>
      <c r="AI709" s="203"/>
      <c r="AJ709" s="182"/>
    </row>
    <row r="710" spans="1:36">
      <c r="A710" s="435"/>
      <c r="B710" s="426"/>
      <c r="C710" s="437"/>
      <c r="D710" s="520"/>
      <c r="E710" s="441"/>
      <c r="F710" s="426"/>
      <c r="G710" s="196" t="s">
        <v>35</v>
      </c>
      <c r="H710" s="208"/>
      <c r="I710" s="179">
        <f t="shared" si="553"/>
        <v>0</v>
      </c>
      <c r="J710" s="209"/>
      <c r="K710" s="208"/>
      <c r="L710" s="179">
        <f t="shared" si="554"/>
        <v>0</v>
      </c>
      <c r="M710" s="209"/>
      <c r="N710" s="208"/>
      <c r="O710" s="179">
        <f t="shared" ref="O710:O712" si="562">N710-P710</f>
        <v>0</v>
      </c>
      <c r="P710" s="209"/>
      <c r="Q710" s="208"/>
      <c r="R710" s="179">
        <f t="shared" si="555"/>
        <v>0</v>
      </c>
      <c r="S710" s="209"/>
      <c r="T710" s="208"/>
      <c r="U710" s="179">
        <f t="shared" si="556"/>
        <v>0</v>
      </c>
      <c r="V710" s="209"/>
      <c r="W710" s="208"/>
      <c r="X710" s="179">
        <f t="shared" si="557"/>
        <v>0</v>
      </c>
      <c r="Y710" s="228"/>
      <c r="Z710" s="208"/>
      <c r="AA710" s="179">
        <f t="shared" si="558"/>
        <v>0</v>
      </c>
      <c r="AB710" s="209"/>
      <c r="AC710" s="208"/>
      <c r="AD710" s="179">
        <f t="shared" si="559"/>
        <v>0</v>
      </c>
      <c r="AE710" s="209"/>
      <c r="AF710" s="208"/>
      <c r="AG710" s="179">
        <f t="shared" si="560"/>
        <v>0</v>
      </c>
      <c r="AH710" s="209"/>
      <c r="AI710" s="203"/>
      <c r="AJ710" s="183" t="s">
        <v>40</v>
      </c>
    </row>
    <row r="711" spans="1:36">
      <c r="A711" s="435"/>
      <c r="B711" s="426"/>
      <c r="C711" s="437"/>
      <c r="D711" s="520"/>
      <c r="E711" s="441"/>
      <c r="F711" s="426"/>
      <c r="G711" s="196" t="s">
        <v>37</v>
      </c>
      <c r="H711" s="208"/>
      <c r="I711" s="179">
        <f t="shared" si="553"/>
        <v>0</v>
      </c>
      <c r="J711" s="209"/>
      <c r="K711" s="208"/>
      <c r="L711" s="179">
        <f t="shared" si="554"/>
        <v>0</v>
      </c>
      <c r="M711" s="209"/>
      <c r="N711" s="208"/>
      <c r="O711" s="179">
        <f t="shared" si="562"/>
        <v>0</v>
      </c>
      <c r="P711" s="209"/>
      <c r="Q711" s="208"/>
      <c r="R711" s="179">
        <f t="shared" si="555"/>
        <v>0</v>
      </c>
      <c r="S711" s="209"/>
      <c r="T711" s="208"/>
      <c r="U711" s="179">
        <f t="shared" si="556"/>
        <v>0</v>
      </c>
      <c r="V711" s="209"/>
      <c r="W711" s="208"/>
      <c r="X711" s="179">
        <f t="shared" si="557"/>
        <v>0</v>
      </c>
      <c r="Y711" s="228"/>
      <c r="Z711" s="208"/>
      <c r="AA711" s="179">
        <f t="shared" si="558"/>
        <v>0</v>
      </c>
      <c r="AB711" s="209"/>
      <c r="AC711" s="208"/>
      <c r="AD711" s="179">
        <f t="shared" si="559"/>
        <v>0</v>
      </c>
      <c r="AE711" s="209"/>
      <c r="AF711" s="208"/>
      <c r="AG711" s="179">
        <f t="shared" si="560"/>
        <v>0</v>
      </c>
      <c r="AH711" s="209"/>
      <c r="AI711" s="203"/>
      <c r="AJ711" s="184">
        <f>AJ708/AJ704</f>
        <v>0.88496785984729864</v>
      </c>
    </row>
    <row r="712" spans="1:36" ht="15" thickBot="1">
      <c r="A712" s="436"/>
      <c r="B712" s="427"/>
      <c r="C712" s="438"/>
      <c r="D712" s="521"/>
      <c r="E712" s="442"/>
      <c r="F712" s="427"/>
      <c r="G712" s="197" t="s">
        <v>38</v>
      </c>
      <c r="H712" s="210"/>
      <c r="I712" s="185">
        <f t="shared" si="553"/>
        <v>0</v>
      </c>
      <c r="J712" s="211"/>
      <c r="K712" s="210"/>
      <c r="L712" s="185">
        <f t="shared" si="554"/>
        <v>0</v>
      </c>
      <c r="M712" s="211"/>
      <c r="N712" s="210"/>
      <c r="O712" s="185">
        <f t="shared" si="562"/>
        <v>0</v>
      </c>
      <c r="P712" s="211"/>
      <c r="Q712" s="210"/>
      <c r="R712" s="185">
        <f t="shared" si="555"/>
        <v>0</v>
      </c>
      <c r="S712" s="211"/>
      <c r="T712" s="210"/>
      <c r="U712" s="185">
        <f t="shared" si="556"/>
        <v>0</v>
      </c>
      <c r="V712" s="211"/>
      <c r="W712" s="210"/>
      <c r="X712" s="185">
        <f t="shared" si="557"/>
        <v>0</v>
      </c>
      <c r="Y712" s="229"/>
      <c r="Z712" s="210"/>
      <c r="AA712" s="185">
        <f t="shared" si="558"/>
        <v>0</v>
      </c>
      <c r="AB712" s="211"/>
      <c r="AC712" s="210"/>
      <c r="AD712" s="185">
        <f t="shared" si="559"/>
        <v>0</v>
      </c>
      <c r="AE712" s="211"/>
      <c r="AF712" s="210"/>
      <c r="AG712" s="185">
        <f t="shared" si="560"/>
        <v>0</v>
      </c>
      <c r="AH712" s="211"/>
      <c r="AI712" s="204"/>
      <c r="AJ712" s="186"/>
    </row>
    <row r="713" spans="1:36" ht="15" hidden="1" customHeight="1">
      <c r="A713" s="489" t="s">
        <v>17</v>
      </c>
      <c r="B713" s="386" t="s">
        <v>13</v>
      </c>
      <c r="C713" s="386" t="s">
        <v>14</v>
      </c>
      <c r="D713" s="386" t="s">
        <v>176</v>
      </c>
      <c r="E713" s="386" t="s">
        <v>16</v>
      </c>
      <c r="F713" s="379" t="s">
        <v>17</v>
      </c>
      <c r="G713" s="490" t="s">
        <v>18</v>
      </c>
      <c r="H713" s="487" t="s">
        <v>19</v>
      </c>
      <c r="I713" s="379" t="s">
        <v>20</v>
      </c>
      <c r="J713" s="380" t="s">
        <v>21</v>
      </c>
      <c r="K713" s="487" t="s">
        <v>19</v>
      </c>
      <c r="L713" s="379" t="s">
        <v>20</v>
      </c>
      <c r="M713" s="380" t="s">
        <v>21</v>
      </c>
      <c r="N713" s="487" t="s">
        <v>19</v>
      </c>
      <c r="O713" s="379" t="s">
        <v>20</v>
      </c>
      <c r="P713" s="380" t="s">
        <v>21</v>
      </c>
      <c r="Q713" s="487" t="s">
        <v>19</v>
      </c>
      <c r="R713" s="379" t="s">
        <v>20</v>
      </c>
      <c r="S713" s="380" t="s">
        <v>21</v>
      </c>
      <c r="T713" s="487" t="s">
        <v>19</v>
      </c>
      <c r="U713" s="379" t="s">
        <v>20</v>
      </c>
      <c r="V713" s="380" t="s">
        <v>21</v>
      </c>
      <c r="W713" s="487" t="s">
        <v>19</v>
      </c>
      <c r="X713" s="379" t="s">
        <v>20</v>
      </c>
      <c r="Y713" s="486" t="s">
        <v>21</v>
      </c>
      <c r="Z713" s="487" t="s">
        <v>19</v>
      </c>
      <c r="AA713" s="379" t="s">
        <v>20</v>
      </c>
      <c r="AB713" s="380" t="s">
        <v>21</v>
      </c>
      <c r="AC713" s="487" t="s">
        <v>19</v>
      </c>
      <c r="AD713" s="379" t="s">
        <v>20</v>
      </c>
      <c r="AE713" s="380" t="s">
        <v>21</v>
      </c>
      <c r="AF713" s="487" t="s">
        <v>19</v>
      </c>
      <c r="AG713" s="379" t="s">
        <v>20</v>
      </c>
      <c r="AH713" s="380" t="s">
        <v>21</v>
      </c>
      <c r="AI713" s="381" t="s">
        <v>19</v>
      </c>
      <c r="AJ713" s="488" t="s">
        <v>22</v>
      </c>
    </row>
    <row r="714" spans="1:36" ht="15" hidden="1" customHeight="1">
      <c r="A714" s="447"/>
      <c r="B714" s="431"/>
      <c r="C714" s="431"/>
      <c r="D714" s="431"/>
      <c r="E714" s="431"/>
      <c r="F714" s="444"/>
      <c r="G714" s="449"/>
      <c r="H714" s="443"/>
      <c r="I714" s="444"/>
      <c r="J714" s="445"/>
      <c r="K714" s="443"/>
      <c r="L714" s="444"/>
      <c r="M714" s="445"/>
      <c r="N714" s="443"/>
      <c r="O714" s="444"/>
      <c r="P714" s="445"/>
      <c r="Q714" s="443"/>
      <c r="R714" s="444"/>
      <c r="S714" s="445"/>
      <c r="T714" s="443"/>
      <c r="U714" s="444"/>
      <c r="V714" s="445"/>
      <c r="W714" s="443"/>
      <c r="X714" s="444"/>
      <c r="Y714" s="451"/>
      <c r="Z714" s="443"/>
      <c r="AA714" s="444"/>
      <c r="AB714" s="445"/>
      <c r="AC714" s="443"/>
      <c r="AD714" s="444"/>
      <c r="AE714" s="445"/>
      <c r="AF714" s="443"/>
      <c r="AG714" s="444"/>
      <c r="AH714" s="445"/>
      <c r="AI714" s="452"/>
      <c r="AJ714" s="454"/>
    </row>
    <row r="715" spans="1:36" ht="15" hidden="1" customHeight="1">
      <c r="A715" s="435" t="s">
        <v>245</v>
      </c>
      <c r="B715" s="426" t="s">
        <v>359</v>
      </c>
      <c r="C715" s="437">
        <v>2104</v>
      </c>
      <c r="D715" s="520">
        <v>3037</v>
      </c>
      <c r="E715" s="441" t="s">
        <v>360</v>
      </c>
      <c r="F715" s="426" t="s">
        <v>245</v>
      </c>
      <c r="G715" s="196" t="s">
        <v>27</v>
      </c>
      <c r="H715" s="208"/>
      <c r="I715" s="179">
        <f t="shared" ref="I715:I723" si="563">H715-J715</f>
        <v>0</v>
      </c>
      <c r="J715" s="209"/>
      <c r="K715" s="208"/>
      <c r="L715" s="179">
        <f t="shared" ref="L715:L723" si="564">K715-M715</f>
        <v>0</v>
      </c>
      <c r="M715" s="209"/>
      <c r="N715" s="208"/>
      <c r="O715" s="179">
        <f t="shared" ref="O715:O723" si="565">N715-P715</f>
        <v>0</v>
      </c>
      <c r="P715" s="209"/>
      <c r="Q715" s="208"/>
      <c r="R715" s="179">
        <f t="shared" ref="R715:R723" si="566">Q715-S715</f>
        <v>0</v>
      </c>
      <c r="S715" s="209"/>
      <c r="T715" s="208"/>
      <c r="U715" s="179">
        <f t="shared" ref="U715:U723" si="567">T715-V715</f>
        <v>0</v>
      </c>
      <c r="V715" s="209"/>
      <c r="W715" s="208"/>
      <c r="X715" s="179">
        <f t="shared" ref="X715:X723" si="568">W715-Y715</f>
        <v>0</v>
      </c>
      <c r="Y715" s="228"/>
      <c r="Z715" s="208"/>
      <c r="AA715" s="179">
        <f t="shared" ref="AA715:AA723" si="569">Z715-AB715</f>
        <v>0</v>
      </c>
      <c r="AB715" s="209"/>
      <c r="AC715" s="208"/>
      <c r="AD715" s="179">
        <f t="shared" ref="AD715:AD723" si="570">AC715-AE715</f>
        <v>0</v>
      </c>
      <c r="AE715" s="209"/>
      <c r="AF715" s="208"/>
      <c r="AG715" s="179">
        <f t="shared" ref="AG715:AG723" si="571">AF715-AH715</f>
        <v>0</v>
      </c>
      <c r="AH715" s="209"/>
      <c r="AI715" s="203"/>
      <c r="AJ715" s="181" t="s">
        <v>28</v>
      </c>
    </row>
    <row r="716" spans="1:36" ht="15" hidden="1" customHeight="1">
      <c r="A716" s="435"/>
      <c r="B716" s="426"/>
      <c r="C716" s="437"/>
      <c r="D716" s="520"/>
      <c r="E716" s="441"/>
      <c r="F716" s="426"/>
      <c r="G716" s="196" t="s">
        <v>29</v>
      </c>
      <c r="H716" s="208"/>
      <c r="I716" s="179">
        <f t="shared" si="563"/>
        <v>0</v>
      </c>
      <c r="J716" s="209"/>
      <c r="K716" s="208"/>
      <c r="L716" s="179">
        <f t="shared" si="564"/>
        <v>0</v>
      </c>
      <c r="M716" s="209"/>
      <c r="N716" s="208"/>
      <c r="O716" s="179">
        <f t="shared" si="565"/>
        <v>0</v>
      </c>
      <c r="P716" s="209"/>
      <c r="Q716" s="208"/>
      <c r="R716" s="179">
        <f t="shared" si="566"/>
        <v>0</v>
      </c>
      <c r="S716" s="209"/>
      <c r="T716" s="208"/>
      <c r="U716" s="179">
        <f t="shared" si="567"/>
        <v>0</v>
      </c>
      <c r="V716" s="209"/>
      <c r="W716" s="208"/>
      <c r="X716" s="179">
        <f t="shared" si="568"/>
        <v>0</v>
      </c>
      <c r="Y716" s="228"/>
      <c r="Z716" s="208"/>
      <c r="AA716" s="179">
        <f t="shared" si="569"/>
        <v>0</v>
      </c>
      <c r="AB716" s="209"/>
      <c r="AC716" s="208"/>
      <c r="AD716" s="179">
        <f t="shared" si="570"/>
        <v>0</v>
      </c>
      <c r="AE716" s="209"/>
      <c r="AF716" s="208"/>
      <c r="AG716" s="179">
        <f t="shared" si="571"/>
        <v>0</v>
      </c>
      <c r="AH716" s="209"/>
      <c r="AI716" s="203"/>
      <c r="AJ716" s="182">
        <f>SUM(H715:H723,K715:K723,N715:N723,Q715:Q723,T715:T723,W715:W723,Z715:Z723,AC715:AC723,AF715:AF723)</f>
        <v>502878</v>
      </c>
    </row>
    <row r="717" spans="1:36" ht="15" hidden="1" customHeight="1">
      <c r="A717" s="435"/>
      <c r="B717" s="426"/>
      <c r="C717" s="437"/>
      <c r="D717" s="520"/>
      <c r="E717" s="441"/>
      <c r="F717" s="426"/>
      <c r="G717" s="196" t="s">
        <v>30</v>
      </c>
      <c r="H717" s="208"/>
      <c r="I717" s="179">
        <f t="shared" si="563"/>
        <v>0</v>
      </c>
      <c r="J717" s="209"/>
      <c r="K717" s="208"/>
      <c r="L717" s="179">
        <f t="shared" si="564"/>
        <v>0</v>
      </c>
      <c r="M717" s="209"/>
      <c r="N717" s="208"/>
      <c r="O717" s="179">
        <f t="shared" si="565"/>
        <v>0</v>
      </c>
      <c r="P717" s="209"/>
      <c r="Q717" s="208"/>
      <c r="R717" s="179">
        <f t="shared" si="566"/>
        <v>0</v>
      </c>
      <c r="S717" s="209"/>
      <c r="T717" s="208"/>
      <c r="U717" s="179">
        <f t="shared" si="567"/>
        <v>0</v>
      </c>
      <c r="V717" s="209"/>
      <c r="W717" s="208"/>
      <c r="X717" s="179">
        <f t="shared" si="568"/>
        <v>0</v>
      </c>
      <c r="Y717" s="228"/>
      <c r="Z717" s="208"/>
      <c r="AA717" s="179">
        <f t="shared" si="569"/>
        <v>0</v>
      </c>
      <c r="AB717" s="209"/>
      <c r="AC717" s="208"/>
      <c r="AD717" s="179">
        <f t="shared" si="570"/>
        <v>0</v>
      </c>
      <c r="AE717" s="209"/>
      <c r="AF717" s="208"/>
      <c r="AG717" s="179">
        <f t="shared" si="571"/>
        <v>0</v>
      </c>
      <c r="AH717" s="209"/>
      <c r="AI717" s="203"/>
      <c r="AJ717" s="183" t="s">
        <v>32</v>
      </c>
    </row>
    <row r="718" spans="1:36" ht="15" hidden="1" customHeight="1">
      <c r="A718" s="435"/>
      <c r="B718" s="426"/>
      <c r="C718" s="437"/>
      <c r="D718" s="520"/>
      <c r="E718" s="441"/>
      <c r="F718" s="426"/>
      <c r="G718" s="196" t="s">
        <v>31</v>
      </c>
      <c r="H718" s="208"/>
      <c r="I718" s="179">
        <f t="shared" si="563"/>
        <v>0</v>
      </c>
      <c r="J718" s="209"/>
      <c r="K718" s="208"/>
      <c r="L718" s="179">
        <f t="shared" si="564"/>
        <v>0</v>
      </c>
      <c r="M718" s="209"/>
      <c r="N718" s="208"/>
      <c r="O718" s="179">
        <f t="shared" si="565"/>
        <v>0</v>
      </c>
      <c r="P718" s="209"/>
      <c r="Q718" s="208"/>
      <c r="R718" s="179">
        <f t="shared" si="566"/>
        <v>0</v>
      </c>
      <c r="S718" s="209"/>
      <c r="T718" s="208"/>
      <c r="U718" s="179">
        <f t="shared" si="567"/>
        <v>0</v>
      </c>
      <c r="V718" s="209"/>
      <c r="W718" s="208"/>
      <c r="X718" s="179">
        <f t="shared" si="568"/>
        <v>0</v>
      </c>
      <c r="Y718" s="228"/>
      <c r="Z718" s="208"/>
      <c r="AA718" s="179">
        <f t="shared" si="569"/>
        <v>0</v>
      </c>
      <c r="AB718" s="209"/>
      <c r="AC718" s="208"/>
      <c r="AD718" s="179">
        <f t="shared" si="570"/>
        <v>0</v>
      </c>
      <c r="AE718" s="209"/>
      <c r="AF718" s="208"/>
      <c r="AG718" s="179">
        <f t="shared" si="571"/>
        <v>0</v>
      </c>
      <c r="AH718" s="209"/>
      <c r="AI718" s="203"/>
      <c r="AJ718" s="182">
        <f>SUM(I715:I723,L715:L723,O715:O723,R715:R723,U715:U723,X715:X723,AA715:AA723,AD715:AD723,AA715:AA723,AG715:AG723)</f>
        <v>0</v>
      </c>
    </row>
    <row r="719" spans="1:36" ht="15" hidden="1" customHeight="1">
      <c r="A719" s="435"/>
      <c r="B719" s="426"/>
      <c r="C719" s="437"/>
      <c r="D719" s="520"/>
      <c r="E719" s="441"/>
      <c r="F719" s="426"/>
      <c r="G719" s="196" t="s">
        <v>33</v>
      </c>
      <c r="H719" s="208"/>
      <c r="I719" s="179">
        <f t="shared" si="563"/>
        <v>0</v>
      </c>
      <c r="J719" s="209"/>
      <c r="K719" s="208"/>
      <c r="L719" s="179">
        <f t="shared" si="564"/>
        <v>0</v>
      </c>
      <c r="M719" s="209"/>
      <c r="N719" s="208"/>
      <c r="O719" s="179">
        <f t="shared" si="565"/>
        <v>0</v>
      </c>
      <c r="P719" s="209"/>
      <c r="Q719" s="208"/>
      <c r="R719" s="179">
        <f t="shared" si="566"/>
        <v>0</v>
      </c>
      <c r="S719" s="209"/>
      <c r="T719" s="208"/>
      <c r="U719" s="179">
        <f t="shared" si="567"/>
        <v>0</v>
      </c>
      <c r="V719" s="209"/>
      <c r="W719" s="208"/>
      <c r="X719" s="179">
        <f t="shared" si="568"/>
        <v>0</v>
      </c>
      <c r="Y719" s="228"/>
      <c r="Z719" s="208"/>
      <c r="AA719" s="179">
        <f t="shared" si="569"/>
        <v>0</v>
      </c>
      <c r="AB719" s="209"/>
      <c r="AC719" s="208"/>
      <c r="AD719" s="179">
        <f t="shared" si="570"/>
        <v>0</v>
      </c>
      <c r="AE719" s="209"/>
      <c r="AF719" s="208"/>
      <c r="AG719" s="179">
        <f t="shared" si="571"/>
        <v>0</v>
      </c>
      <c r="AH719" s="209"/>
      <c r="AI719" s="203"/>
      <c r="AJ719" s="183" t="s">
        <v>36</v>
      </c>
    </row>
    <row r="720" spans="1:36" ht="15" hidden="1" customHeight="1">
      <c r="A720" s="435"/>
      <c r="B720" s="426"/>
      <c r="C720" s="437"/>
      <c r="D720" s="520"/>
      <c r="E720" s="441"/>
      <c r="F720" s="426"/>
      <c r="G720" s="196" t="s">
        <v>34</v>
      </c>
      <c r="H720" s="208">
        <v>502878</v>
      </c>
      <c r="I720" s="179">
        <f t="shared" si="563"/>
        <v>0</v>
      </c>
      <c r="J720" s="209">
        <v>502878</v>
      </c>
      <c r="K720" s="208"/>
      <c r="L720" s="179">
        <f t="shared" si="564"/>
        <v>0</v>
      </c>
      <c r="M720" s="209"/>
      <c r="N720" s="208"/>
      <c r="O720" s="179">
        <f t="shared" si="565"/>
        <v>0</v>
      </c>
      <c r="P720" s="209"/>
      <c r="Q720" s="208"/>
      <c r="R720" s="179">
        <f t="shared" si="566"/>
        <v>0</v>
      </c>
      <c r="S720" s="209"/>
      <c r="T720" s="208"/>
      <c r="U720" s="179">
        <f t="shared" si="567"/>
        <v>0</v>
      </c>
      <c r="V720" s="209"/>
      <c r="W720" s="208"/>
      <c r="X720" s="179">
        <f t="shared" si="568"/>
        <v>0</v>
      </c>
      <c r="Y720" s="228"/>
      <c r="Z720" s="208"/>
      <c r="AA720" s="179">
        <f t="shared" si="569"/>
        <v>0</v>
      </c>
      <c r="AB720" s="209"/>
      <c r="AC720" s="208"/>
      <c r="AD720" s="179">
        <f t="shared" si="570"/>
        <v>0</v>
      </c>
      <c r="AE720" s="209"/>
      <c r="AF720" s="208"/>
      <c r="AG720" s="179">
        <f t="shared" si="571"/>
        <v>0</v>
      </c>
      <c r="AH720" s="209"/>
      <c r="AI720" s="203"/>
      <c r="AJ720" s="182">
        <f>SUM(J715:J723,M715:M723,P715:P723,S715:S723,V715:V723,Y715:Y723,AB715:AB723,AE715:AE723,AH715:AH723)</f>
        <v>502878</v>
      </c>
    </row>
    <row r="721" spans="1:36" ht="15" hidden="1" customHeight="1">
      <c r="A721" s="435"/>
      <c r="B721" s="426"/>
      <c r="C721" s="437"/>
      <c r="D721" s="520"/>
      <c r="E721" s="441"/>
      <c r="F721" s="426"/>
      <c r="G721" s="196" t="s">
        <v>35</v>
      </c>
      <c r="H721" s="208"/>
      <c r="I721" s="179">
        <f t="shared" si="563"/>
        <v>0</v>
      </c>
      <c r="J721" s="209"/>
      <c r="K721" s="208"/>
      <c r="L721" s="179">
        <f t="shared" si="564"/>
        <v>0</v>
      </c>
      <c r="M721" s="209"/>
      <c r="N721" s="208"/>
      <c r="O721" s="179">
        <f t="shared" si="565"/>
        <v>0</v>
      </c>
      <c r="P721" s="209"/>
      <c r="Q721" s="208"/>
      <c r="R721" s="179">
        <f t="shared" si="566"/>
        <v>0</v>
      </c>
      <c r="S721" s="209"/>
      <c r="T721" s="208"/>
      <c r="U721" s="179">
        <f t="shared" si="567"/>
        <v>0</v>
      </c>
      <c r="V721" s="209"/>
      <c r="W721" s="208"/>
      <c r="X721" s="179">
        <f t="shared" si="568"/>
        <v>0</v>
      </c>
      <c r="Y721" s="228"/>
      <c r="Z721" s="208"/>
      <c r="AA721" s="179">
        <f t="shared" si="569"/>
        <v>0</v>
      </c>
      <c r="AB721" s="209"/>
      <c r="AC721" s="208"/>
      <c r="AD721" s="179">
        <f t="shared" si="570"/>
        <v>0</v>
      </c>
      <c r="AE721" s="209"/>
      <c r="AF721" s="208"/>
      <c r="AG721" s="179">
        <f t="shared" si="571"/>
        <v>0</v>
      </c>
      <c r="AH721" s="209"/>
      <c r="AI721" s="203"/>
      <c r="AJ721" s="183" t="s">
        <v>40</v>
      </c>
    </row>
    <row r="722" spans="1:36" ht="15" hidden="1" customHeight="1">
      <c r="A722" s="435"/>
      <c r="B722" s="426"/>
      <c r="C722" s="437"/>
      <c r="D722" s="520"/>
      <c r="E722" s="441"/>
      <c r="F722" s="426"/>
      <c r="G722" s="196" t="s">
        <v>37</v>
      </c>
      <c r="H722" s="208"/>
      <c r="I722" s="179">
        <f t="shared" si="563"/>
        <v>0</v>
      </c>
      <c r="J722" s="209"/>
      <c r="K722" s="208"/>
      <c r="L722" s="179">
        <f t="shared" si="564"/>
        <v>0</v>
      </c>
      <c r="M722" s="209"/>
      <c r="N722" s="208"/>
      <c r="O722" s="179">
        <f t="shared" si="565"/>
        <v>0</v>
      </c>
      <c r="P722" s="209"/>
      <c r="Q722" s="208"/>
      <c r="R722" s="179">
        <f t="shared" si="566"/>
        <v>0</v>
      </c>
      <c r="S722" s="209"/>
      <c r="T722" s="208"/>
      <c r="U722" s="179">
        <f t="shared" si="567"/>
        <v>0</v>
      </c>
      <c r="V722" s="209"/>
      <c r="W722" s="208"/>
      <c r="X722" s="179">
        <f t="shared" si="568"/>
        <v>0</v>
      </c>
      <c r="Y722" s="228"/>
      <c r="Z722" s="208"/>
      <c r="AA722" s="179">
        <f t="shared" si="569"/>
        <v>0</v>
      </c>
      <c r="AB722" s="209"/>
      <c r="AC722" s="208"/>
      <c r="AD722" s="179">
        <f t="shared" si="570"/>
        <v>0</v>
      </c>
      <c r="AE722" s="209"/>
      <c r="AF722" s="208"/>
      <c r="AG722" s="179">
        <f t="shared" si="571"/>
        <v>0</v>
      </c>
      <c r="AH722" s="209"/>
      <c r="AI722" s="203"/>
      <c r="AJ722" s="184">
        <f>AJ720/AJ716</f>
        <v>1</v>
      </c>
    </row>
    <row r="723" spans="1:36" ht="15" hidden="1" customHeight="1" thickBot="1">
      <c r="A723" s="522"/>
      <c r="B723" s="432"/>
      <c r="C723" s="523"/>
      <c r="D723" s="524"/>
      <c r="E723" s="525"/>
      <c r="F723" s="432"/>
      <c r="G723" s="198" t="s">
        <v>38</v>
      </c>
      <c r="H723" s="212"/>
      <c r="I723" s="180">
        <f t="shared" si="563"/>
        <v>0</v>
      </c>
      <c r="J723" s="213"/>
      <c r="K723" s="212"/>
      <c r="L723" s="180">
        <f t="shared" si="564"/>
        <v>0</v>
      </c>
      <c r="M723" s="213"/>
      <c r="N723" s="212"/>
      <c r="O723" s="180">
        <f t="shared" si="565"/>
        <v>0</v>
      </c>
      <c r="P723" s="213"/>
      <c r="Q723" s="212"/>
      <c r="R723" s="180">
        <f t="shared" si="566"/>
        <v>0</v>
      </c>
      <c r="S723" s="213"/>
      <c r="T723" s="212"/>
      <c r="U723" s="180">
        <f t="shared" si="567"/>
        <v>0</v>
      </c>
      <c r="V723" s="213"/>
      <c r="W723" s="212"/>
      <c r="X723" s="180">
        <f t="shared" si="568"/>
        <v>0</v>
      </c>
      <c r="Y723" s="230"/>
      <c r="Z723" s="212"/>
      <c r="AA723" s="180">
        <f t="shared" si="569"/>
        <v>0</v>
      </c>
      <c r="AB723" s="213"/>
      <c r="AC723" s="212"/>
      <c r="AD723" s="180">
        <f t="shared" si="570"/>
        <v>0</v>
      </c>
      <c r="AE723" s="213"/>
      <c r="AF723" s="212"/>
      <c r="AG723" s="180">
        <f t="shared" si="571"/>
        <v>0</v>
      </c>
      <c r="AH723" s="213"/>
      <c r="AI723" s="205"/>
      <c r="AJ723" s="188"/>
    </row>
    <row r="724" spans="1:36" ht="11.25" customHeight="1">
      <c r="A724" s="446" t="s">
        <v>17</v>
      </c>
      <c r="B724" s="367" t="s">
        <v>13</v>
      </c>
      <c r="C724" s="367" t="s">
        <v>14</v>
      </c>
      <c r="D724" s="367" t="s">
        <v>176</v>
      </c>
      <c r="E724" s="367" t="s">
        <v>16</v>
      </c>
      <c r="F724" s="354" t="s">
        <v>17</v>
      </c>
      <c r="G724" s="448" t="s">
        <v>18</v>
      </c>
      <c r="H724" s="365" t="s">
        <v>19</v>
      </c>
      <c r="I724" s="354" t="s">
        <v>20</v>
      </c>
      <c r="J724" s="355" t="s">
        <v>21</v>
      </c>
      <c r="K724" s="365" t="s">
        <v>19</v>
      </c>
      <c r="L724" s="354" t="s">
        <v>20</v>
      </c>
      <c r="M724" s="355" t="s">
        <v>21</v>
      </c>
      <c r="N724" s="365" t="s">
        <v>19</v>
      </c>
      <c r="O724" s="354" t="s">
        <v>20</v>
      </c>
      <c r="P724" s="355" t="s">
        <v>21</v>
      </c>
      <c r="Q724" s="365" t="s">
        <v>19</v>
      </c>
      <c r="R724" s="354" t="s">
        <v>20</v>
      </c>
      <c r="S724" s="355" t="s">
        <v>21</v>
      </c>
      <c r="T724" s="365" t="s">
        <v>19</v>
      </c>
      <c r="U724" s="354" t="s">
        <v>20</v>
      </c>
      <c r="V724" s="355" t="s">
        <v>21</v>
      </c>
      <c r="W724" s="365" t="s">
        <v>19</v>
      </c>
      <c r="X724" s="354" t="s">
        <v>20</v>
      </c>
      <c r="Y724" s="450" t="s">
        <v>21</v>
      </c>
      <c r="Z724" s="365" t="s">
        <v>19</v>
      </c>
      <c r="AA724" s="354" t="s">
        <v>20</v>
      </c>
      <c r="AB724" s="355" t="s">
        <v>21</v>
      </c>
      <c r="AC724" s="365" t="s">
        <v>19</v>
      </c>
      <c r="AD724" s="354" t="s">
        <v>20</v>
      </c>
      <c r="AE724" s="355" t="s">
        <v>21</v>
      </c>
      <c r="AF724" s="365" t="s">
        <v>19</v>
      </c>
      <c r="AG724" s="354" t="s">
        <v>20</v>
      </c>
      <c r="AH724" s="355" t="s">
        <v>21</v>
      </c>
      <c r="AI724" s="356" t="s">
        <v>19</v>
      </c>
      <c r="AJ724" s="453" t="s">
        <v>22</v>
      </c>
    </row>
    <row r="725" spans="1:36" ht="25.5" customHeight="1">
      <c r="A725" s="447"/>
      <c r="B725" s="431"/>
      <c r="C725" s="431"/>
      <c r="D725" s="431"/>
      <c r="E725" s="431"/>
      <c r="F725" s="444"/>
      <c r="G725" s="449"/>
      <c r="H725" s="443"/>
      <c r="I725" s="444"/>
      <c r="J725" s="445"/>
      <c r="K725" s="443"/>
      <c r="L725" s="444"/>
      <c r="M725" s="445"/>
      <c r="N725" s="443"/>
      <c r="O725" s="444"/>
      <c r="P725" s="445"/>
      <c r="Q725" s="443"/>
      <c r="R725" s="444"/>
      <c r="S725" s="445"/>
      <c r="T725" s="443"/>
      <c r="U725" s="444"/>
      <c r="V725" s="445"/>
      <c r="W725" s="443"/>
      <c r="X725" s="444"/>
      <c r="Y725" s="451"/>
      <c r="Z725" s="443"/>
      <c r="AA725" s="444"/>
      <c r="AB725" s="445"/>
      <c r="AC725" s="443"/>
      <c r="AD725" s="444"/>
      <c r="AE725" s="445"/>
      <c r="AF725" s="443"/>
      <c r="AG725" s="444"/>
      <c r="AH725" s="445"/>
      <c r="AI725" s="452"/>
      <c r="AJ725" s="454"/>
    </row>
    <row r="726" spans="1:36">
      <c r="A726" s="435" t="s">
        <v>218</v>
      </c>
      <c r="B726" s="426" t="s">
        <v>361</v>
      </c>
      <c r="C726" s="437">
        <v>2615</v>
      </c>
      <c r="D726" s="439" t="s">
        <v>124</v>
      </c>
      <c r="E726" s="441" t="s">
        <v>362</v>
      </c>
      <c r="F726" s="426" t="s">
        <v>218</v>
      </c>
      <c r="G726" s="196" t="s">
        <v>27</v>
      </c>
      <c r="H726" s="208"/>
      <c r="I726" s="179">
        <f t="shared" ref="I726:I734" si="572">H726-J726</f>
        <v>0</v>
      </c>
      <c r="J726" s="209"/>
      <c r="K726" s="208"/>
      <c r="L726" s="179">
        <f t="shared" ref="L726:L734" si="573">K726-M726</f>
        <v>0</v>
      </c>
      <c r="M726" s="209"/>
      <c r="N726" s="208"/>
      <c r="O726" s="179">
        <f t="shared" ref="O726:O734" si="574">N726-P726</f>
        <v>0</v>
      </c>
      <c r="P726" s="209"/>
      <c r="Q726" s="208"/>
      <c r="R726" s="179">
        <f t="shared" ref="R726:R727" si="575">SUM(Q726)</f>
        <v>0</v>
      </c>
      <c r="S726" s="209"/>
      <c r="T726" s="208"/>
      <c r="U726" s="179">
        <f t="shared" ref="U726:U734" si="576">T726-V726</f>
        <v>0</v>
      </c>
      <c r="V726" s="209"/>
      <c r="W726" s="208"/>
      <c r="X726" s="179">
        <f t="shared" ref="X726:X734" si="577">W726-Y726</f>
        <v>0</v>
      </c>
      <c r="Y726" s="228"/>
      <c r="Z726" s="208"/>
      <c r="AA726" s="179">
        <f t="shared" ref="AA726:AA734" si="578">Z726-AB726</f>
        <v>0</v>
      </c>
      <c r="AB726" s="209"/>
      <c r="AC726" s="208"/>
      <c r="AD726" s="179">
        <f t="shared" ref="AD726:AD734" si="579">AC726-AE726</f>
        <v>0</v>
      </c>
      <c r="AE726" s="209"/>
      <c r="AF726" s="208"/>
      <c r="AG726" s="179">
        <f t="shared" ref="AG726:AG734" si="580">AF726-AH726</f>
        <v>0</v>
      </c>
      <c r="AH726" s="209"/>
      <c r="AI726" s="203"/>
      <c r="AJ726" s="181" t="s">
        <v>28</v>
      </c>
    </row>
    <row r="727" spans="1:36" ht="13.5" customHeight="1">
      <c r="A727" s="435"/>
      <c r="B727" s="426"/>
      <c r="C727" s="437"/>
      <c r="D727" s="439"/>
      <c r="E727" s="441"/>
      <c r="F727" s="426"/>
      <c r="G727" s="196" t="s">
        <v>29</v>
      </c>
      <c r="H727" s="208"/>
      <c r="I727" s="179">
        <f t="shared" si="572"/>
        <v>0</v>
      </c>
      <c r="J727" s="209"/>
      <c r="K727" s="208"/>
      <c r="L727" s="179">
        <f t="shared" si="573"/>
        <v>0</v>
      </c>
      <c r="M727" s="209"/>
      <c r="N727" s="208"/>
      <c r="O727" s="179">
        <f t="shared" si="574"/>
        <v>0</v>
      </c>
      <c r="P727" s="209"/>
      <c r="Q727" s="208"/>
      <c r="R727" s="179">
        <f t="shared" si="575"/>
        <v>0</v>
      </c>
      <c r="S727" s="209"/>
      <c r="T727" s="208"/>
      <c r="U727" s="179">
        <f t="shared" si="576"/>
        <v>0</v>
      </c>
      <c r="V727" s="209"/>
      <c r="W727" s="208"/>
      <c r="X727" s="179">
        <f t="shared" si="577"/>
        <v>0</v>
      </c>
      <c r="Y727" s="228"/>
      <c r="Z727" s="208"/>
      <c r="AA727" s="179">
        <f t="shared" si="578"/>
        <v>0</v>
      </c>
      <c r="AB727" s="209"/>
      <c r="AC727" s="208"/>
      <c r="AD727" s="179">
        <f t="shared" si="579"/>
        <v>0</v>
      </c>
      <c r="AE727" s="209"/>
      <c r="AF727" s="208"/>
      <c r="AG727" s="179">
        <f t="shared" si="580"/>
        <v>0</v>
      </c>
      <c r="AH727" s="209"/>
      <c r="AI727" s="203"/>
      <c r="AJ727" s="182">
        <f>SUM(H726:H734,K726:K734,N726:N734,Q726:Q734,T726:T734,W726:W734,Z726:Z734,AC726:AC734,AF726:AF734)</f>
        <v>325000</v>
      </c>
    </row>
    <row r="728" spans="1:36" ht="15.75" customHeight="1">
      <c r="A728" s="435"/>
      <c r="B728" s="426"/>
      <c r="C728" s="437"/>
      <c r="D728" s="439"/>
      <c r="E728" s="441"/>
      <c r="F728" s="426"/>
      <c r="G728" s="196" t="s">
        <v>30</v>
      </c>
      <c r="H728" s="208"/>
      <c r="I728" s="179">
        <f t="shared" si="572"/>
        <v>0</v>
      </c>
      <c r="J728" s="209"/>
      <c r="K728" s="208"/>
      <c r="L728" s="179">
        <f t="shared" si="573"/>
        <v>0</v>
      </c>
      <c r="M728" s="209"/>
      <c r="N728" s="208"/>
      <c r="O728" s="179">
        <f t="shared" si="574"/>
        <v>0</v>
      </c>
      <c r="P728" s="209"/>
      <c r="Q728" s="208"/>
      <c r="R728" s="179">
        <f>SUM(Q728)</f>
        <v>0</v>
      </c>
      <c r="S728" s="209"/>
      <c r="T728" s="208"/>
      <c r="U728" s="179">
        <f t="shared" si="576"/>
        <v>0</v>
      </c>
      <c r="V728" s="209"/>
      <c r="W728" s="208"/>
      <c r="X728" s="179">
        <f t="shared" si="577"/>
        <v>0</v>
      </c>
      <c r="Y728" s="228"/>
      <c r="Z728" s="208"/>
      <c r="AA728" s="179">
        <f t="shared" si="578"/>
        <v>0</v>
      </c>
      <c r="AB728" s="209"/>
      <c r="AC728" s="208">
        <v>325000</v>
      </c>
      <c r="AD728" s="179">
        <f t="shared" si="579"/>
        <v>325000</v>
      </c>
      <c r="AE728" s="209"/>
      <c r="AF728" s="208"/>
      <c r="AG728" s="179">
        <f t="shared" si="580"/>
        <v>0</v>
      </c>
      <c r="AH728" s="209"/>
      <c r="AI728" s="203"/>
      <c r="AJ728" s="183" t="s">
        <v>32</v>
      </c>
    </row>
    <row r="729" spans="1:36" ht="13.5" customHeight="1">
      <c r="A729" s="435"/>
      <c r="B729" s="426"/>
      <c r="C729" s="437"/>
      <c r="D729" s="439"/>
      <c r="E729" s="441"/>
      <c r="F729" s="426"/>
      <c r="G729" s="196" t="s">
        <v>31</v>
      </c>
      <c r="H729" s="208"/>
      <c r="I729" s="179">
        <f t="shared" si="572"/>
        <v>0</v>
      </c>
      <c r="J729" s="209"/>
      <c r="K729" s="208"/>
      <c r="L729" s="179">
        <f t="shared" si="573"/>
        <v>0</v>
      </c>
      <c r="M729" s="209"/>
      <c r="N729" s="208"/>
      <c r="O729" s="179">
        <f t="shared" si="574"/>
        <v>0</v>
      </c>
      <c r="P729" s="209"/>
      <c r="Q729" s="208"/>
      <c r="R729" s="179">
        <f t="shared" ref="R729:R734" si="581">SUM(Q729)</f>
        <v>0</v>
      </c>
      <c r="S729" s="209"/>
      <c r="T729" s="208"/>
      <c r="U729" s="179">
        <f t="shared" si="576"/>
        <v>0</v>
      </c>
      <c r="V729" s="209"/>
      <c r="W729" s="208"/>
      <c r="X729" s="179">
        <f t="shared" si="577"/>
        <v>0</v>
      </c>
      <c r="Y729" s="228"/>
      <c r="Z729" s="208"/>
      <c r="AA729" s="179">
        <f t="shared" si="578"/>
        <v>0</v>
      </c>
      <c r="AB729" s="209"/>
      <c r="AC729" s="208"/>
      <c r="AD729" s="179">
        <f t="shared" si="579"/>
        <v>0</v>
      </c>
      <c r="AE729" s="209"/>
      <c r="AF729" s="208"/>
      <c r="AG729" s="179">
        <f t="shared" si="580"/>
        <v>0</v>
      </c>
      <c r="AH729" s="209"/>
      <c r="AI729" s="203">
        <v>490000</v>
      </c>
      <c r="AJ729" s="182">
        <f>SUM(I726:I734,L726:L734,O726:O734,R726:R734,U726:U734,X726:X734,AA726:AA734,AD726:AD734,AG726:AG734)</f>
        <v>325000</v>
      </c>
    </row>
    <row r="730" spans="1:36" ht="13.5" customHeight="1">
      <c r="A730" s="435"/>
      <c r="B730" s="426"/>
      <c r="C730" s="437"/>
      <c r="D730" s="439"/>
      <c r="E730" s="441"/>
      <c r="F730" s="426"/>
      <c r="G730" s="196" t="s">
        <v>33</v>
      </c>
      <c r="H730" s="208"/>
      <c r="I730" s="179">
        <f t="shared" si="572"/>
        <v>0</v>
      </c>
      <c r="J730" s="209"/>
      <c r="K730" s="208"/>
      <c r="L730" s="179">
        <f t="shared" si="573"/>
        <v>0</v>
      </c>
      <c r="M730" s="209"/>
      <c r="N730" s="208"/>
      <c r="O730" s="179">
        <f t="shared" si="574"/>
        <v>0</v>
      </c>
      <c r="P730" s="209"/>
      <c r="Q730" s="208"/>
      <c r="R730" s="179">
        <f t="shared" si="581"/>
        <v>0</v>
      </c>
      <c r="S730" s="209"/>
      <c r="T730" s="208"/>
      <c r="U730" s="179">
        <f t="shared" si="576"/>
        <v>0</v>
      </c>
      <c r="V730" s="209"/>
      <c r="W730" s="208"/>
      <c r="X730" s="179">
        <f t="shared" si="577"/>
        <v>0</v>
      </c>
      <c r="Y730" s="228"/>
      <c r="Z730" s="208"/>
      <c r="AA730" s="179">
        <f t="shared" si="578"/>
        <v>0</v>
      </c>
      <c r="AB730" s="209"/>
      <c r="AC730" s="208"/>
      <c r="AD730" s="179">
        <f t="shared" si="579"/>
        <v>0</v>
      </c>
      <c r="AE730" s="209"/>
      <c r="AF730" s="208"/>
      <c r="AG730" s="179">
        <f t="shared" si="580"/>
        <v>0</v>
      </c>
      <c r="AH730" s="209"/>
      <c r="AI730" s="203">
        <v>664063</v>
      </c>
      <c r="AJ730" s="183" t="s">
        <v>36</v>
      </c>
    </row>
    <row r="731" spans="1:36" ht="13.5" customHeight="1">
      <c r="A731" s="435"/>
      <c r="B731" s="426"/>
      <c r="C731" s="437"/>
      <c r="D731" s="439"/>
      <c r="E731" s="441"/>
      <c r="F731" s="426"/>
      <c r="G731" s="196" t="s">
        <v>34</v>
      </c>
      <c r="H731" s="208"/>
      <c r="I731" s="179">
        <f t="shared" si="572"/>
        <v>0</v>
      </c>
      <c r="J731" s="209"/>
      <c r="K731" s="208"/>
      <c r="L731" s="179">
        <f t="shared" si="573"/>
        <v>0</v>
      </c>
      <c r="M731" s="209"/>
      <c r="N731" s="208"/>
      <c r="O731" s="179">
        <f t="shared" si="574"/>
        <v>0</v>
      </c>
      <c r="P731" s="209"/>
      <c r="Q731" s="208"/>
      <c r="R731" s="179">
        <f t="shared" si="581"/>
        <v>0</v>
      </c>
      <c r="S731" s="209"/>
      <c r="T731" s="208"/>
      <c r="U731" s="179">
        <f t="shared" si="576"/>
        <v>0</v>
      </c>
      <c r="V731" s="209"/>
      <c r="W731" s="208"/>
      <c r="X731" s="179">
        <f t="shared" si="577"/>
        <v>0</v>
      </c>
      <c r="Y731" s="228"/>
      <c r="Z731" s="208"/>
      <c r="AA731" s="179">
        <f t="shared" si="578"/>
        <v>0</v>
      </c>
      <c r="AB731" s="209"/>
      <c r="AC731" s="208"/>
      <c r="AD731" s="179">
        <f t="shared" si="579"/>
        <v>0</v>
      </c>
      <c r="AE731" s="209"/>
      <c r="AF731" s="208"/>
      <c r="AG731" s="179">
        <f t="shared" si="580"/>
        <v>0</v>
      </c>
      <c r="AH731" s="209"/>
      <c r="AI731" s="203">
        <v>2003125</v>
      </c>
      <c r="AJ731" s="182">
        <f>SUM(J726:J734,M726:M734,P726:P734,S726:S734,V726:V734,Y726:Y734,AB726:AB734,AE726:AE734,AH726:AH734)</f>
        <v>0</v>
      </c>
    </row>
    <row r="732" spans="1:36" ht="13.5" customHeight="1">
      <c r="A732" s="435"/>
      <c r="B732" s="426"/>
      <c r="C732" s="437"/>
      <c r="D732" s="439"/>
      <c r="E732" s="441"/>
      <c r="F732" s="426"/>
      <c r="G732" s="196" t="s">
        <v>35</v>
      </c>
      <c r="H732" s="208"/>
      <c r="I732" s="179">
        <f t="shared" si="572"/>
        <v>0</v>
      </c>
      <c r="J732" s="209"/>
      <c r="K732" s="208"/>
      <c r="L732" s="179">
        <f t="shared" si="573"/>
        <v>0</v>
      </c>
      <c r="M732" s="209"/>
      <c r="N732" s="208"/>
      <c r="O732" s="179">
        <f t="shared" si="574"/>
        <v>0</v>
      </c>
      <c r="P732" s="209"/>
      <c r="Q732" s="208"/>
      <c r="R732" s="179">
        <f t="shared" si="581"/>
        <v>0</v>
      </c>
      <c r="S732" s="209"/>
      <c r="T732" s="208"/>
      <c r="U732" s="179">
        <f t="shared" si="576"/>
        <v>0</v>
      </c>
      <c r="V732" s="209"/>
      <c r="W732" s="208"/>
      <c r="X732" s="179">
        <f t="shared" si="577"/>
        <v>0</v>
      </c>
      <c r="Y732" s="228"/>
      <c r="Z732" s="208"/>
      <c r="AA732" s="179">
        <f t="shared" si="578"/>
        <v>0</v>
      </c>
      <c r="AB732" s="209"/>
      <c r="AC732" s="208"/>
      <c r="AD732" s="179">
        <f t="shared" si="579"/>
        <v>0</v>
      </c>
      <c r="AE732" s="209"/>
      <c r="AF732" s="208"/>
      <c r="AG732" s="179">
        <f t="shared" si="580"/>
        <v>0</v>
      </c>
      <c r="AH732" s="209"/>
      <c r="AI732" s="203"/>
      <c r="AJ732" s="183" t="s">
        <v>40</v>
      </c>
    </row>
    <row r="733" spans="1:36" ht="13.5" customHeight="1">
      <c r="A733" s="435"/>
      <c r="B733" s="426"/>
      <c r="C733" s="437"/>
      <c r="D733" s="439"/>
      <c r="E733" s="441"/>
      <c r="F733" s="426"/>
      <c r="G733" s="196" t="s">
        <v>37</v>
      </c>
      <c r="H733" s="208"/>
      <c r="I733" s="179">
        <f t="shared" si="572"/>
        <v>0</v>
      </c>
      <c r="J733" s="209"/>
      <c r="K733" s="208"/>
      <c r="L733" s="179">
        <f t="shared" si="573"/>
        <v>0</v>
      </c>
      <c r="M733" s="209"/>
      <c r="N733" s="208"/>
      <c r="O733" s="179">
        <f t="shared" si="574"/>
        <v>0</v>
      </c>
      <c r="P733" s="209"/>
      <c r="Q733" s="208"/>
      <c r="R733" s="179">
        <f t="shared" si="581"/>
        <v>0</v>
      </c>
      <c r="S733" s="209"/>
      <c r="T733" s="208"/>
      <c r="U733" s="179">
        <f t="shared" si="576"/>
        <v>0</v>
      </c>
      <c r="V733" s="209"/>
      <c r="W733" s="208"/>
      <c r="X733" s="179">
        <f t="shared" si="577"/>
        <v>0</v>
      </c>
      <c r="Y733" s="228"/>
      <c r="Z733" s="208"/>
      <c r="AA733" s="179">
        <f t="shared" si="578"/>
        <v>0</v>
      </c>
      <c r="AB733" s="209"/>
      <c r="AC733" s="208"/>
      <c r="AD733" s="179">
        <f t="shared" si="579"/>
        <v>0</v>
      </c>
      <c r="AE733" s="209"/>
      <c r="AF733" s="208"/>
      <c r="AG733" s="179">
        <f t="shared" si="580"/>
        <v>0</v>
      </c>
      <c r="AH733" s="209"/>
      <c r="AI733" s="203"/>
      <c r="AJ733" s="184">
        <f>AJ731/AJ727</f>
        <v>0</v>
      </c>
    </row>
    <row r="734" spans="1:36" ht="13.5" customHeight="1" thickBot="1">
      <c r="A734" s="436"/>
      <c r="B734" s="427"/>
      <c r="C734" s="438"/>
      <c r="D734" s="440"/>
      <c r="E734" s="442"/>
      <c r="F734" s="427"/>
      <c r="G734" s="197" t="s">
        <v>38</v>
      </c>
      <c r="H734" s="210"/>
      <c r="I734" s="185">
        <f t="shared" si="572"/>
        <v>0</v>
      </c>
      <c r="J734" s="211"/>
      <c r="K734" s="210"/>
      <c r="L734" s="185">
        <f t="shared" si="573"/>
        <v>0</v>
      </c>
      <c r="M734" s="211"/>
      <c r="N734" s="210"/>
      <c r="O734" s="185">
        <f t="shared" si="574"/>
        <v>0</v>
      </c>
      <c r="P734" s="211"/>
      <c r="Q734" s="210"/>
      <c r="R734" s="185">
        <f t="shared" si="581"/>
        <v>0</v>
      </c>
      <c r="S734" s="211"/>
      <c r="T734" s="210"/>
      <c r="U734" s="185">
        <f t="shared" si="576"/>
        <v>0</v>
      </c>
      <c r="V734" s="211"/>
      <c r="W734" s="210"/>
      <c r="X734" s="185">
        <f t="shared" si="577"/>
        <v>0</v>
      </c>
      <c r="Y734" s="229"/>
      <c r="Z734" s="210"/>
      <c r="AA734" s="185">
        <f t="shared" si="578"/>
        <v>0</v>
      </c>
      <c r="AB734" s="211"/>
      <c r="AC734" s="210"/>
      <c r="AD734" s="185">
        <f t="shared" si="579"/>
        <v>0</v>
      </c>
      <c r="AE734" s="211"/>
      <c r="AF734" s="210"/>
      <c r="AG734" s="185">
        <f t="shared" si="580"/>
        <v>0</v>
      </c>
      <c r="AH734" s="211"/>
      <c r="AI734" s="204"/>
      <c r="AJ734" s="186"/>
    </row>
    <row r="735" spans="1:36" ht="15" hidden="1" customHeight="1">
      <c r="A735" s="489" t="s">
        <v>17</v>
      </c>
      <c r="B735" s="386" t="s">
        <v>13</v>
      </c>
      <c r="C735" s="386" t="s">
        <v>14</v>
      </c>
      <c r="D735" s="386" t="s">
        <v>176</v>
      </c>
      <c r="E735" s="386" t="s">
        <v>16</v>
      </c>
      <c r="F735" s="379" t="s">
        <v>17</v>
      </c>
      <c r="G735" s="490" t="s">
        <v>18</v>
      </c>
      <c r="H735" s="487" t="s">
        <v>19</v>
      </c>
      <c r="I735" s="379" t="s">
        <v>20</v>
      </c>
      <c r="J735" s="380" t="s">
        <v>21</v>
      </c>
      <c r="K735" s="487" t="s">
        <v>19</v>
      </c>
      <c r="L735" s="379" t="s">
        <v>20</v>
      </c>
      <c r="M735" s="380" t="s">
        <v>21</v>
      </c>
      <c r="N735" s="487" t="s">
        <v>19</v>
      </c>
      <c r="O735" s="379" t="s">
        <v>20</v>
      </c>
      <c r="P735" s="380" t="s">
        <v>21</v>
      </c>
      <c r="Q735" s="487" t="s">
        <v>19</v>
      </c>
      <c r="R735" s="379" t="s">
        <v>20</v>
      </c>
      <c r="S735" s="380" t="s">
        <v>21</v>
      </c>
      <c r="T735" s="487" t="s">
        <v>19</v>
      </c>
      <c r="U735" s="379" t="s">
        <v>20</v>
      </c>
      <c r="V735" s="380" t="s">
        <v>21</v>
      </c>
      <c r="W735" s="487" t="s">
        <v>19</v>
      </c>
      <c r="X735" s="379" t="s">
        <v>20</v>
      </c>
      <c r="Y735" s="486" t="s">
        <v>21</v>
      </c>
      <c r="Z735" s="487" t="s">
        <v>19</v>
      </c>
      <c r="AA735" s="379" t="s">
        <v>20</v>
      </c>
      <c r="AB735" s="380" t="s">
        <v>21</v>
      </c>
      <c r="AC735" s="487" t="s">
        <v>19</v>
      </c>
      <c r="AD735" s="379" t="s">
        <v>20</v>
      </c>
      <c r="AE735" s="380" t="s">
        <v>21</v>
      </c>
      <c r="AF735" s="487" t="s">
        <v>19</v>
      </c>
      <c r="AG735" s="379" t="s">
        <v>20</v>
      </c>
      <c r="AH735" s="380" t="s">
        <v>21</v>
      </c>
      <c r="AI735" s="381" t="s">
        <v>19</v>
      </c>
      <c r="AJ735" s="488" t="s">
        <v>22</v>
      </c>
    </row>
    <row r="736" spans="1:36" ht="15" hidden="1" customHeight="1">
      <c r="A736" s="447"/>
      <c r="B736" s="431"/>
      <c r="C736" s="431"/>
      <c r="D736" s="431"/>
      <c r="E736" s="431"/>
      <c r="F736" s="444"/>
      <c r="G736" s="449"/>
      <c r="H736" s="443"/>
      <c r="I736" s="444"/>
      <c r="J736" s="445"/>
      <c r="K736" s="443"/>
      <c r="L736" s="444"/>
      <c r="M736" s="445"/>
      <c r="N736" s="443"/>
      <c r="O736" s="444"/>
      <c r="P736" s="445"/>
      <c r="Q736" s="443"/>
      <c r="R736" s="444"/>
      <c r="S736" s="445"/>
      <c r="T736" s="443"/>
      <c r="U736" s="444"/>
      <c r="V736" s="445"/>
      <c r="W736" s="443"/>
      <c r="X736" s="444"/>
      <c r="Y736" s="451"/>
      <c r="Z736" s="443"/>
      <c r="AA736" s="444"/>
      <c r="AB736" s="445"/>
      <c r="AC736" s="443"/>
      <c r="AD736" s="444"/>
      <c r="AE736" s="445"/>
      <c r="AF736" s="443"/>
      <c r="AG736" s="444"/>
      <c r="AH736" s="445"/>
      <c r="AI736" s="452"/>
      <c r="AJ736" s="454"/>
    </row>
    <row r="737" spans="1:36" ht="15" hidden="1" customHeight="1">
      <c r="A737" s="435" t="s">
        <v>363</v>
      </c>
      <c r="B737" s="426" t="s">
        <v>364</v>
      </c>
      <c r="C737" s="437">
        <v>2267</v>
      </c>
      <c r="D737" s="520" t="s">
        <v>365</v>
      </c>
      <c r="E737" s="441" t="s">
        <v>366</v>
      </c>
      <c r="F737" s="426" t="s">
        <v>363</v>
      </c>
      <c r="G737" s="196" t="s">
        <v>27</v>
      </c>
      <c r="H737" s="208"/>
      <c r="I737" s="179">
        <f t="shared" ref="I737:I745" si="582">H737-J737</f>
        <v>0</v>
      </c>
      <c r="J737" s="209"/>
      <c r="K737" s="208"/>
      <c r="L737" s="179">
        <f t="shared" ref="L737:L745" si="583">K737-M737</f>
        <v>0</v>
      </c>
      <c r="M737" s="209"/>
      <c r="N737" s="208"/>
      <c r="O737" s="179">
        <f t="shared" ref="O737:O745" si="584">N737-P737</f>
        <v>0</v>
      </c>
      <c r="P737" s="209"/>
      <c r="Q737" s="208"/>
      <c r="R737" s="179">
        <f t="shared" ref="R737:R745" si="585">Q737-S737</f>
        <v>0</v>
      </c>
      <c r="S737" s="209"/>
      <c r="T737" s="208"/>
      <c r="U737" s="179">
        <f t="shared" ref="U737:U745" si="586">T737-V737</f>
        <v>0</v>
      </c>
      <c r="V737" s="209"/>
      <c r="W737" s="208"/>
      <c r="X737" s="179">
        <f t="shared" ref="X737:X745" si="587">W737-Y737</f>
        <v>0</v>
      </c>
      <c r="Y737" s="228"/>
      <c r="Z737" s="208"/>
      <c r="AA737" s="179">
        <f t="shared" ref="AA737:AA745" si="588">Z737-AB737</f>
        <v>0</v>
      </c>
      <c r="AB737" s="209"/>
      <c r="AC737" s="208"/>
      <c r="AD737" s="179">
        <f t="shared" ref="AD737:AD745" si="589">AC737-AE737</f>
        <v>0</v>
      </c>
      <c r="AE737" s="209"/>
      <c r="AF737" s="208"/>
      <c r="AG737" s="179">
        <f t="shared" ref="AG737:AG745" si="590">AF737-AH737</f>
        <v>0</v>
      </c>
      <c r="AH737" s="209"/>
      <c r="AI737" s="203"/>
      <c r="AJ737" s="181" t="s">
        <v>28</v>
      </c>
    </row>
    <row r="738" spans="1:36" ht="15" hidden="1" customHeight="1">
      <c r="A738" s="435"/>
      <c r="B738" s="426"/>
      <c r="C738" s="437"/>
      <c r="D738" s="520"/>
      <c r="E738" s="441"/>
      <c r="F738" s="426"/>
      <c r="G738" s="196" t="s">
        <v>29</v>
      </c>
      <c r="H738" s="208"/>
      <c r="I738" s="179">
        <f t="shared" si="582"/>
        <v>0</v>
      </c>
      <c r="J738" s="209"/>
      <c r="K738" s="208"/>
      <c r="L738" s="179">
        <f t="shared" si="583"/>
        <v>0</v>
      </c>
      <c r="M738" s="209"/>
      <c r="N738" s="208"/>
      <c r="O738" s="179">
        <f t="shared" si="584"/>
        <v>0</v>
      </c>
      <c r="P738" s="209"/>
      <c r="Q738" s="208"/>
      <c r="R738" s="179">
        <f t="shared" si="585"/>
        <v>0</v>
      </c>
      <c r="S738" s="209"/>
      <c r="T738" s="208"/>
      <c r="U738" s="179">
        <f t="shared" si="586"/>
        <v>0</v>
      </c>
      <c r="V738" s="209"/>
      <c r="W738" s="208"/>
      <c r="X738" s="179">
        <f t="shared" si="587"/>
        <v>0</v>
      </c>
      <c r="Y738" s="228"/>
      <c r="Z738" s="208"/>
      <c r="AA738" s="179">
        <f t="shared" si="588"/>
        <v>0</v>
      </c>
      <c r="AB738" s="209"/>
      <c r="AC738" s="208"/>
      <c r="AD738" s="179">
        <f t="shared" si="589"/>
        <v>0</v>
      </c>
      <c r="AE738" s="209"/>
      <c r="AF738" s="208"/>
      <c r="AG738" s="179">
        <f t="shared" si="590"/>
        <v>0</v>
      </c>
      <c r="AH738" s="209"/>
      <c r="AI738" s="203"/>
      <c r="AJ738" s="182">
        <f>SUM(H737:H745,K737:K745,N737:N745,Q737:Q745,T737:T745,W737:W745,Z737:Z745,AC737:AC745,AF737:AF745)</f>
        <v>264382</v>
      </c>
    </row>
    <row r="739" spans="1:36" ht="15" hidden="1" customHeight="1">
      <c r="A739" s="435"/>
      <c r="B739" s="426"/>
      <c r="C739" s="437"/>
      <c r="D739" s="520"/>
      <c r="E739" s="441"/>
      <c r="F739" s="426"/>
      <c r="G739" s="196" t="s">
        <v>30</v>
      </c>
      <c r="H739" s="208"/>
      <c r="I739" s="179">
        <f t="shared" si="582"/>
        <v>0</v>
      </c>
      <c r="J739" s="209"/>
      <c r="K739" s="208"/>
      <c r="L739" s="179">
        <f t="shared" si="583"/>
        <v>0</v>
      </c>
      <c r="M739" s="209"/>
      <c r="N739" s="208"/>
      <c r="O739" s="179">
        <f t="shared" si="584"/>
        <v>0</v>
      </c>
      <c r="P739" s="209"/>
      <c r="Q739" s="208"/>
      <c r="R739" s="179">
        <f t="shared" si="585"/>
        <v>0</v>
      </c>
      <c r="S739" s="209"/>
      <c r="T739" s="208"/>
      <c r="U739" s="179">
        <f t="shared" si="586"/>
        <v>0</v>
      </c>
      <c r="V739" s="209"/>
      <c r="W739" s="208"/>
      <c r="X739" s="179">
        <f t="shared" si="587"/>
        <v>0</v>
      </c>
      <c r="Y739" s="228"/>
      <c r="Z739" s="208"/>
      <c r="AA739" s="179">
        <f t="shared" si="588"/>
        <v>0</v>
      </c>
      <c r="AB739" s="209"/>
      <c r="AC739" s="208"/>
      <c r="AD739" s="179">
        <f t="shared" si="589"/>
        <v>0</v>
      </c>
      <c r="AE739" s="209"/>
      <c r="AF739" s="208"/>
      <c r="AG739" s="179">
        <f t="shared" si="590"/>
        <v>0</v>
      </c>
      <c r="AH739" s="209"/>
      <c r="AI739" s="203"/>
      <c r="AJ739" s="183" t="s">
        <v>32</v>
      </c>
    </row>
    <row r="740" spans="1:36" ht="15" hidden="1" customHeight="1">
      <c r="A740" s="435"/>
      <c r="B740" s="426"/>
      <c r="C740" s="437"/>
      <c r="D740" s="520"/>
      <c r="E740" s="441"/>
      <c r="F740" s="426"/>
      <c r="G740" s="196" t="s">
        <v>31</v>
      </c>
      <c r="H740" s="208">
        <v>30000</v>
      </c>
      <c r="I740" s="179">
        <f t="shared" si="582"/>
        <v>0</v>
      </c>
      <c r="J740" s="209">
        <v>30000</v>
      </c>
      <c r="K740" s="208"/>
      <c r="L740" s="179">
        <f t="shared" si="583"/>
        <v>0</v>
      </c>
      <c r="M740" s="209"/>
      <c r="N740" s="208"/>
      <c r="O740" s="179">
        <f t="shared" si="584"/>
        <v>0</v>
      </c>
      <c r="P740" s="209"/>
      <c r="Q740" s="208"/>
      <c r="R740" s="179">
        <f t="shared" si="585"/>
        <v>0</v>
      </c>
      <c r="S740" s="209"/>
      <c r="T740" s="208"/>
      <c r="U740" s="179">
        <f t="shared" si="586"/>
        <v>0</v>
      </c>
      <c r="V740" s="209"/>
      <c r="W740" s="208"/>
      <c r="X740" s="179">
        <f t="shared" si="587"/>
        <v>0</v>
      </c>
      <c r="Y740" s="228"/>
      <c r="Z740" s="208"/>
      <c r="AA740" s="179">
        <f t="shared" si="588"/>
        <v>0</v>
      </c>
      <c r="AB740" s="209"/>
      <c r="AC740" s="208"/>
      <c r="AD740" s="179">
        <f t="shared" si="589"/>
        <v>0</v>
      </c>
      <c r="AE740" s="209"/>
      <c r="AF740" s="208"/>
      <c r="AG740" s="179">
        <f t="shared" si="590"/>
        <v>0</v>
      </c>
      <c r="AH740" s="209"/>
      <c r="AI740" s="203"/>
      <c r="AJ740" s="182">
        <f>SUM(I737:I745,L737:L745,O737:O745,R737:R745,U737:U745,X737:X745,AA737:AA745,AD737:AD745,AA737:AA745,AG737:AG745)</f>
        <v>0</v>
      </c>
    </row>
    <row r="741" spans="1:36" ht="15" hidden="1" customHeight="1">
      <c r="A741" s="435"/>
      <c r="B741" s="426"/>
      <c r="C741" s="437"/>
      <c r="D741" s="520"/>
      <c r="E741" s="441"/>
      <c r="F741" s="426"/>
      <c r="G741" s="196" t="s">
        <v>33</v>
      </c>
      <c r="H741" s="208"/>
      <c r="I741" s="179">
        <f t="shared" si="582"/>
        <v>0</v>
      </c>
      <c r="J741" s="209"/>
      <c r="K741" s="208"/>
      <c r="L741" s="179">
        <f t="shared" si="583"/>
        <v>0</v>
      </c>
      <c r="M741" s="209"/>
      <c r="N741" s="208"/>
      <c r="O741" s="179">
        <f t="shared" si="584"/>
        <v>0</v>
      </c>
      <c r="P741" s="209"/>
      <c r="Q741" s="208"/>
      <c r="R741" s="179">
        <f t="shared" si="585"/>
        <v>0</v>
      </c>
      <c r="S741" s="209"/>
      <c r="T741" s="208"/>
      <c r="U741" s="179">
        <f t="shared" si="586"/>
        <v>0</v>
      </c>
      <c r="V741" s="209"/>
      <c r="W741" s="208"/>
      <c r="X741" s="179">
        <f t="shared" si="587"/>
        <v>0</v>
      </c>
      <c r="Y741" s="228"/>
      <c r="Z741" s="208"/>
      <c r="AA741" s="179">
        <f t="shared" si="588"/>
        <v>0</v>
      </c>
      <c r="AB741" s="209"/>
      <c r="AC741" s="208"/>
      <c r="AD741" s="179">
        <f t="shared" si="589"/>
        <v>0</v>
      </c>
      <c r="AE741" s="209"/>
      <c r="AF741" s="208"/>
      <c r="AG741" s="179">
        <f t="shared" si="590"/>
        <v>0</v>
      </c>
      <c r="AH741" s="209"/>
      <c r="AI741" s="203"/>
      <c r="AJ741" s="183" t="s">
        <v>36</v>
      </c>
    </row>
    <row r="742" spans="1:36" ht="15" hidden="1" customHeight="1">
      <c r="A742" s="435"/>
      <c r="B742" s="426"/>
      <c r="C742" s="437"/>
      <c r="D742" s="520"/>
      <c r="E742" s="441"/>
      <c r="F742" s="426"/>
      <c r="G742" s="196" t="s">
        <v>34</v>
      </c>
      <c r="H742" s="208"/>
      <c r="I742" s="179">
        <f t="shared" si="582"/>
        <v>0</v>
      </c>
      <c r="J742" s="209"/>
      <c r="K742" s="208"/>
      <c r="L742" s="179">
        <f t="shared" si="583"/>
        <v>0</v>
      </c>
      <c r="M742" s="209"/>
      <c r="N742" s="208">
        <v>234382</v>
      </c>
      <c r="O742" s="179">
        <f t="shared" si="584"/>
        <v>0</v>
      </c>
      <c r="P742" s="209">
        <v>234382</v>
      </c>
      <c r="Q742" s="208"/>
      <c r="R742" s="179">
        <f t="shared" si="585"/>
        <v>0</v>
      </c>
      <c r="S742" s="209"/>
      <c r="T742" s="208"/>
      <c r="U742" s="179">
        <f t="shared" si="586"/>
        <v>0</v>
      </c>
      <c r="V742" s="209"/>
      <c r="W742" s="208"/>
      <c r="X742" s="179">
        <f t="shared" si="587"/>
        <v>0</v>
      </c>
      <c r="Y742" s="228"/>
      <c r="Z742" s="208"/>
      <c r="AA742" s="179">
        <f t="shared" si="588"/>
        <v>0</v>
      </c>
      <c r="AB742" s="209"/>
      <c r="AC742" s="208"/>
      <c r="AD742" s="179">
        <f t="shared" si="589"/>
        <v>0</v>
      </c>
      <c r="AE742" s="209"/>
      <c r="AF742" s="208"/>
      <c r="AG742" s="179">
        <f t="shared" si="590"/>
        <v>0</v>
      </c>
      <c r="AH742" s="209"/>
      <c r="AI742" s="203"/>
      <c r="AJ742" s="182">
        <f>SUM(J737:J745,M737:M745,P737:P745,S737:S745,V737:V745,Y737:Y745,AB737:AB745,AE737:AE745,AH737:AH745)</f>
        <v>264382</v>
      </c>
    </row>
    <row r="743" spans="1:36" ht="15" hidden="1" customHeight="1">
      <c r="A743" s="435"/>
      <c r="B743" s="426"/>
      <c r="C743" s="437"/>
      <c r="D743" s="520"/>
      <c r="E743" s="441"/>
      <c r="F743" s="426"/>
      <c r="G743" s="196" t="s">
        <v>35</v>
      </c>
      <c r="H743" s="208"/>
      <c r="I743" s="179">
        <f t="shared" si="582"/>
        <v>0</v>
      </c>
      <c r="J743" s="209"/>
      <c r="K743" s="208"/>
      <c r="L743" s="179">
        <f t="shared" si="583"/>
        <v>0</v>
      </c>
      <c r="M743" s="209"/>
      <c r="N743" s="208"/>
      <c r="O743" s="179">
        <f t="shared" si="584"/>
        <v>0</v>
      </c>
      <c r="P743" s="209"/>
      <c r="Q743" s="208"/>
      <c r="R743" s="179">
        <f t="shared" si="585"/>
        <v>0</v>
      </c>
      <c r="S743" s="209"/>
      <c r="T743" s="208"/>
      <c r="U743" s="179">
        <f t="shared" si="586"/>
        <v>0</v>
      </c>
      <c r="V743" s="209"/>
      <c r="W743" s="208"/>
      <c r="X743" s="179">
        <f t="shared" si="587"/>
        <v>0</v>
      </c>
      <c r="Y743" s="228"/>
      <c r="Z743" s="208"/>
      <c r="AA743" s="179">
        <f t="shared" si="588"/>
        <v>0</v>
      </c>
      <c r="AB743" s="209"/>
      <c r="AC743" s="208"/>
      <c r="AD743" s="179">
        <f t="shared" si="589"/>
        <v>0</v>
      </c>
      <c r="AE743" s="209"/>
      <c r="AF743" s="208"/>
      <c r="AG743" s="179">
        <f t="shared" si="590"/>
        <v>0</v>
      </c>
      <c r="AH743" s="209"/>
      <c r="AI743" s="203"/>
      <c r="AJ743" s="183" t="s">
        <v>40</v>
      </c>
    </row>
    <row r="744" spans="1:36" ht="15" hidden="1" customHeight="1">
      <c r="A744" s="435"/>
      <c r="B744" s="426"/>
      <c r="C744" s="437"/>
      <c r="D744" s="520"/>
      <c r="E744" s="441"/>
      <c r="F744" s="426"/>
      <c r="G744" s="196" t="s">
        <v>37</v>
      </c>
      <c r="H744" s="208"/>
      <c r="I744" s="179">
        <f t="shared" si="582"/>
        <v>0</v>
      </c>
      <c r="J744" s="209"/>
      <c r="K744" s="208"/>
      <c r="L744" s="179">
        <f t="shared" si="583"/>
        <v>0</v>
      </c>
      <c r="M744" s="209"/>
      <c r="N744" s="208"/>
      <c r="O744" s="179">
        <f t="shared" si="584"/>
        <v>0</v>
      </c>
      <c r="P744" s="209"/>
      <c r="Q744" s="208"/>
      <c r="R744" s="179">
        <f t="shared" si="585"/>
        <v>0</v>
      </c>
      <c r="S744" s="209"/>
      <c r="T744" s="208"/>
      <c r="U744" s="179">
        <f t="shared" si="586"/>
        <v>0</v>
      </c>
      <c r="V744" s="209"/>
      <c r="W744" s="208"/>
      <c r="X744" s="179">
        <f t="shared" si="587"/>
        <v>0</v>
      </c>
      <c r="Y744" s="228"/>
      <c r="Z744" s="208"/>
      <c r="AA744" s="179">
        <f t="shared" si="588"/>
        <v>0</v>
      </c>
      <c r="AB744" s="209"/>
      <c r="AC744" s="208"/>
      <c r="AD744" s="179">
        <f t="shared" si="589"/>
        <v>0</v>
      </c>
      <c r="AE744" s="209"/>
      <c r="AF744" s="208"/>
      <c r="AG744" s="179">
        <f t="shared" si="590"/>
        <v>0</v>
      </c>
      <c r="AH744" s="209"/>
      <c r="AI744" s="203"/>
      <c r="AJ744" s="184">
        <f>AJ742/AJ738</f>
        <v>1</v>
      </c>
    </row>
    <row r="745" spans="1:36" ht="15" hidden="1" customHeight="1" thickBot="1">
      <c r="A745" s="522"/>
      <c r="B745" s="432"/>
      <c r="C745" s="523"/>
      <c r="D745" s="524"/>
      <c r="E745" s="525"/>
      <c r="F745" s="432"/>
      <c r="G745" s="198" t="s">
        <v>38</v>
      </c>
      <c r="H745" s="212"/>
      <c r="I745" s="180">
        <f t="shared" si="582"/>
        <v>0</v>
      </c>
      <c r="J745" s="213"/>
      <c r="K745" s="212"/>
      <c r="L745" s="180">
        <f t="shared" si="583"/>
        <v>0</v>
      </c>
      <c r="M745" s="213"/>
      <c r="N745" s="212"/>
      <c r="O745" s="180">
        <f t="shared" si="584"/>
        <v>0</v>
      </c>
      <c r="P745" s="213"/>
      <c r="Q745" s="212"/>
      <c r="R745" s="180">
        <f t="shared" si="585"/>
        <v>0</v>
      </c>
      <c r="S745" s="213"/>
      <c r="T745" s="212"/>
      <c r="U745" s="180">
        <f t="shared" si="586"/>
        <v>0</v>
      </c>
      <c r="V745" s="213"/>
      <c r="W745" s="212"/>
      <c r="X745" s="180">
        <f t="shared" si="587"/>
        <v>0</v>
      </c>
      <c r="Y745" s="230"/>
      <c r="Z745" s="212"/>
      <c r="AA745" s="180">
        <f t="shared" si="588"/>
        <v>0</v>
      </c>
      <c r="AB745" s="213"/>
      <c r="AC745" s="212"/>
      <c r="AD745" s="180">
        <f t="shared" si="589"/>
        <v>0</v>
      </c>
      <c r="AE745" s="213"/>
      <c r="AF745" s="212"/>
      <c r="AG745" s="180">
        <f t="shared" si="590"/>
        <v>0</v>
      </c>
      <c r="AH745" s="213"/>
      <c r="AI745" s="205"/>
      <c r="AJ745" s="188"/>
    </row>
    <row r="746" spans="1:36" ht="11.25" customHeight="1">
      <c r="A746" s="446" t="s">
        <v>17</v>
      </c>
      <c r="B746" s="367" t="s">
        <v>13</v>
      </c>
      <c r="C746" s="367" t="s">
        <v>14</v>
      </c>
      <c r="D746" s="367" t="s">
        <v>176</v>
      </c>
      <c r="E746" s="367" t="s">
        <v>16</v>
      </c>
      <c r="F746" s="354" t="s">
        <v>17</v>
      </c>
      <c r="G746" s="448" t="s">
        <v>18</v>
      </c>
      <c r="H746" s="365" t="s">
        <v>19</v>
      </c>
      <c r="I746" s="354" t="s">
        <v>20</v>
      </c>
      <c r="J746" s="355" t="s">
        <v>21</v>
      </c>
      <c r="K746" s="365" t="s">
        <v>19</v>
      </c>
      <c r="L746" s="354" t="s">
        <v>20</v>
      </c>
      <c r="M746" s="355" t="s">
        <v>21</v>
      </c>
      <c r="N746" s="365" t="s">
        <v>19</v>
      </c>
      <c r="O746" s="354" t="s">
        <v>20</v>
      </c>
      <c r="P746" s="355" t="s">
        <v>21</v>
      </c>
      <c r="Q746" s="365" t="s">
        <v>19</v>
      </c>
      <c r="R746" s="354" t="s">
        <v>20</v>
      </c>
      <c r="S746" s="355" t="s">
        <v>21</v>
      </c>
      <c r="T746" s="365" t="s">
        <v>19</v>
      </c>
      <c r="U746" s="354" t="s">
        <v>20</v>
      </c>
      <c r="V746" s="355" t="s">
        <v>21</v>
      </c>
      <c r="W746" s="365" t="s">
        <v>19</v>
      </c>
      <c r="X746" s="354" t="s">
        <v>20</v>
      </c>
      <c r="Y746" s="450" t="s">
        <v>21</v>
      </c>
      <c r="Z746" s="365" t="s">
        <v>19</v>
      </c>
      <c r="AA746" s="354" t="s">
        <v>20</v>
      </c>
      <c r="AB746" s="355" t="s">
        <v>21</v>
      </c>
      <c r="AC746" s="365" t="s">
        <v>19</v>
      </c>
      <c r="AD746" s="354" t="s">
        <v>20</v>
      </c>
      <c r="AE746" s="355" t="s">
        <v>21</v>
      </c>
      <c r="AF746" s="365" t="s">
        <v>19</v>
      </c>
      <c r="AG746" s="354" t="s">
        <v>20</v>
      </c>
      <c r="AH746" s="355" t="s">
        <v>21</v>
      </c>
      <c r="AI746" s="356" t="s">
        <v>19</v>
      </c>
      <c r="AJ746" s="453" t="s">
        <v>22</v>
      </c>
    </row>
    <row r="747" spans="1:36" ht="25.5" customHeight="1">
      <c r="A747" s="447"/>
      <c r="B747" s="431"/>
      <c r="C747" s="431"/>
      <c r="D747" s="431"/>
      <c r="E747" s="431"/>
      <c r="F747" s="444"/>
      <c r="G747" s="449"/>
      <c r="H747" s="443"/>
      <c r="I747" s="444"/>
      <c r="J747" s="445"/>
      <c r="K747" s="443"/>
      <c r="L747" s="444"/>
      <c r="M747" s="445"/>
      <c r="N747" s="443"/>
      <c r="O747" s="444"/>
      <c r="P747" s="445"/>
      <c r="Q747" s="443"/>
      <c r="R747" s="444"/>
      <c r="S747" s="445"/>
      <c r="T747" s="443"/>
      <c r="U747" s="444"/>
      <c r="V747" s="445"/>
      <c r="W747" s="443"/>
      <c r="X747" s="444"/>
      <c r="Y747" s="451"/>
      <c r="Z747" s="443"/>
      <c r="AA747" s="444"/>
      <c r="AB747" s="445"/>
      <c r="AC747" s="443"/>
      <c r="AD747" s="444"/>
      <c r="AE747" s="445"/>
      <c r="AF747" s="443"/>
      <c r="AG747" s="444"/>
      <c r="AH747" s="445"/>
      <c r="AI747" s="452"/>
      <c r="AJ747" s="454"/>
    </row>
    <row r="748" spans="1:36">
      <c r="A748" s="435" t="s">
        <v>218</v>
      </c>
      <c r="B748" s="426" t="s">
        <v>367</v>
      </c>
      <c r="C748" s="437">
        <v>414</v>
      </c>
      <c r="D748" s="439" t="s">
        <v>368</v>
      </c>
      <c r="E748" s="441" t="s">
        <v>369</v>
      </c>
      <c r="F748" s="426" t="s">
        <v>218</v>
      </c>
      <c r="G748" s="196" t="s">
        <v>27</v>
      </c>
      <c r="H748" s="208"/>
      <c r="I748" s="179">
        <f t="shared" ref="I748:I756" si="591">H748-J748</f>
        <v>0</v>
      </c>
      <c r="J748" s="209"/>
      <c r="K748" s="208"/>
      <c r="L748" s="179">
        <f t="shared" ref="L748:L756" si="592">K748-M748</f>
        <v>0</v>
      </c>
      <c r="M748" s="209"/>
      <c r="N748" s="208"/>
      <c r="O748" s="179">
        <f t="shared" ref="O748:O756" si="593">N748-P748</f>
        <v>0</v>
      </c>
      <c r="P748" s="209"/>
      <c r="Q748" s="208"/>
      <c r="R748" s="179">
        <f t="shared" ref="R748:R749" si="594">SUM(Q748)</f>
        <v>0</v>
      </c>
      <c r="S748" s="209"/>
      <c r="T748" s="208">
        <v>225000</v>
      </c>
      <c r="U748" s="179">
        <f t="shared" ref="U748:U756" si="595">T748-V748</f>
        <v>0</v>
      </c>
      <c r="V748" s="209">
        <v>225000</v>
      </c>
      <c r="W748" s="208"/>
      <c r="X748" s="179">
        <f t="shared" ref="X748:X756" si="596">W748-Y748</f>
        <v>0</v>
      </c>
      <c r="Y748" s="228"/>
      <c r="Z748" s="208"/>
      <c r="AA748" s="179">
        <f t="shared" ref="AA748:AA756" si="597">Z748-AB748</f>
        <v>0</v>
      </c>
      <c r="AB748" s="209"/>
      <c r="AC748" s="208"/>
      <c r="AD748" s="179">
        <f t="shared" ref="AD748:AD756" si="598">AC748-AE748</f>
        <v>0</v>
      </c>
      <c r="AE748" s="209"/>
      <c r="AF748" s="208"/>
      <c r="AG748" s="179">
        <f t="shared" ref="AG748:AG756" si="599">AF748-AH748</f>
        <v>0</v>
      </c>
      <c r="AH748" s="209"/>
      <c r="AI748" s="203"/>
      <c r="AJ748" s="181" t="s">
        <v>28</v>
      </c>
    </row>
    <row r="749" spans="1:36" ht="13.5" customHeight="1">
      <c r="A749" s="435"/>
      <c r="B749" s="426"/>
      <c r="C749" s="437"/>
      <c r="D749" s="439"/>
      <c r="E749" s="441"/>
      <c r="F749" s="426"/>
      <c r="G749" s="196" t="s">
        <v>29</v>
      </c>
      <c r="H749" s="208"/>
      <c r="I749" s="179">
        <f t="shared" si="591"/>
        <v>0</v>
      </c>
      <c r="J749" s="209"/>
      <c r="K749" s="208"/>
      <c r="L749" s="179">
        <f t="shared" si="592"/>
        <v>0</v>
      </c>
      <c r="M749" s="209"/>
      <c r="N749" s="208"/>
      <c r="O749" s="179">
        <f t="shared" si="593"/>
        <v>0</v>
      </c>
      <c r="P749" s="209"/>
      <c r="Q749" s="208"/>
      <c r="R749" s="179">
        <f t="shared" si="594"/>
        <v>0</v>
      </c>
      <c r="S749" s="209"/>
      <c r="T749" s="208"/>
      <c r="U749" s="179">
        <f t="shared" si="595"/>
        <v>0</v>
      </c>
      <c r="V749" s="209"/>
      <c r="W749" s="208"/>
      <c r="X749" s="179">
        <f t="shared" si="596"/>
        <v>0</v>
      </c>
      <c r="Y749" s="228"/>
      <c r="Z749" s="208"/>
      <c r="AA749" s="179">
        <f t="shared" si="597"/>
        <v>0</v>
      </c>
      <c r="AB749" s="209"/>
      <c r="AC749" s="208"/>
      <c r="AD749" s="179">
        <f t="shared" si="598"/>
        <v>0</v>
      </c>
      <c r="AE749" s="209"/>
      <c r="AF749" s="208"/>
      <c r="AG749" s="179">
        <f t="shared" si="599"/>
        <v>0</v>
      </c>
      <c r="AH749" s="209"/>
      <c r="AI749" s="203"/>
      <c r="AJ749" s="182">
        <f>SUM(H748:H756,K748:K756,N748:N756,Q748:Q756,T748:T756,W748:W756,Z748:Z756,AC748:AC756,AF748:AF756)</f>
        <v>225000</v>
      </c>
    </row>
    <row r="750" spans="1:36" ht="15.75" customHeight="1">
      <c r="A750" s="435"/>
      <c r="B750" s="426"/>
      <c r="C750" s="437"/>
      <c r="D750" s="439"/>
      <c r="E750" s="441"/>
      <c r="F750" s="426"/>
      <c r="G750" s="196" t="s">
        <v>30</v>
      </c>
      <c r="H750" s="208"/>
      <c r="I750" s="179">
        <f t="shared" si="591"/>
        <v>0</v>
      </c>
      <c r="J750" s="209"/>
      <c r="K750" s="208"/>
      <c r="L750" s="179">
        <f t="shared" si="592"/>
        <v>0</v>
      </c>
      <c r="M750" s="209"/>
      <c r="N750" s="208"/>
      <c r="O750" s="179">
        <f t="shared" si="593"/>
        <v>0</v>
      </c>
      <c r="P750" s="209"/>
      <c r="Q750" s="208"/>
      <c r="R750" s="179">
        <f>SUM(Q750)</f>
        <v>0</v>
      </c>
      <c r="S750" s="209"/>
      <c r="T750" s="208"/>
      <c r="U750" s="179">
        <f t="shared" si="595"/>
        <v>0</v>
      </c>
      <c r="V750" s="209"/>
      <c r="W750" s="208"/>
      <c r="X750" s="179">
        <f t="shared" si="596"/>
        <v>0</v>
      </c>
      <c r="Y750" s="228"/>
      <c r="Z750" s="208"/>
      <c r="AA750" s="179">
        <f t="shared" si="597"/>
        <v>0</v>
      </c>
      <c r="AB750" s="209"/>
      <c r="AC750" s="208"/>
      <c r="AD750" s="179">
        <f t="shared" si="598"/>
        <v>0</v>
      </c>
      <c r="AE750" s="209"/>
      <c r="AF750" s="208"/>
      <c r="AG750" s="179">
        <f t="shared" si="599"/>
        <v>0</v>
      </c>
      <c r="AH750" s="209"/>
      <c r="AI750" s="203"/>
      <c r="AJ750" s="183" t="s">
        <v>32</v>
      </c>
    </row>
    <row r="751" spans="1:36" ht="13.5" customHeight="1">
      <c r="A751" s="435"/>
      <c r="B751" s="426"/>
      <c r="C751" s="437"/>
      <c r="D751" s="439"/>
      <c r="E751" s="441"/>
      <c r="F751" s="426"/>
      <c r="G751" s="196" t="s">
        <v>31</v>
      </c>
      <c r="H751" s="208"/>
      <c r="I751" s="179">
        <f t="shared" si="591"/>
        <v>0</v>
      </c>
      <c r="J751" s="209"/>
      <c r="K751" s="208"/>
      <c r="L751" s="179">
        <f t="shared" si="592"/>
        <v>0</v>
      </c>
      <c r="M751" s="209"/>
      <c r="N751" s="208"/>
      <c r="O751" s="179">
        <f t="shared" si="593"/>
        <v>0</v>
      </c>
      <c r="P751" s="209"/>
      <c r="Q751" s="208"/>
      <c r="R751" s="179">
        <f t="shared" ref="R751:R756" si="600">SUM(Q751)</f>
        <v>0</v>
      </c>
      <c r="S751" s="209"/>
      <c r="T751" s="208"/>
      <c r="U751" s="179">
        <f t="shared" si="595"/>
        <v>0</v>
      </c>
      <c r="V751" s="209"/>
      <c r="W751" s="208"/>
      <c r="X751" s="179">
        <f t="shared" si="596"/>
        <v>0</v>
      </c>
      <c r="Y751" s="228"/>
      <c r="Z751" s="208"/>
      <c r="AA751" s="179">
        <f t="shared" si="597"/>
        <v>0</v>
      </c>
      <c r="AB751" s="209"/>
      <c r="AC751" s="208"/>
      <c r="AD751" s="179">
        <f t="shared" si="598"/>
        <v>0</v>
      </c>
      <c r="AE751" s="209"/>
      <c r="AF751" s="208"/>
      <c r="AG751" s="179">
        <f t="shared" si="599"/>
        <v>0</v>
      </c>
      <c r="AH751" s="209"/>
      <c r="AI751" s="203"/>
      <c r="AJ751" s="182">
        <f>SUM(I748:I756,L748:L756,O748:O756,R748:R756,U748:U756,X748:X756,AA748:AA756,AD748:AD756,AG748:AG756)</f>
        <v>0</v>
      </c>
    </row>
    <row r="752" spans="1:36" ht="13.5" customHeight="1">
      <c r="A752" s="435"/>
      <c r="B752" s="426"/>
      <c r="C752" s="437"/>
      <c r="D752" s="439"/>
      <c r="E752" s="441"/>
      <c r="F752" s="426"/>
      <c r="G752" s="196" t="s">
        <v>33</v>
      </c>
      <c r="H752" s="208"/>
      <c r="I752" s="179">
        <f t="shared" si="591"/>
        <v>0</v>
      </c>
      <c r="J752" s="209"/>
      <c r="K752" s="208"/>
      <c r="L752" s="179">
        <f t="shared" si="592"/>
        <v>0</v>
      </c>
      <c r="M752" s="209"/>
      <c r="N752" s="208"/>
      <c r="O752" s="179">
        <f t="shared" si="593"/>
        <v>0</v>
      </c>
      <c r="P752" s="209"/>
      <c r="Q752" s="208"/>
      <c r="R752" s="179">
        <f t="shared" si="600"/>
        <v>0</v>
      </c>
      <c r="S752" s="209"/>
      <c r="T752" s="208"/>
      <c r="U752" s="179">
        <f t="shared" si="595"/>
        <v>0</v>
      </c>
      <c r="V752" s="209"/>
      <c r="W752" s="208"/>
      <c r="X752" s="179">
        <f t="shared" si="596"/>
        <v>0</v>
      </c>
      <c r="Y752" s="228"/>
      <c r="Z752" s="208"/>
      <c r="AA752" s="179">
        <f t="shared" si="597"/>
        <v>0</v>
      </c>
      <c r="AB752" s="209"/>
      <c r="AC752" s="208"/>
      <c r="AD752" s="179">
        <f t="shared" si="598"/>
        <v>0</v>
      </c>
      <c r="AE752" s="209"/>
      <c r="AF752" s="208"/>
      <c r="AG752" s="179">
        <f t="shared" si="599"/>
        <v>0</v>
      </c>
      <c r="AH752" s="209"/>
      <c r="AI752" s="203"/>
      <c r="AJ752" s="183" t="s">
        <v>36</v>
      </c>
    </row>
    <row r="753" spans="1:36" ht="13.5" customHeight="1">
      <c r="A753" s="435"/>
      <c r="B753" s="426"/>
      <c r="C753" s="437"/>
      <c r="D753" s="439"/>
      <c r="E753" s="441"/>
      <c r="F753" s="426"/>
      <c r="G753" s="196" t="s">
        <v>34</v>
      </c>
      <c r="H753" s="208"/>
      <c r="I753" s="179">
        <f t="shared" si="591"/>
        <v>0</v>
      </c>
      <c r="J753" s="209"/>
      <c r="K753" s="208"/>
      <c r="L753" s="179">
        <f t="shared" si="592"/>
        <v>0</v>
      </c>
      <c r="M753" s="209"/>
      <c r="N753" s="208"/>
      <c r="O753" s="179">
        <f t="shared" si="593"/>
        <v>0</v>
      </c>
      <c r="P753" s="209"/>
      <c r="Q753" s="208"/>
      <c r="R753" s="179">
        <f t="shared" si="600"/>
        <v>0</v>
      </c>
      <c r="S753" s="209"/>
      <c r="T753" s="208"/>
      <c r="U753" s="179">
        <f t="shared" si="595"/>
        <v>0</v>
      </c>
      <c r="V753" s="209"/>
      <c r="W753" s="208"/>
      <c r="X753" s="179">
        <f t="shared" si="596"/>
        <v>0</v>
      </c>
      <c r="Y753" s="228"/>
      <c r="Z753" s="208"/>
      <c r="AA753" s="179">
        <f t="shared" si="597"/>
        <v>0</v>
      </c>
      <c r="AB753" s="209"/>
      <c r="AC753" s="208"/>
      <c r="AD753" s="179">
        <f t="shared" si="598"/>
        <v>0</v>
      </c>
      <c r="AE753" s="209"/>
      <c r="AF753" s="208"/>
      <c r="AG753" s="179">
        <f t="shared" si="599"/>
        <v>0</v>
      </c>
      <c r="AH753" s="209"/>
      <c r="AI753" s="203"/>
      <c r="AJ753" s="182">
        <f>SUM(J748:J756,M748:M756,P748:P756,S748:S756,V748:V756,Y748:Y756,AB748:AB756,AE748:AE756,AH748:AH756)</f>
        <v>225000</v>
      </c>
    </row>
    <row r="754" spans="1:36" ht="13.5" customHeight="1">
      <c r="A754" s="435"/>
      <c r="B754" s="426"/>
      <c r="C754" s="437"/>
      <c r="D754" s="439"/>
      <c r="E754" s="441"/>
      <c r="F754" s="426"/>
      <c r="G754" s="196" t="s">
        <v>35</v>
      </c>
      <c r="H754" s="208"/>
      <c r="I754" s="179">
        <f t="shared" si="591"/>
        <v>0</v>
      </c>
      <c r="J754" s="209"/>
      <c r="K754" s="208"/>
      <c r="L754" s="179">
        <f t="shared" si="592"/>
        <v>0</v>
      </c>
      <c r="M754" s="209"/>
      <c r="N754" s="208"/>
      <c r="O754" s="179">
        <f t="shared" si="593"/>
        <v>0</v>
      </c>
      <c r="P754" s="209"/>
      <c r="Q754" s="208"/>
      <c r="R754" s="179">
        <f t="shared" si="600"/>
        <v>0</v>
      </c>
      <c r="S754" s="209"/>
      <c r="T754" s="208"/>
      <c r="U754" s="179">
        <f t="shared" si="595"/>
        <v>0</v>
      </c>
      <c r="V754" s="209"/>
      <c r="W754" s="208"/>
      <c r="X754" s="179">
        <f t="shared" si="596"/>
        <v>0</v>
      </c>
      <c r="Y754" s="228"/>
      <c r="Z754" s="208"/>
      <c r="AA754" s="179">
        <f t="shared" si="597"/>
        <v>0</v>
      </c>
      <c r="AB754" s="209"/>
      <c r="AC754" s="208"/>
      <c r="AD754" s="179">
        <f t="shared" si="598"/>
        <v>0</v>
      </c>
      <c r="AE754" s="209"/>
      <c r="AF754" s="208"/>
      <c r="AG754" s="179">
        <f t="shared" si="599"/>
        <v>0</v>
      </c>
      <c r="AH754" s="209"/>
      <c r="AI754" s="203"/>
      <c r="AJ754" s="183" t="s">
        <v>40</v>
      </c>
    </row>
    <row r="755" spans="1:36" ht="13.5" customHeight="1">
      <c r="A755" s="435"/>
      <c r="B755" s="426"/>
      <c r="C755" s="437"/>
      <c r="D755" s="439"/>
      <c r="E755" s="441"/>
      <c r="F755" s="426"/>
      <c r="G755" s="196" t="s">
        <v>37</v>
      </c>
      <c r="H755" s="208"/>
      <c r="I755" s="179">
        <f t="shared" si="591"/>
        <v>0</v>
      </c>
      <c r="J755" s="209"/>
      <c r="K755" s="208"/>
      <c r="L755" s="179">
        <f t="shared" si="592"/>
        <v>0</v>
      </c>
      <c r="M755" s="209"/>
      <c r="N755" s="208"/>
      <c r="O755" s="179">
        <f t="shared" si="593"/>
        <v>0</v>
      </c>
      <c r="P755" s="209"/>
      <c r="Q755" s="208"/>
      <c r="R755" s="179">
        <f t="shared" si="600"/>
        <v>0</v>
      </c>
      <c r="S755" s="209"/>
      <c r="T755" s="208"/>
      <c r="U755" s="179">
        <f t="shared" si="595"/>
        <v>0</v>
      </c>
      <c r="V755" s="209"/>
      <c r="W755" s="208"/>
      <c r="X755" s="179">
        <f t="shared" si="596"/>
        <v>0</v>
      </c>
      <c r="Y755" s="228"/>
      <c r="Z755" s="208"/>
      <c r="AA755" s="179">
        <f t="shared" si="597"/>
        <v>0</v>
      </c>
      <c r="AB755" s="209"/>
      <c r="AC755" s="208"/>
      <c r="AD755" s="179">
        <f t="shared" si="598"/>
        <v>0</v>
      </c>
      <c r="AE755" s="209"/>
      <c r="AF755" s="208"/>
      <c r="AG755" s="179">
        <f t="shared" si="599"/>
        <v>0</v>
      </c>
      <c r="AH755" s="209"/>
      <c r="AI755" s="203"/>
      <c r="AJ755" s="184">
        <f>AJ753/AJ749</f>
        <v>1</v>
      </c>
    </row>
    <row r="756" spans="1:36" ht="13.5" customHeight="1" thickBot="1">
      <c r="A756" s="436"/>
      <c r="B756" s="427"/>
      <c r="C756" s="438"/>
      <c r="D756" s="440"/>
      <c r="E756" s="442"/>
      <c r="F756" s="427"/>
      <c r="G756" s="197" t="s">
        <v>38</v>
      </c>
      <c r="H756" s="210"/>
      <c r="I756" s="185">
        <f t="shared" si="591"/>
        <v>0</v>
      </c>
      <c r="J756" s="211"/>
      <c r="K756" s="210"/>
      <c r="L756" s="185">
        <f t="shared" si="592"/>
        <v>0</v>
      </c>
      <c r="M756" s="211"/>
      <c r="N756" s="210"/>
      <c r="O756" s="185">
        <f t="shared" si="593"/>
        <v>0</v>
      </c>
      <c r="P756" s="211"/>
      <c r="Q756" s="210"/>
      <c r="R756" s="185">
        <f t="shared" si="600"/>
        <v>0</v>
      </c>
      <c r="S756" s="211"/>
      <c r="T756" s="210"/>
      <c r="U756" s="185">
        <f t="shared" si="595"/>
        <v>0</v>
      </c>
      <c r="V756" s="211"/>
      <c r="W756" s="210"/>
      <c r="X756" s="185">
        <f t="shared" si="596"/>
        <v>0</v>
      </c>
      <c r="Y756" s="229"/>
      <c r="Z756" s="210"/>
      <c r="AA756" s="185">
        <f t="shared" si="597"/>
        <v>0</v>
      </c>
      <c r="AB756" s="211"/>
      <c r="AC756" s="210"/>
      <c r="AD756" s="185">
        <f t="shared" si="598"/>
        <v>0</v>
      </c>
      <c r="AE756" s="211"/>
      <c r="AF756" s="210"/>
      <c r="AG756" s="185">
        <f t="shared" si="599"/>
        <v>0</v>
      </c>
      <c r="AH756" s="211"/>
      <c r="AI756" s="204"/>
      <c r="AJ756" s="186"/>
    </row>
    <row r="757" spans="1:36" ht="15" hidden="1" customHeight="1">
      <c r="A757" s="447" t="s">
        <v>17</v>
      </c>
      <c r="B757" s="431" t="s">
        <v>13</v>
      </c>
      <c r="C757" s="431" t="s">
        <v>14</v>
      </c>
      <c r="D757" s="431" t="s">
        <v>176</v>
      </c>
      <c r="E757" s="431" t="s">
        <v>16</v>
      </c>
      <c r="F757" s="444" t="s">
        <v>17</v>
      </c>
      <c r="G757" s="449" t="s">
        <v>18</v>
      </c>
      <c r="H757" s="443" t="s">
        <v>19</v>
      </c>
      <c r="I757" s="444" t="s">
        <v>20</v>
      </c>
      <c r="J757" s="445" t="s">
        <v>21</v>
      </c>
      <c r="K757" s="443" t="s">
        <v>19</v>
      </c>
      <c r="L757" s="444" t="s">
        <v>20</v>
      </c>
      <c r="M757" s="445" t="s">
        <v>21</v>
      </c>
      <c r="N757" s="443" t="s">
        <v>19</v>
      </c>
      <c r="O757" s="444" t="s">
        <v>20</v>
      </c>
      <c r="P757" s="445" t="s">
        <v>21</v>
      </c>
      <c r="Q757" s="443" t="s">
        <v>19</v>
      </c>
      <c r="R757" s="444" t="s">
        <v>20</v>
      </c>
      <c r="S757" s="445" t="s">
        <v>21</v>
      </c>
      <c r="T757" s="443" t="s">
        <v>19</v>
      </c>
      <c r="U757" s="444" t="s">
        <v>20</v>
      </c>
      <c r="V757" s="445" t="s">
        <v>21</v>
      </c>
      <c r="W757" s="443" t="s">
        <v>19</v>
      </c>
      <c r="X757" s="444" t="s">
        <v>20</v>
      </c>
      <c r="Y757" s="451" t="s">
        <v>21</v>
      </c>
      <c r="Z757" s="443" t="s">
        <v>19</v>
      </c>
      <c r="AA757" s="444" t="s">
        <v>20</v>
      </c>
      <c r="AB757" s="445" t="s">
        <v>21</v>
      </c>
      <c r="AC757" s="443" t="s">
        <v>19</v>
      </c>
      <c r="AD757" s="444" t="s">
        <v>20</v>
      </c>
      <c r="AE757" s="445" t="s">
        <v>21</v>
      </c>
      <c r="AF757" s="443" t="s">
        <v>19</v>
      </c>
      <c r="AG757" s="444" t="s">
        <v>20</v>
      </c>
      <c r="AH757" s="445" t="s">
        <v>21</v>
      </c>
      <c r="AI757" s="452" t="s">
        <v>19</v>
      </c>
      <c r="AJ757" s="454" t="s">
        <v>22</v>
      </c>
    </row>
    <row r="758" spans="1:36" ht="15" hidden="1" customHeight="1">
      <c r="A758" s="447"/>
      <c r="B758" s="431"/>
      <c r="C758" s="431"/>
      <c r="D758" s="431"/>
      <c r="E758" s="431"/>
      <c r="F758" s="444"/>
      <c r="G758" s="449"/>
      <c r="H758" s="443"/>
      <c r="I758" s="444"/>
      <c r="J758" s="445"/>
      <c r="K758" s="443"/>
      <c r="L758" s="444"/>
      <c r="M758" s="445"/>
      <c r="N758" s="443"/>
      <c r="O758" s="444"/>
      <c r="P758" s="445"/>
      <c r="Q758" s="443"/>
      <c r="R758" s="444"/>
      <c r="S758" s="445"/>
      <c r="T758" s="443"/>
      <c r="U758" s="444"/>
      <c r="V758" s="445"/>
      <c r="W758" s="443"/>
      <c r="X758" s="444"/>
      <c r="Y758" s="451"/>
      <c r="Z758" s="443"/>
      <c r="AA758" s="444"/>
      <c r="AB758" s="445"/>
      <c r="AC758" s="443"/>
      <c r="AD758" s="444"/>
      <c r="AE758" s="445"/>
      <c r="AF758" s="443"/>
      <c r="AG758" s="444"/>
      <c r="AH758" s="445"/>
      <c r="AI758" s="452"/>
      <c r="AJ758" s="454"/>
    </row>
    <row r="759" spans="1:36" ht="15" hidden="1" customHeight="1">
      <c r="A759" s="435" t="s">
        <v>202</v>
      </c>
      <c r="B759" s="426" t="s">
        <v>370</v>
      </c>
      <c r="C759" s="437">
        <v>2033</v>
      </c>
      <c r="D759" s="520">
        <v>755</v>
      </c>
      <c r="E759" s="441" t="s">
        <v>371</v>
      </c>
      <c r="F759" s="426" t="s">
        <v>202</v>
      </c>
      <c r="G759" s="196" t="s">
        <v>27</v>
      </c>
      <c r="H759" s="208"/>
      <c r="I759" s="179">
        <f t="shared" ref="I759:I770" si="601">H759-J759</f>
        <v>0</v>
      </c>
      <c r="J759" s="209"/>
      <c r="K759" s="208"/>
      <c r="L759" s="179">
        <f t="shared" ref="L759:L770" si="602">K759-M759</f>
        <v>0</v>
      </c>
      <c r="M759" s="209"/>
      <c r="N759" s="208"/>
      <c r="O759" s="179">
        <f t="shared" ref="O759:O770" si="603">N759-P759</f>
        <v>0</v>
      </c>
      <c r="P759" s="209"/>
      <c r="Q759" s="208"/>
      <c r="R759" s="179">
        <f t="shared" ref="R759:R770" si="604">Q759-S759</f>
        <v>0</v>
      </c>
      <c r="S759" s="209"/>
      <c r="T759" s="208"/>
      <c r="U759" s="179">
        <f t="shared" ref="U759:U770" si="605">T759-V759</f>
        <v>0</v>
      </c>
      <c r="V759" s="209"/>
      <c r="W759" s="208"/>
      <c r="X759" s="179">
        <f t="shared" ref="X759:X770" si="606">W759-Y759</f>
        <v>0</v>
      </c>
      <c r="Y759" s="228"/>
      <c r="Z759" s="208"/>
      <c r="AA759" s="179">
        <f t="shared" ref="AA759:AA770" si="607">Z759-AB759</f>
        <v>0</v>
      </c>
      <c r="AB759" s="209"/>
      <c r="AC759" s="208"/>
      <c r="AD759" s="179">
        <f t="shared" ref="AD759:AD770" si="608">AC759-AE759</f>
        <v>0</v>
      </c>
      <c r="AE759" s="209"/>
      <c r="AF759" s="208"/>
      <c r="AG759" s="179">
        <f t="shared" ref="AG759:AG770" si="609">AF759-AH759</f>
        <v>0</v>
      </c>
      <c r="AH759" s="209"/>
      <c r="AI759" s="203"/>
      <c r="AJ759" s="181" t="s">
        <v>28</v>
      </c>
    </row>
    <row r="760" spans="1:36" ht="15" hidden="1" customHeight="1">
      <c r="A760" s="435"/>
      <c r="B760" s="426"/>
      <c r="C760" s="437"/>
      <c r="D760" s="520"/>
      <c r="E760" s="441"/>
      <c r="F760" s="426"/>
      <c r="G760" s="196" t="s">
        <v>29</v>
      </c>
      <c r="H760" s="208"/>
      <c r="I760" s="179">
        <f t="shared" si="601"/>
        <v>0</v>
      </c>
      <c r="J760" s="209"/>
      <c r="K760" s="208"/>
      <c r="L760" s="179">
        <f t="shared" si="602"/>
        <v>0</v>
      </c>
      <c r="M760" s="209"/>
      <c r="N760" s="208"/>
      <c r="O760" s="179">
        <f t="shared" si="603"/>
        <v>0</v>
      </c>
      <c r="P760" s="209"/>
      <c r="Q760" s="208"/>
      <c r="R760" s="179">
        <f t="shared" si="604"/>
        <v>0</v>
      </c>
      <c r="S760" s="209"/>
      <c r="T760" s="208"/>
      <c r="U760" s="179">
        <f t="shared" si="605"/>
        <v>0</v>
      </c>
      <c r="V760" s="209"/>
      <c r="W760" s="208"/>
      <c r="X760" s="179">
        <f t="shared" si="606"/>
        <v>0</v>
      </c>
      <c r="Y760" s="228"/>
      <c r="Z760" s="208"/>
      <c r="AA760" s="179">
        <f t="shared" si="607"/>
        <v>0</v>
      </c>
      <c r="AB760" s="209"/>
      <c r="AC760" s="208"/>
      <c r="AD760" s="179">
        <f t="shared" si="608"/>
        <v>0</v>
      </c>
      <c r="AE760" s="209"/>
      <c r="AF760" s="208"/>
      <c r="AG760" s="179">
        <f t="shared" si="609"/>
        <v>0</v>
      </c>
      <c r="AH760" s="209"/>
      <c r="AI760" s="203"/>
      <c r="AJ760" s="527" t="e">
        <f>SUM(H759:H770,K759:K770,N759:N770,Q759:Q770,T759:T770,AI759:AI770)+SUM(#REF!,#REF!,#REF!,#REF!,#REF!,#REF!,#REF!,#REF!,#REF!,#REF!,#REF!,#REF!,#REF!,#REF!,#REF!,#REF!,#REF!,#REF!,#REF!,#REF!)</f>
        <v>#REF!</v>
      </c>
    </row>
    <row r="761" spans="1:36" ht="15" hidden="1" customHeight="1">
      <c r="A761" s="435"/>
      <c r="B761" s="426"/>
      <c r="C761" s="437"/>
      <c r="D761" s="520"/>
      <c r="E761" s="441"/>
      <c r="F761" s="426"/>
      <c r="G761" s="196" t="s">
        <v>30</v>
      </c>
      <c r="H761" s="208"/>
      <c r="I761" s="179">
        <f t="shared" si="601"/>
        <v>0</v>
      </c>
      <c r="J761" s="209"/>
      <c r="K761" s="208"/>
      <c r="L761" s="179">
        <f t="shared" si="602"/>
        <v>0</v>
      </c>
      <c r="M761" s="209"/>
      <c r="N761" s="208"/>
      <c r="O761" s="179">
        <f t="shared" si="603"/>
        <v>0</v>
      </c>
      <c r="P761" s="209"/>
      <c r="Q761" s="208"/>
      <c r="R761" s="179">
        <f t="shared" si="604"/>
        <v>0</v>
      </c>
      <c r="S761" s="209"/>
      <c r="T761" s="208"/>
      <c r="U761" s="179">
        <f t="shared" si="605"/>
        <v>0</v>
      </c>
      <c r="V761" s="209"/>
      <c r="W761" s="208"/>
      <c r="X761" s="179">
        <f t="shared" si="606"/>
        <v>0</v>
      </c>
      <c r="Y761" s="228"/>
      <c r="Z761" s="208"/>
      <c r="AA761" s="179">
        <f t="shared" si="607"/>
        <v>0</v>
      </c>
      <c r="AB761" s="209"/>
      <c r="AC761" s="208"/>
      <c r="AD761" s="179">
        <f t="shared" si="608"/>
        <v>0</v>
      </c>
      <c r="AE761" s="209"/>
      <c r="AF761" s="208"/>
      <c r="AG761" s="179">
        <f t="shared" si="609"/>
        <v>0</v>
      </c>
      <c r="AH761" s="209"/>
      <c r="AI761" s="203"/>
      <c r="AJ761" s="527"/>
    </row>
    <row r="762" spans="1:36" ht="15" hidden="1" customHeight="1">
      <c r="A762" s="435"/>
      <c r="B762" s="426"/>
      <c r="C762" s="437"/>
      <c r="D762" s="520"/>
      <c r="E762" s="441"/>
      <c r="F762" s="426"/>
      <c r="G762" s="196" t="s">
        <v>31</v>
      </c>
      <c r="H762" s="208"/>
      <c r="I762" s="179">
        <f t="shared" si="601"/>
        <v>0</v>
      </c>
      <c r="J762" s="209"/>
      <c r="K762" s="208"/>
      <c r="L762" s="179">
        <f t="shared" si="602"/>
        <v>0</v>
      </c>
      <c r="M762" s="209"/>
      <c r="N762" s="208"/>
      <c r="O762" s="179">
        <f t="shared" si="603"/>
        <v>0</v>
      </c>
      <c r="P762" s="209"/>
      <c r="Q762" s="208"/>
      <c r="R762" s="179">
        <f t="shared" si="604"/>
        <v>0</v>
      </c>
      <c r="S762" s="209"/>
      <c r="T762" s="208"/>
      <c r="U762" s="179">
        <f t="shared" si="605"/>
        <v>0</v>
      </c>
      <c r="V762" s="209"/>
      <c r="W762" s="208"/>
      <c r="X762" s="179">
        <f t="shared" si="606"/>
        <v>0</v>
      </c>
      <c r="Y762" s="228"/>
      <c r="Z762" s="208"/>
      <c r="AA762" s="179">
        <f t="shared" si="607"/>
        <v>0</v>
      </c>
      <c r="AB762" s="209"/>
      <c r="AC762" s="208"/>
      <c r="AD762" s="179">
        <f t="shared" si="608"/>
        <v>0</v>
      </c>
      <c r="AE762" s="209"/>
      <c r="AF762" s="208"/>
      <c r="AG762" s="179">
        <f t="shared" si="609"/>
        <v>0</v>
      </c>
      <c r="AH762" s="209"/>
      <c r="AI762" s="203"/>
      <c r="AJ762" s="183" t="s">
        <v>32</v>
      </c>
    </row>
    <row r="763" spans="1:36" ht="15" hidden="1" customHeight="1">
      <c r="A763" s="435"/>
      <c r="B763" s="426"/>
      <c r="C763" s="437"/>
      <c r="D763" s="520"/>
      <c r="E763" s="441"/>
      <c r="F763" s="426"/>
      <c r="G763" s="196" t="s">
        <v>33</v>
      </c>
      <c r="H763" s="208"/>
      <c r="I763" s="179">
        <f t="shared" si="601"/>
        <v>0</v>
      </c>
      <c r="J763" s="209"/>
      <c r="K763" s="208"/>
      <c r="L763" s="179">
        <f t="shared" si="602"/>
        <v>0</v>
      </c>
      <c r="M763" s="209"/>
      <c r="N763" s="208"/>
      <c r="O763" s="179">
        <f t="shared" si="603"/>
        <v>0</v>
      </c>
      <c r="P763" s="209"/>
      <c r="Q763" s="208"/>
      <c r="R763" s="179">
        <f t="shared" si="604"/>
        <v>0</v>
      </c>
      <c r="S763" s="209"/>
      <c r="T763" s="208"/>
      <c r="U763" s="179">
        <f t="shared" si="605"/>
        <v>0</v>
      </c>
      <c r="V763" s="209"/>
      <c r="W763" s="208"/>
      <c r="X763" s="179">
        <f t="shared" si="606"/>
        <v>0</v>
      </c>
      <c r="Y763" s="228"/>
      <c r="Z763" s="208"/>
      <c r="AA763" s="179">
        <f t="shared" si="607"/>
        <v>0</v>
      </c>
      <c r="AB763" s="209"/>
      <c r="AC763" s="208"/>
      <c r="AD763" s="179">
        <f t="shared" si="608"/>
        <v>0</v>
      </c>
      <c r="AE763" s="209"/>
      <c r="AF763" s="208"/>
      <c r="AG763" s="179">
        <f t="shared" si="609"/>
        <v>0</v>
      </c>
      <c r="AH763" s="209"/>
      <c r="AI763" s="203"/>
      <c r="AJ763" s="527">
        <f>SUM(I759:I770,L759:L770,O759:O770,R759:R770,U759:U770)</f>
        <v>0</v>
      </c>
    </row>
    <row r="764" spans="1:36" ht="15" hidden="1" customHeight="1">
      <c r="A764" s="435"/>
      <c r="B764" s="426"/>
      <c r="C764" s="437"/>
      <c r="D764" s="520"/>
      <c r="E764" s="441"/>
      <c r="F764" s="426"/>
      <c r="G764" s="196" t="s">
        <v>34</v>
      </c>
      <c r="H764" s="208"/>
      <c r="I764" s="179">
        <f t="shared" si="601"/>
        <v>0</v>
      </c>
      <c r="J764" s="209"/>
      <c r="K764" s="208"/>
      <c r="L764" s="179">
        <f t="shared" si="602"/>
        <v>0</v>
      </c>
      <c r="M764" s="209"/>
      <c r="N764" s="208"/>
      <c r="O764" s="179">
        <f t="shared" si="603"/>
        <v>0</v>
      </c>
      <c r="P764" s="209"/>
      <c r="Q764" s="208"/>
      <c r="R764" s="179">
        <f t="shared" si="604"/>
        <v>0</v>
      </c>
      <c r="S764" s="209"/>
      <c r="T764" s="208"/>
      <c r="U764" s="179">
        <f t="shared" si="605"/>
        <v>0</v>
      </c>
      <c r="V764" s="209"/>
      <c r="W764" s="208"/>
      <c r="X764" s="179">
        <f t="shared" si="606"/>
        <v>0</v>
      </c>
      <c r="Y764" s="228"/>
      <c r="Z764" s="208"/>
      <c r="AA764" s="179">
        <f t="shared" si="607"/>
        <v>0</v>
      </c>
      <c r="AB764" s="209"/>
      <c r="AC764" s="208"/>
      <c r="AD764" s="179">
        <f t="shared" si="608"/>
        <v>0</v>
      </c>
      <c r="AE764" s="209"/>
      <c r="AF764" s="208"/>
      <c r="AG764" s="179">
        <f t="shared" si="609"/>
        <v>0</v>
      </c>
      <c r="AH764" s="209"/>
      <c r="AI764" s="203"/>
      <c r="AJ764" s="532"/>
    </row>
    <row r="765" spans="1:36" ht="15" hidden="1" customHeight="1">
      <c r="A765" s="435"/>
      <c r="B765" s="426"/>
      <c r="C765" s="437"/>
      <c r="D765" s="520"/>
      <c r="E765" s="441"/>
      <c r="F765" s="426"/>
      <c r="G765" s="196" t="s">
        <v>35</v>
      </c>
      <c r="H765" s="208"/>
      <c r="I765" s="179">
        <f t="shared" si="601"/>
        <v>0</v>
      </c>
      <c r="J765" s="209"/>
      <c r="K765" s="208"/>
      <c r="L765" s="179">
        <f t="shared" si="602"/>
        <v>0</v>
      </c>
      <c r="M765" s="209"/>
      <c r="N765" s="208"/>
      <c r="O765" s="179">
        <f t="shared" si="603"/>
        <v>0</v>
      </c>
      <c r="P765" s="209"/>
      <c r="Q765" s="208"/>
      <c r="R765" s="179">
        <f t="shared" si="604"/>
        <v>0</v>
      </c>
      <c r="S765" s="209"/>
      <c r="T765" s="208"/>
      <c r="U765" s="179">
        <f t="shared" si="605"/>
        <v>0</v>
      </c>
      <c r="V765" s="209"/>
      <c r="W765" s="208"/>
      <c r="X765" s="179">
        <f t="shared" si="606"/>
        <v>0</v>
      </c>
      <c r="Y765" s="228"/>
      <c r="Z765" s="208"/>
      <c r="AA765" s="179">
        <f t="shared" si="607"/>
        <v>0</v>
      </c>
      <c r="AB765" s="209"/>
      <c r="AC765" s="208"/>
      <c r="AD765" s="179">
        <f t="shared" si="608"/>
        <v>0</v>
      </c>
      <c r="AE765" s="209"/>
      <c r="AF765" s="208"/>
      <c r="AG765" s="179">
        <f t="shared" si="609"/>
        <v>0</v>
      </c>
      <c r="AH765" s="209"/>
      <c r="AI765" s="203"/>
      <c r="AJ765" s="183" t="s">
        <v>36</v>
      </c>
    </row>
    <row r="766" spans="1:36" ht="15" hidden="1" customHeight="1">
      <c r="A766" s="435"/>
      <c r="B766" s="426"/>
      <c r="C766" s="437"/>
      <c r="D766" s="520"/>
      <c r="E766" s="441"/>
      <c r="F766" s="426"/>
      <c r="G766" s="196" t="s">
        <v>37</v>
      </c>
      <c r="H766" s="208"/>
      <c r="I766" s="179">
        <f t="shared" si="601"/>
        <v>0</v>
      </c>
      <c r="J766" s="209"/>
      <c r="K766" s="208"/>
      <c r="L766" s="179">
        <f t="shared" si="602"/>
        <v>0</v>
      </c>
      <c r="M766" s="209"/>
      <c r="N766" s="208"/>
      <c r="O766" s="179">
        <f t="shared" si="603"/>
        <v>0</v>
      </c>
      <c r="P766" s="209"/>
      <c r="Q766" s="208"/>
      <c r="R766" s="179">
        <f t="shared" si="604"/>
        <v>0</v>
      </c>
      <c r="S766" s="209"/>
      <c r="T766" s="208"/>
      <c r="U766" s="179">
        <f t="shared" si="605"/>
        <v>0</v>
      </c>
      <c r="V766" s="209"/>
      <c r="W766" s="208"/>
      <c r="X766" s="179">
        <f t="shared" si="606"/>
        <v>0</v>
      </c>
      <c r="Y766" s="228"/>
      <c r="Z766" s="208"/>
      <c r="AA766" s="179">
        <f t="shared" si="607"/>
        <v>0</v>
      </c>
      <c r="AB766" s="209"/>
      <c r="AC766" s="208"/>
      <c r="AD766" s="179">
        <f t="shared" si="608"/>
        <v>0</v>
      </c>
      <c r="AE766" s="209"/>
      <c r="AF766" s="208"/>
      <c r="AG766" s="179">
        <f t="shared" si="609"/>
        <v>0</v>
      </c>
      <c r="AH766" s="209"/>
      <c r="AI766" s="203"/>
      <c r="AJ766" s="527" t="e">
        <f>SUM(J759:J770,M759:M770,P759:P770,S759:S770,V759:V770)+SUM(#REF!,#REF!,#REF!,#REF!,#REF!,#REF!,#REF!,#REF!,#REF!,#REF!,#REF!,#REF!,#REF!,#REF!,#REF!,#REF!,#REF!,#REF!)</f>
        <v>#REF!</v>
      </c>
    </row>
    <row r="767" spans="1:36" ht="15" hidden="1" customHeight="1">
      <c r="A767" s="435"/>
      <c r="B767" s="426"/>
      <c r="C767" s="437"/>
      <c r="D767" s="520"/>
      <c r="E767" s="441"/>
      <c r="F767" s="426"/>
      <c r="G767" s="196" t="s">
        <v>38</v>
      </c>
      <c r="H767" s="208"/>
      <c r="I767" s="179">
        <f t="shared" si="601"/>
        <v>0</v>
      </c>
      <c r="J767" s="209"/>
      <c r="K767" s="208"/>
      <c r="L767" s="179">
        <f t="shared" si="602"/>
        <v>0</v>
      </c>
      <c r="M767" s="209"/>
      <c r="N767" s="208"/>
      <c r="O767" s="179">
        <f t="shared" si="603"/>
        <v>0</v>
      </c>
      <c r="P767" s="209"/>
      <c r="Q767" s="208"/>
      <c r="R767" s="179">
        <f t="shared" si="604"/>
        <v>0</v>
      </c>
      <c r="S767" s="209"/>
      <c r="T767" s="208"/>
      <c r="U767" s="179">
        <f t="shared" si="605"/>
        <v>0</v>
      </c>
      <c r="V767" s="209"/>
      <c r="W767" s="208"/>
      <c r="X767" s="179">
        <f t="shared" si="606"/>
        <v>0</v>
      </c>
      <c r="Y767" s="228"/>
      <c r="Z767" s="208"/>
      <c r="AA767" s="179">
        <f t="shared" si="607"/>
        <v>0</v>
      </c>
      <c r="AB767" s="209"/>
      <c r="AC767" s="208"/>
      <c r="AD767" s="179">
        <f t="shared" si="608"/>
        <v>0</v>
      </c>
      <c r="AE767" s="209"/>
      <c r="AF767" s="208"/>
      <c r="AG767" s="179">
        <f t="shared" si="609"/>
        <v>0</v>
      </c>
      <c r="AH767" s="209"/>
      <c r="AI767" s="203"/>
      <c r="AJ767" s="527"/>
    </row>
    <row r="768" spans="1:36" ht="15" hidden="1" customHeight="1">
      <c r="A768" s="435"/>
      <c r="B768" s="426"/>
      <c r="C768" s="437"/>
      <c r="D768" s="520"/>
      <c r="E768" s="441"/>
      <c r="F768" s="426"/>
      <c r="G768" s="196" t="s">
        <v>39</v>
      </c>
      <c r="H768" s="208"/>
      <c r="I768" s="179">
        <f t="shared" si="601"/>
        <v>0</v>
      </c>
      <c r="J768" s="209"/>
      <c r="K768" s="208"/>
      <c r="L768" s="179">
        <f t="shared" si="602"/>
        <v>0</v>
      </c>
      <c r="M768" s="209"/>
      <c r="N768" s="208"/>
      <c r="O768" s="179">
        <f t="shared" si="603"/>
        <v>0</v>
      </c>
      <c r="P768" s="209"/>
      <c r="Q768" s="208"/>
      <c r="R768" s="179">
        <f t="shared" si="604"/>
        <v>0</v>
      </c>
      <c r="S768" s="209"/>
      <c r="T768" s="208"/>
      <c r="U768" s="179">
        <f t="shared" si="605"/>
        <v>0</v>
      </c>
      <c r="V768" s="209"/>
      <c r="W768" s="208"/>
      <c r="X768" s="179">
        <f t="shared" si="606"/>
        <v>0</v>
      </c>
      <c r="Y768" s="228"/>
      <c r="Z768" s="208"/>
      <c r="AA768" s="179">
        <f t="shared" si="607"/>
        <v>0</v>
      </c>
      <c r="AB768" s="209"/>
      <c r="AC768" s="208"/>
      <c r="AD768" s="179">
        <f t="shared" si="608"/>
        <v>0</v>
      </c>
      <c r="AE768" s="209"/>
      <c r="AF768" s="208"/>
      <c r="AG768" s="179">
        <f t="shared" si="609"/>
        <v>0</v>
      </c>
      <c r="AH768" s="209"/>
      <c r="AI768" s="203"/>
      <c r="AJ768" s="183" t="s">
        <v>40</v>
      </c>
    </row>
    <row r="769" spans="1:36" ht="15" hidden="1" customHeight="1">
      <c r="A769" s="435"/>
      <c r="B769" s="426"/>
      <c r="C769" s="437"/>
      <c r="D769" s="520"/>
      <c r="E769" s="441"/>
      <c r="F769" s="426"/>
      <c r="G769" s="196" t="s">
        <v>41</v>
      </c>
      <c r="H769" s="208"/>
      <c r="I769" s="179">
        <f t="shared" si="601"/>
        <v>0</v>
      </c>
      <c r="J769" s="209"/>
      <c r="K769" s="208"/>
      <c r="L769" s="179">
        <f t="shared" si="602"/>
        <v>0</v>
      </c>
      <c r="M769" s="209"/>
      <c r="N769" s="208"/>
      <c r="O769" s="179">
        <f t="shared" si="603"/>
        <v>0</v>
      </c>
      <c r="P769" s="209"/>
      <c r="Q769" s="208"/>
      <c r="R769" s="179">
        <f t="shared" si="604"/>
        <v>0</v>
      </c>
      <c r="S769" s="209"/>
      <c r="T769" s="208"/>
      <c r="U769" s="179">
        <f t="shared" si="605"/>
        <v>0</v>
      </c>
      <c r="V769" s="209"/>
      <c r="W769" s="208"/>
      <c r="X769" s="179">
        <f t="shared" si="606"/>
        <v>0</v>
      </c>
      <c r="Y769" s="228"/>
      <c r="Z769" s="208"/>
      <c r="AA769" s="179">
        <f t="shared" si="607"/>
        <v>0</v>
      </c>
      <c r="AB769" s="209"/>
      <c r="AC769" s="208"/>
      <c r="AD769" s="179">
        <f t="shared" si="608"/>
        <v>0</v>
      </c>
      <c r="AE769" s="209"/>
      <c r="AF769" s="208"/>
      <c r="AG769" s="179">
        <f t="shared" si="609"/>
        <v>0</v>
      </c>
      <c r="AH769" s="209"/>
      <c r="AI769" s="203"/>
      <c r="AJ769" s="528" t="e">
        <f>AJ766/AJ760</f>
        <v>#REF!</v>
      </c>
    </row>
    <row r="770" spans="1:36" ht="15" hidden="1" customHeight="1">
      <c r="A770" s="435"/>
      <c r="B770" s="426"/>
      <c r="C770" s="437"/>
      <c r="D770" s="520"/>
      <c r="E770" s="441"/>
      <c r="F770" s="426"/>
      <c r="G770" s="196" t="s">
        <v>42</v>
      </c>
      <c r="H770" s="208"/>
      <c r="I770" s="179">
        <f t="shared" si="601"/>
        <v>0</v>
      </c>
      <c r="J770" s="209"/>
      <c r="K770" s="208"/>
      <c r="L770" s="179">
        <f t="shared" si="602"/>
        <v>0</v>
      </c>
      <c r="M770" s="209"/>
      <c r="N770" s="208"/>
      <c r="O770" s="179">
        <f t="shared" si="603"/>
        <v>0</v>
      </c>
      <c r="P770" s="209"/>
      <c r="Q770" s="208"/>
      <c r="R770" s="179">
        <f t="shared" si="604"/>
        <v>0</v>
      </c>
      <c r="S770" s="209"/>
      <c r="T770" s="208"/>
      <c r="U770" s="179">
        <f t="shared" si="605"/>
        <v>0</v>
      </c>
      <c r="V770" s="209"/>
      <c r="W770" s="208"/>
      <c r="X770" s="179">
        <f t="shared" si="606"/>
        <v>0</v>
      </c>
      <c r="Y770" s="228"/>
      <c r="Z770" s="208"/>
      <c r="AA770" s="179">
        <f t="shared" si="607"/>
        <v>0</v>
      </c>
      <c r="AB770" s="209"/>
      <c r="AC770" s="208"/>
      <c r="AD770" s="179">
        <f t="shared" si="608"/>
        <v>0</v>
      </c>
      <c r="AE770" s="209"/>
      <c r="AF770" s="208"/>
      <c r="AG770" s="179">
        <f t="shared" si="609"/>
        <v>0</v>
      </c>
      <c r="AH770" s="209"/>
      <c r="AI770" s="203"/>
      <c r="AJ770" s="528"/>
    </row>
    <row r="771" spans="1:36" ht="15" hidden="1" customHeight="1">
      <c r="A771" s="447" t="s">
        <v>17</v>
      </c>
      <c r="B771" s="431" t="s">
        <v>13</v>
      </c>
      <c r="C771" s="431" t="s">
        <v>14</v>
      </c>
      <c r="D771" s="431" t="s">
        <v>176</v>
      </c>
      <c r="E771" s="431" t="s">
        <v>16</v>
      </c>
      <c r="F771" s="444" t="s">
        <v>17</v>
      </c>
      <c r="G771" s="449" t="s">
        <v>18</v>
      </c>
      <c r="H771" s="443" t="s">
        <v>19</v>
      </c>
      <c r="I771" s="444" t="s">
        <v>20</v>
      </c>
      <c r="J771" s="445" t="s">
        <v>21</v>
      </c>
      <c r="K771" s="443" t="s">
        <v>19</v>
      </c>
      <c r="L771" s="444" t="s">
        <v>20</v>
      </c>
      <c r="M771" s="445" t="s">
        <v>21</v>
      </c>
      <c r="N771" s="443" t="s">
        <v>19</v>
      </c>
      <c r="O771" s="444" t="s">
        <v>20</v>
      </c>
      <c r="P771" s="445" t="s">
        <v>21</v>
      </c>
      <c r="Q771" s="443" t="s">
        <v>19</v>
      </c>
      <c r="R771" s="444" t="s">
        <v>20</v>
      </c>
      <c r="S771" s="445" t="s">
        <v>21</v>
      </c>
      <c r="T771" s="443" t="s">
        <v>19</v>
      </c>
      <c r="U771" s="444" t="s">
        <v>20</v>
      </c>
      <c r="V771" s="445" t="s">
        <v>21</v>
      </c>
      <c r="W771" s="443" t="s">
        <v>19</v>
      </c>
      <c r="X771" s="444" t="s">
        <v>20</v>
      </c>
      <c r="Y771" s="451" t="s">
        <v>21</v>
      </c>
      <c r="Z771" s="443" t="s">
        <v>19</v>
      </c>
      <c r="AA771" s="444" t="s">
        <v>20</v>
      </c>
      <c r="AB771" s="445" t="s">
        <v>21</v>
      </c>
      <c r="AC771" s="443" t="s">
        <v>19</v>
      </c>
      <c r="AD771" s="444" t="s">
        <v>20</v>
      </c>
      <c r="AE771" s="445" t="s">
        <v>21</v>
      </c>
      <c r="AF771" s="443" t="s">
        <v>19</v>
      </c>
      <c r="AG771" s="444" t="s">
        <v>20</v>
      </c>
      <c r="AH771" s="445" t="s">
        <v>21</v>
      </c>
      <c r="AI771" s="452" t="s">
        <v>19</v>
      </c>
      <c r="AJ771" s="454" t="s">
        <v>22</v>
      </c>
    </row>
    <row r="772" spans="1:36" ht="15" hidden="1" customHeight="1">
      <c r="A772" s="447"/>
      <c r="B772" s="431"/>
      <c r="C772" s="431"/>
      <c r="D772" s="431"/>
      <c r="E772" s="431"/>
      <c r="F772" s="444"/>
      <c r="G772" s="449"/>
      <c r="H772" s="443"/>
      <c r="I772" s="444"/>
      <c r="J772" s="445"/>
      <c r="K772" s="443"/>
      <c r="L772" s="444"/>
      <c r="M772" s="445"/>
      <c r="N772" s="443"/>
      <c r="O772" s="444"/>
      <c r="P772" s="445"/>
      <c r="Q772" s="443"/>
      <c r="R772" s="444"/>
      <c r="S772" s="445"/>
      <c r="T772" s="443"/>
      <c r="U772" s="444"/>
      <c r="V772" s="445"/>
      <c r="W772" s="443"/>
      <c r="X772" s="444"/>
      <c r="Y772" s="451"/>
      <c r="Z772" s="443"/>
      <c r="AA772" s="444"/>
      <c r="AB772" s="445"/>
      <c r="AC772" s="443"/>
      <c r="AD772" s="444"/>
      <c r="AE772" s="445"/>
      <c r="AF772" s="443"/>
      <c r="AG772" s="444"/>
      <c r="AH772" s="445"/>
      <c r="AI772" s="452"/>
      <c r="AJ772" s="454"/>
    </row>
    <row r="773" spans="1:36" ht="15" hidden="1" customHeight="1">
      <c r="A773" s="435" t="s">
        <v>202</v>
      </c>
      <c r="B773" s="426" t="s">
        <v>372</v>
      </c>
      <c r="C773" s="437">
        <v>2237</v>
      </c>
      <c r="D773" s="520" t="s">
        <v>373</v>
      </c>
      <c r="E773" s="441" t="s">
        <v>374</v>
      </c>
      <c r="F773" s="426" t="s">
        <v>202</v>
      </c>
      <c r="G773" s="196" t="s">
        <v>27</v>
      </c>
      <c r="H773" s="208"/>
      <c r="I773" s="179">
        <f t="shared" ref="I773:I781" si="610">H773-J773</f>
        <v>0</v>
      </c>
      <c r="J773" s="209"/>
      <c r="K773" s="208"/>
      <c r="L773" s="179">
        <f t="shared" ref="L773:L781" si="611">K773-M773</f>
        <v>0</v>
      </c>
      <c r="M773" s="209"/>
      <c r="N773" s="208"/>
      <c r="O773" s="179">
        <f t="shared" ref="O773:O781" si="612">N773-P773</f>
        <v>0</v>
      </c>
      <c r="P773" s="209"/>
      <c r="Q773" s="208"/>
      <c r="R773" s="179">
        <f t="shared" ref="R773:R781" si="613">Q773-S773</f>
        <v>0</v>
      </c>
      <c r="S773" s="209"/>
      <c r="T773" s="208"/>
      <c r="U773" s="179">
        <f t="shared" ref="U773:U781" si="614">T773-V773</f>
        <v>0</v>
      </c>
      <c r="V773" s="209"/>
      <c r="W773" s="208"/>
      <c r="X773" s="179">
        <f t="shared" ref="X773:X781" si="615">W773-Y773</f>
        <v>0</v>
      </c>
      <c r="Y773" s="228"/>
      <c r="Z773" s="208"/>
      <c r="AA773" s="179">
        <f t="shared" ref="AA773:AA781" si="616">Z773-AB773</f>
        <v>0</v>
      </c>
      <c r="AB773" s="209"/>
      <c r="AC773" s="208"/>
      <c r="AD773" s="179">
        <f t="shared" ref="AD773:AD781" si="617">AC773-AE773</f>
        <v>0</v>
      </c>
      <c r="AE773" s="209"/>
      <c r="AF773" s="208"/>
      <c r="AG773" s="179">
        <f t="shared" ref="AG773:AG781" si="618">AF773-AH773</f>
        <v>0</v>
      </c>
      <c r="AH773" s="209"/>
      <c r="AI773" s="203"/>
      <c r="AJ773" s="181" t="s">
        <v>28</v>
      </c>
    </row>
    <row r="774" spans="1:36" ht="15" hidden="1" customHeight="1">
      <c r="A774" s="435"/>
      <c r="B774" s="426"/>
      <c r="C774" s="437"/>
      <c r="D774" s="520"/>
      <c r="E774" s="441"/>
      <c r="F774" s="426"/>
      <c r="G774" s="196" t="s">
        <v>29</v>
      </c>
      <c r="H774" s="208"/>
      <c r="I774" s="179">
        <f t="shared" si="610"/>
        <v>0</v>
      </c>
      <c r="J774" s="209"/>
      <c r="K774" s="208"/>
      <c r="L774" s="179">
        <f t="shared" si="611"/>
        <v>0</v>
      </c>
      <c r="M774" s="209"/>
      <c r="N774" s="208"/>
      <c r="O774" s="179">
        <f t="shared" si="612"/>
        <v>0</v>
      </c>
      <c r="P774" s="209"/>
      <c r="Q774" s="208"/>
      <c r="R774" s="179">
        <f t="shared" si="613"/>
        <v>0</v>
      </c>
      <c r="S774" s="209"/>
      <c r="T774" s="208"/>
      <c r="U774" s="179">
        <f t="shared" si="614"/>
        <v>0</v>
      </c>
      <c r="V774" s="209"/>
      <c r="W774" s="208"/>
      <c r="X774" s="179">
        <f t="shared" si="615"/>
        <v>0</v>
      </c>
      <c r="Y774" s="228"/>
      <c r="Z774" s="208"/>
      <c r="AA774" s="179">
        <f t="shared" si="616"/>
        <v>0</v>
      </c>
      <c r="AB774" s="209"/>
      <c r="AC774" s="208"/>
      <c r="AD774" s="179">
        <f t="shared" si="617"/>
        <v>0</v>
      </c>
      <c r="AE774" s="209"/>
      <c r="AF774" s="208"/>
      <c r="AG774" s="179">
        <f t="shared" si="618"/>
        <v>0</v>
      </c>
      <c r="AH774" s="209"/>
      <c r="AI774" s="203"/>
      <c r="AJ774" s="182">
        <f>SUM(H773:H781,K773:K781,N773:N781,Q773:Q781,T773:T781,W773:W781,Z773:Z781,AC773:AC781,AF773:AF781)</f>
        <v>384000</v>
      </c>
    </row>
    <row r="775" spans="1:36" ht="15" hidden="1" customHeight="1">
      <c r="A775" s="435"/>
      <c r="B775" s="426"/>
      <c r="C775" s="437"/>
      <c r="D775" s="520"/>
      <c r="E775" s="441"/>
      <c r="F775" s="426"/>
      <c r="G775" s="196" t="s">
        <v>30</v>
      </c>
      <c r="H775" s="208"/>
      <c r="I775" s="179">
        <f t="shared" si="610"/>
        <v>0</v>
      </c>
      <c r="J775" s="209"/>
      <c r="K775" s="208"/>
      <c r="L775" s="179">
        <f t="shared" si="611"/>
        <v>0</v>
      </c>
      <c r="M775" s="209"/>
      <c r="N775" s="208"/>
      <c r="O775" s="179">
        <f t="shared" si="612"/>
        <v>0</v>
      </c>
      <c r="P775" s="209"/>
      <c r="Q775" s="208"/>
      <c r="R775" s="179">
        <f t="shared" si="613"/>
        <v>0</v>
      </c>
      <c r="S775" s="209"/>
      <c r="T775" s="208"/>
      <c r="U775" s="179">
        <f t="shared" si="614"/>
        <v>0</v>
      </c>
      <c r="V775" s="209"/>
      <c r="W775" s="208"/>
      <c r="X775" s="179">
        <f t="shared" si="615"/>
        <v>0</v>
      </c>
      <c r="Y775" s="228"/>
      <c r="Z775" s="208"/>
      <c r="AA775" s="179">
        <f t="shared" si="616"/>
        <v>0</v>
      </c>
      <c r="AB775" s="209"/>
      <c r="AC775" s="208"/>
      <c r="AD775" s="179">
        <f t="shared" si="617"/>
        <v>0</v>
      </c>
      <c r="AE775" s="209"/>
      <c r="AF775" s="208"/>
      <c r="AG775" s="179">
        <f t="shared" si="618"/>
        <v>0</v>
      </c>
      <c r="AH775" s="209"/>
      <c r="AI775" s="203"/>
      <c r="AJ775" s="183" t="s">
        <v>32</v>
      </c>
    </row>
    <row r="776" spans="1:36" ht="15" hidden="1" customHeight="1">
      <c r="A776" s="435"/>
      <c r="B776" s="426"/>
      <c r="C776" s="437"/>
      <c r="D776" s="520"/>
      <c r="E776" s="441"/>
      <c r="F776" s="426"/>
      <c r="G776" s="196" t="s">
        <v>31</v>
      </c>
      <c r="H776" s="208"/>
      <c r="I776" s="179">
        <f t="shared" si="610"/>
        <v>0</v>
      </c>
      <c r="J776" s="209"/>
      <c r="K776" s="208"/>
      <c r="L776" s="179">
        <f t="shared" si="611"/>
        <v>0</v>
      </c>
      <c r="M776" s="209"/>
      <c r="N776" s="208">
        <v>108000</v>
      </c>
      <c r="O776" s="179">
        <f t="shared" si="612"/>
        <v>0</v>
      </c>
      <c r="P776" s="209">
        <v>108000</v>
      </c>
      <c r="Q776" s="208"/>
      <c r="R776" s="179">
        <f t="shared" si="613"/>
        <v>0</v>
      </c>
      <c r="S776" s="209"/>
      <c r="T776" s="208"/>
      <c r="U776" s="179">
        <f t="shared" si="614"/>
        <v>0</v>
      </c>
      <c r="V776" s="209"/>
      <c r="W776" s="208"/>
      <c r="X776" s="179">
        <f t="shared" si="615"/>
        <v>0</v>
      </c>
      <c r="Y776" s="228"/>
      <c r="Z776" s="208"/>
      <c r="AA776" s="179">
        <f t="shared" si="616"/>
        <v>0</v>
      </c>
      <c r="AB776" s="209"/>
      <c r="AC776" s="208"/>
      <c r="AD776" s="179">
        <f t="shared" si="617"/>
        <v>0</v>
      </c>
      <c r="AE776" s="209"/>
      <c r="AF776" s="208"/>
      <c r="AG776" s="179">
        <f t="shared" si="618"/>
        <v>0</v>
      </c>
      <c r="AH776" s="209"/>
      <c r="AI776" s="203"/>
      <c r="AJ776" s="182">
        <f>SUM(I773:I781,L773:L781,O773:O781,R773:R781,U773:U781,X773:X781,AA773:AA781,AD773:AD781,AA773:AA781,AG773:AG781)</f>
        <v>0</v>
      </c>
    </row>
    <row r="777" spans="1:36" ht="15" hidden="1" customHeight="1">
      <c r="A777" s="435"/>
      <c r="B777" s="426"/>
      <c r="C777" s="437"/>
      <c r="D777" s="520"/>
      <c r="E777" s="441"/>
      <c r="F777" s="426"/>
      <c r="G777" s="196" t="s">
        <v>33</v>
      </c>
      <c r="H777" s="208"/>
      <c r="I777" s="179">
        <f t="shared" si="610"/>
        <v>0</v>
      </c>
      <c r="J777" s="209"/>
      <c r="K777" s="208"/>
      <c r="L777" s="179">
        <f t="shared" si="611"/>
        <v>0</v>
      </c>
      <c r="M777" s="209"/>
      <c r="N777" s="208"/>
      <c r="O777" s="179">
        <f t="shared" si="612"/>
        <v>0</v>
      </c>
      <c r="P777" s="209"/>
      <c r="Q777" s="208"/>
      <c r="R777" s="179">
        <f t="shared" si="613"/>
        <v>0</v>
      </c>
      <c r="S777" s="209"/>
      <c r="T777" s="208"/>
      <c r="U777" s="179">
        <f t="shared" si="614"/>
        <v>0</v>
      </c>
      <c r="V777" s="209"/>
      <c r="W777" s="208"/>
      <c r="X777" s="179">
        <f t="shared" si="615"/>
        <v>0</v>
      </c>
      <c r="Y777" s="228"/>
      <c r="Z777" s="208"/>
      <c r="AA777" s="179">
        <f t="shared" si="616"/>
        <v>0</v>
      </c>
      <c r="AB777" s="209"/>
      <c r="AC777" s="208"/>
      <c r="AD777" s="179">
        <f t="shared" si="617"/>
        <v>0</v>
      </c>
      <c r="AE777" s="209"/>
      <c r="AF777" s="208"/>
      <c r="AG777" s="179">
        <f t="shared" si="618"/>
        <v>0</v>
      </c>
      <c r="AH777" s="209"/>
      <c r="AI777" s="203"/>
      <c r="AJ777" s="183" t="s">
        <v>36</v>
      </c>
    </row>
    <row r="778" spans="1:36" ht="15" hidden="1" customHeight="1">
      <c r="A778" s="435"/>
      <c r="B778" s="426"/>
      <c r="C778" s="437"/>
      <c r="D778" s="520"/>
      <c r="E778" s="441"/>
      <c r="F778" s="426"/>
      <c r="G778" s="196" t="s">
        <v>34</v>
      </c>
      <c r="H778" s="208"/>
      <c r="I778" s="179">
        <f t="shared" si="610"/>
        <v>0</v>
      </c>
      <c r="J778" s="209"/>
      <c r="K778" s="208"/>
      <c r="L778" s="179">
        <f t="shared" si="611"/>
        <v>0</v>
      </c>
      <c r="M778" s="209"/>
      <c r="N778" s="208">
        <v>276000</v>
      </c>
      <c r="O778" s="179">
        <f t="shared" si="612"/>
        <v>0</v>
      </c>
      <c r="P778" s="209">
        <v>276000</v>
      </c>
      <c r="Q778" s="208"/>
      <c r="R778" s="179">
        <f t="shared" si="613"/>
        <v>0</v>
      </c>
      <c r="S778" s="209"/>
      <c r="T778" s="208"/>
      <c r="U778" s="179">
        <f t="shared" si="614"/>
        <v>0</v>
      </c>
      <c r="V778" s="209"/>
      <c r="W778" s="208"/>
      <c r="X778" s="179">
        <f t="shared" si="615"/>
        <v>0</v>
      </c>
      <c r="Y778" s="228"/>
      <c r="Z778" s="208"/>
      <c r="AA778" s="179">
        <f t="shared" si="616"/>
        <v>0</v>
      </c>
      <c r="AB778" s="209"/>
      <c r="AC778" s="208"/>
      <c r="AD778" s="179">
        <f t="shared" si="617"/>
        <v>0</v>
      </c>
      <c r="AE778" s="209"/>
      <c r="AF778" s="208"/>
      <c r="AG778" s="179">
        <f t="shared" si="618"/>
        <v>0</v>
      </c>
      <c r="AH778" s="209"/>
      <c r="AI778" s="203"/>
      <c r="AJ778" s="182">
        <f>SUM(J773:J781,M773:M781,P773:P781,S773:S781,V773:V781,Y773:Y781,AB773:AB781,AE773:AE781,AH773:AH781)</f>
        <v>384000</v>
      </c>
    </row>
    <row r="779" spans="1:36" ht="15" hidden="1" customHeight="1">
      <c r="A779" s="435"/>
      <c r="B779" s="426"/>
      <c r="C779" s="437"/>
      <c r="D779" s="520"/>
      <c r="E779" s="441"/>
      <c r="F779" s="426"/>
      <c r="G779" s="196" t="s">
        <v>35</v>
      </c>
      <c r="H779" s="208"/>
      <c r="I779" s="179">
        <f t="shared" si="610"/>
        <v>0</v>
      </c>
      <c r="J779" s="209"/>
      <c r="K779" s="208"/>
      <c r="L779" s="179">
        <f t="shared" si="611"/>
        <v>0</v>
      </c>
      <c r="M779" s="209"/>
      <c r="N779" s="208"/>
      <c r="O779" s="179">
        <f t="shared" si="612"/>
        <v>0</v>
      </c>
      <c r="P779" s="209"/>
      <c r="Q779" s="208"/>
      <c r="R779" s="179">
        <f t="shared" si="613"/>
        <v>0</v>
      </c>
      <c r="S779" s="209"/>
      <c r="T779" s="208"/>
      <c r="U779" s="179">
        <f t="shared" si="614"/>
        <v>0</v>
      </c>
      <c r="V779" s="209"/>
      <c r="W779" s="208"/>
      <c r="X779" s="179">
        <f t="shared" si="615"/>
        <v>0</v>
      </c>
      <c r="Y779" s="228"/>
      <c r="Z779" s="208"/>
      <c r="AA779" s="179">
        <f t="shared" si="616"/>
        <v>0</v>
      </c>
      <c r="AB779" s="209"/>
      <c r="AC779" s="208"/>
      <c r="AD779" s="179">
        <f t="shared" si="617"/>
        <v>0</v>
      </c>
      <c r="AE779" s="209"/>
      <c r="AF779" s="208"/>
      <c r="AG779" s="179">
        <f t="shared" si="618"/>
        <v>0</v>
      </c>
      <c r="AH779" s="209"/>
      <c r="AI779" s="203"/>
      <c r="AJ779" s="183" t="s">
        <v>40</v>
      </c>
    </row>
    <row r="780" spans="1:36" ht="15" hidden="1" customHeight="1">
      <c r="A780" s="435"/>
      <c r="B780" s="426"/>
      <c r="C780" s="437"/>
      <c r="D780" s="520"/>
      <c r="E780" s="441"/>
      <c r="F780" s="426"/>
      <c r="G780" s="196" t="s">
        <v>37</v>
      </c>
      <c r="H780" s="208"/>
      <c r="I780" s="179">
        <f t="shared" si="610"/>
        <v>0</v>
      </c>
      <c r="J780" s="209"/>
      <c r="K780" s="208"/>
      <c r="L780" s="179">
        <f t="shared" si="611"/>
        <v>0</v>
      </c>
      <c r="M780" s="209"/>
      <c r="N780" s="208"/>
      <c r="O780" s="179">
        <f t="shared" si="612"/>
        <v>0</v>
      </c>
      <c r="P780" s="209"/>
      <c r="Q780" s="208"/>
      <c r="R780" s="179">
        <f t="shared" si="613"/>
        <v>0</v>
      </c>
      <c r="S780" s="209"/>
      <c r="T780" s="208"/>
      <c r="U780" s="179">
        <f t="shared" si="614"/>
        <v>0</v>
      </c>
      <c r="V780" s="209"/>
      <c r="W780" s="208"/>
      <c r="X780" s="179">
        <f t="shared" si="615"/>
        <v>0</v>
      </c>
      <c r="Y780" s="228"/>
      <c r="Z780" s="208"/>
      <c r="AA780" s="179">
        <f t="shared" si="616"/>
        <v>0</v>
      </c>
      <c r="AB780" s="209"/>
      <c r="AC780" s="208"/>
      <c r="AD780" s="179">
        <f t="shared" si="617"/>
        <v>0</v>
      </c>
      <c r="AE780" s="209"/>
      <c r="AF780" s="208"/>
      <c r="AG780" s="179">
        <f t="shared" si="618"/>
        <v>0</v>
      </c>
      <c r="AH780" s="209"/>
      <c r="AI780" s="203"/>
      <c r="AJ780" s="184">
        <f>AJ778/AJ774</f>
        <v>1</v>
      </c>
    </row>
    <row r="781" spans="1:36" ht="15" hidden="1" customHeight="1">
      <c r="A781" s="435"/>
      <c r="B781" s="426"/>
      <c r="C781" s="437"/>
      <c r="D781" s="520"/>
      <c r="E781" s="441"/>
      <c r="F781" s="426"/>
      <c r="G781" s="196" t="s">
        <v>38</v>
      </c>
      <c r="H781" s="208"/>
      <c r="I781" s="179">
        <f t="shared" si="610"/>
        <v>0</v>
      </c>
      <c r="J781" s="209"/>
      <c r="K781" s="208"/>
      <c r="L781" s="179">
        <f t="shared" si="611"/>
        <v>0</v>
      </c>
      <c r="M781" s="209"/>
      <c r="N781" s="208"/>
      <c r="O781" s="179">
        <f t="shared" si="612"/>
        <v>0</v>
      </c>
      <c r="P781" s="209"/>
      <c r="Q781" s="208"/>
      <c r="R781" s="179">
        <f t="shared" si="613"/>
        <v>0</v>
      </c>
      <c r="S781" s="209"/>
      <c r="T781" s="208"/>
      <c r="U781" s="179">
        <f t="shared" si="614"/>
        <v>0</v>
      </c>
      <c r="V781" s="209"/>
      <c r="W781" s="208"/>
      <c r="X781" s="179">
        <f t="shared" si="615"/>
        <v>0</v>
      </c>
      <c r="Y781" s="228"/>
      <c r="Z781" s="208"/>
      <c r="AA781" s="179">
        <f t="shared" si="616"/>
        <v>0</v>
      </c>
      <c r="AB781" s="209"/>
      <c r="AC781" s="208"/>
      <c r="AD781" s="179">
        <f t="shared" si="617"/>
        <v>0</v>
      </c>
      <c r="AE781" s="209"/>
      <c r="AF781" s="208"/>
      <c r="AG781" s="179">
        <f t="shared" si="618"/>
        <v>0</v>
      </c>
      <c r="AH781" s="209"/>
      <c r="AI781" s="203"/>
      <c r="AJ781" s="182"/>
    </row>
    <row r="782" spans="1:36" ht="15" hidden="1" customHeight="1">
      <c r="A782" s="447" t="s">
        <v>17</v>
      </c>
      <c r="B782" s="431" t="s">
        <v>13</v>
      </c>
      <c r="C782" s="431" t="s">
        <v>14</v>
      </c>
      <c r="D782" s="431" t="s">
        <v>176</v>
      </c>
      <c r="E782" s="431" t="s">
        <v>16</v>
      </c>
      <c r="F782" s="444" t="s">
        <v>17</v>
      </c>
      <c r="G782" s="449" t="s">
        <v>18</v>
      </c>
      <c r="H782" s="443" t="s">
        <v>19</v>
      </c>
      <c r="I782" s="444" t="s">
        <v>20</v>
      </c>
      <c r="J782" s="445" t="s">
        <v>21</v>
      </c>
      <c r="K782" s="443" t="s">
        <v>19</v>
      </c>
      <c r="L782" s="444" t="s">
        <v>20</v>
      </c>
      <c r="M782" s="445" t="s">
        <v>21</v>
      </c>
      <c r="N782" s="443" t="s">
        <v>19</v>
      </c>
      <c r="O782" s="444" t="s">
        <v>20</v>
      </c>
      <c r="P782" s="445" t="s">
        <v>21</v>
      </c>
      <c r="Q782" s="443" t="s">
        <v>19</v>
      </c>
      <c r="R782" s="444" t="s">
        <v>20</v>
      </c>
      <c r="S782" s="445" t="s">
        <v>21</v>
      </c>
      <c r="T782" s="443" t="s">
        <v>19</v>
      </c>
      <c r="U782" s="444" t="s">
        <v>20</v>
      </c>
      <c r="V782" s="445" t="s">
        <v>21</v>
      </c>
      <c r="W782" s="443" t="s">
        <v>19</v>
      </c>
      <c r="X782" s="444" t="s">
        <v>20</v>
      </c>
      <c r="Y782" s="451" t="s">
        <v>21</v>
      </c>
      <c r="Z782" s="443" t="s">
        <v>19</v>
      </c>
      <c r="AA782" s="444" t="s">
        <v>20</v>
      </c>
      <c r="AB782" s="445" t="s">
        <v>21</v>
      </c>
      <c r="AC782" s="443" t="s">
        <v>19</v>
      </c>
      <c r="AD782" s="444" t="s">
        <v>20</v>
      </c>
      <c r="AE782" s="445" t="s">
        <v>21</v>
      </c>
      <c r="AF782" s="443" t="s">
        <v>19</v>
      </c>
      <c r="AG782" s="444" t="s">
        <v>20</v>
      </c>
      <c r="AH782" s="445" t="s">
        <v>21</v>
      </c>
      <c r="AI782" s="452" t="s">
        <v>19</v>
      </c>
      <c r="AJ782" s="454" t="s">
        <v>22</v>
      </c>
    </row>
    <row r="783" spans="1:36" ht="15" hidden="1" customHeight="1">
      <c r="A783" s="447"/>
      <c r="B783" s="431"/>
      <c r="C783" s="431"/>
      <c r="D783" s="431"/>
      <c r="E783" s="431"/>
      <c r="F783" s="444"/>
      <c r="G783" s="449"/>
      <c r="H783" s="443"/>
      <c r="I783" s="444"/>
      <c r="J783" s="445"/>
      <c r="K783" s="443"/>
      <c r="L783" s="444"/>
      <c r="M783" s="445"/>
      <c r="N783" s="443"/>
      <c r="O783" s="444"/>
      <c r="P783" s="445"/>
      <c r="Q783" s="443"/>
      <c r="R783" s="444"/>
      <c r="S783" s="445"/>
      <c r="T783" s="443"/>
      <c r="U783" s="444"/>
      <c r="V783" s="445"/>
      <c r="W783" s="443"/>
      <c r="X783" s="444"/>
      <c r="Y783" s="451"/>
      <c r="Z783" s="443"/>
      <c r="AA783" s="444"/>
      <c r="AB783" s="445"/>
      <c r="AC783" s="443"/>
      <c r="AD783" s="444"/>
      <c r="AE783" s="445"/>
      <c r="AF783" s="443"/>
      <c r="AG783" s="444"/>
      <c r="AH783" s="445"/>
      <c r="AI783" s="452"/>
      <c r="AJ783" s="454"/>
    </row>
    <row r="784" spans="1:36" ht="15" hidden="1" customHeight="1">
      <c r="A784" s="435" t="s">
        <v>202</v>
      </c>
      <c r="B784" s="426" t="s">
        <v>375</v>
      </c>
      <c r="C784" s="437">
        <v>2065</v>
      </c>
      <c r="D784" s="520">
        <v>488</v>
      </c>
      <c r="E784" s="441" t="s">
        <v>376</v>
      </c>
      <c r="F784" s="426" t="s">
        <v>202</v>
      </c>
      <c r="G784" s="196" t="s">
        <v>27</v>
      </c>
      <c r="H784" s="208"/>
      <c r="I784" s="179">
        <f>H784-J784</f>
        <v>0</v>
      </c>
      <c r="J784" s="209"/>
      <c r="K784" s="208"/>
      <c r="L784" s="179">
        <f t="shared" ref="L784:L792" si="619">K784-M784</f>
        <v>0</v>
      </c>
      <c r="M784" s="209"/>
      <c r="N784" s="208"/>
      <c r="O784" s="179">
        <f t="shared" ref="O784:O792" si="620">N784-P784</f>
        <v>0</v>
      </c>
      <c r="P784" s="209"/>
      <c r="Q784" s="208"/>
      <c r="R784" s="179">
        <f t="shared" ref="R784:R792" si="621">Q784-S784</f>
        <v>0</v>
      </c>
      <c r="S784" s="209"/>
      <c r="T784" s="208"/>
      <c r="U784" s="179">
        <f t="shared" ref="U784:U792" si="622">T784-V784</f>
        <v>0</v>
      </c>
      <c r="V784" s="209"/>
      <c r="W784" s="208"/>
      <c r="X784" s="179">
        <f t="shared" ref="X784:X792" si="623">W784-Y784</f>
        <v>0</v>
      </c>
      <c r="Y784" s="228"/>
      <c r="Z784" s="208"/>
      <c r="AA784" s="179">
        <f t="shared" ref="AA784:AA792" si="624">Z784-AB784</f>
        <v>0</v>
      </c>
      <c r="AB784" s="209"/>
      <c r="AC784" s="208"/>
      <c r="AD784" s="179">
        <f t="shared" ref="AD784:AD792" si="625">AC784-AE784</f>
        <v>0</v>
      </c>
      <c r="AE784" s="209"/>
      <c r="AF784" s="208"/>
      <c r="AG784" s="179">
        <f t="shared" ref="AG784:AG792" si="626">AF784-AH784</f>
        <v>0</v>
      </c>
      <c r="AH784" s="209"/>
      <c r="AI784" s="203"/>
      <c r="AJ784" s="181" t="s">
        <v>28</v>
      </c>
    </row>
    <row r="785" spans="1:36" ht="15" hidden="1" customHeight="1">
      <c r="A785" s="435"/>
      <c r="B785" s="426"/>
      <c r="C785" s="437"/>
      <c r="D785" s="520"/>
      <c r="E785" s="441"/>
      <c r="F785" s="426"/>
      <c r="G785" s="196" t="s">
        <v>29</v>
      </c>
      <c r="H785" s="208"/>
      <c r="I785" s="179">
        <f>H785-J785</f>
        <v>0</v>
      </c>
      <c r="J785" s="209"/>
      <c r="K785" s="208"/>
      <c r="L785" s="179">
        <f t="shared" si="619"/>
        <v>0</v>
      </c>
      <c r="M785" s="209"/>
      <c r="N785" s="208"/>
      <c r="O785" s="179">
        <f t="shared" si="620"/>
        <v>0</v>
      </c>
      <c r="P785" s="209"/>
      <c r="Q785" s="208"/>
      <c r="R785" s="179">
        <f t="shared" si="621"/>
        <v>0</v>
      </c>
      <c r="S785" s="209"/>
      <c r="T785" s="208"/>
      <c r="U785" s="179">
        <f t="shared" si="622"/>
        <v>0</v>
      </c>
      <c r="V785" s="209"/>
      <c r="W785" s="208"/>
      <c r="X785" s="179">
        <f t="shared" si="623"/>
        <v>0</v>
      </c>
      <c r="Y785" s="228"/>
      <c r="Z785" s="208"/>
      <c r="AA785" s="179">
        <f t="shared" si="624"/>
        <v>0</v>
      </c>
      <c r="AB785" s="209"/>
      <c r="AC785" s="208"/>
      <c r="AD785" s="179">
        <f t="shared" si="625"/>
        <v>0</v>
      </c>
      <c r="AE785" s="209"/>
      <c r="AF785" s="208"/>
      <c r="AG785" s="179">
        <f t="shared" si="626"/>
        <v>0</v>
      </c>
      <c r="AH785" s="209"/>
      <c r="AI785" s="203"/>
      <c r="AJ785" s="182">
        <f>SUM(H784:H792,K784:K792,N784:N792,Q784:Q792,T784:T792,W784:W792,Z784:Z792,AC784:AC792,AF784:AF792)</f>
        <v>9000</v>
      </c>
    </row>
    <row r="786" spans="1:36" ht="15" hidden="1" customHeight="1">
      <c r="A786" s="435"/>
      <c r="B786" s="426"/>
      <c r="C786" s="437"/>
      <c r="D786" s="520"/>
      <c r="E786" s="441"/>
      <c r="F786" s="426"/>
      <c r="G786" s="196" t="s">
        <v>30</v>
      </c>
      <c r="H786" s="208"/>
      <c r="I786" s="179">
        <f>H786-J786</f>
        <v>0</v>
      </c>
      <c r="J786" s="209"/>
      <c r="K786" s="208"/>
      <c r="L786" s="179">
        <f t="shared" si="619"/>
        <v>0</v>
      </c>
      <c r="M786" s="209"/>
      <c r="N786" s="208"/>
      <c r="O786" s="179">
        <f t="shared" si="620"/>
        <v>0</v>
      </c>
      <c r="P786" s="209"/>
      <c r="Q786" s="208"/>
      <c r="R786" s="179">
        <f t="shared" si="621"/>
        <v>0</v>
      </c>
      <c r="S786" s="209"/>
      <c r="T786" s="208"/>
      <c r="U786" s="179">
        <f t="shared" si="622"/>
        <v>0</v>
      </c>
      <c r="V786" s="209"/>
      <c r="W786" s="208"/>
      <c r="X786" s="179">
        <f t="shared" si="623"/>
        <v>0</v>
      </c>
      <c r="Y786" s="228"/>
      <c r="Z786" s="208"/>
      <c r="AA786" s="179">
        <f t="shared" si="624"/>
        <v>0</v>
      </c>
      <c r="AB786" s="209"/>
      <c r="AC786" s="208"/>
      <c r="AD786" s="179">
        <f t="shared" si="625"/>
        <v>0</v>
      </c>
      <c r="AE786" s="209"/>
      <c r="AF786" s="208"/>
      <c r="AG786" s="179">
        <f t="shared" si="626"/>
        <v>0</v>
      </c>
      <c r="AH786" s="209"/>
      <c r="AI786" s="203"/>
      <c r="AJ786" s="183" t="s">
        <v>32</v>
      </c>
    </row>
    <row r="787" spans="1:36" ht="15" hidden="1" customHeight="1">
      <c r="A787" s="435"/>
      <c r="B787" s="426"/>
      <c r="C787" s="437"/>
      <c r="D787" s="520"/>
      <c r="E787" s="441"/>
      <c r="F787" s="426"/>
      <c r="G787" s="196" t="s">
        <v>31</v>
      </c>
      <c r="H787" s="208"/>
      <c r="I787" s="179">
        <f>H787-J787</f>
        <v>0</v>
      </c>
      <c r="J787" s="209"/>
      <c r="K787" s="208"/>
      <c r="L787" s="179">
        <f t="shared" si="619"/>
        <v>0</v>
      </c>
      <c r="M787" s="209"/>
      <c r="N787" s="208"/>
      <c r="O787" s="179">
        <f t="shared" si="620"/>
        <v>0</v>
      </c>
      <c r="P787" s="209"/>
      <c r="Q787" s="208"/>
      <c r="R787" s="179">
        <f t="shared" si="621"/>
        <v>0</v>
      </c>
      <c r="S787" s="209"/>
      <c r="T787" s="208"/>
      <c r="U787" s="179">
        <f t="shared" si="622"/>
        <v>0</v>
      </c>
      <c r="V787" s="209"/>
      <c r="W787" s="208"/>
      <c r="X787" s="179">
        <f t="shared" si="623"/>
        <v>0</v>
      </c>
      <c r="Y787" s="228"/>
      <c r="Z787" s="208"/>
      <c r="AA787" s="179">
        <f t="shared" si="624"/>
        <v>0</v>
      </c>
      <c r="AB787" s="209"/>
      <c r="AC787" s="208"/>
      <c r="AD787" s="179">
        <f t="shared" si="625"/>
        <v>0</v>
      </c>
      <c r="AE787" s="209"/>
      <c r="AF787" s="208"/>
      <c r="AG787" s="179">
        <f t="shared" si="626"/>
        <v>0</v>
      </c>
      <c r="AH787" s="209"/>
      <c r="AI787" s="203"/>
      <c r="AJ787" s="182">
        <f>SUM(I784:I792,L784:L792,O784:O792,R784:R792,U784:U792,X784:X792,AA784:AA792,AD784:AD792,AA784:AA792,AG784:AG792)</f>
        <v>0</v>
      </c>
    </row>
    <row r="788" spans="1:36" ht="15" hidden="1" customHeight="1">
      <c r="A788" s="435"/>
      <c r="B788" s="426"/>
      <c r="C788" s="437"/>
      <c r="D788" s="520"/>
      <c r="E788" s="441"/>
      <c r="F788" s="426"/>
      <c r="G788" s="196" t="s">
        <v>33</v>
      </c>
      <c r="H788" s="208"/>
      <c r="I788" s="179">
        <f>H788-J788</f>
        <v>0</v>
      </c>
      <c r="J788" s="209"/>
      <c r="K788" s="208"/>
      <c r="L788" s="179">
        <f t="shared" si="619"/>
        <v>0</v>
      </c>
      <c r="M788" s="209"/>
      <c r="N788" s="208"/>
      <c r="O788" s="179">
        <f t="shared" si="620"/>
        <v>0</v>
      </c>
      <c r="P788" s="209"/>
      <c r="Q788" s="208"/>
      <c r="R788" s="179">
        <f t="shared" si="621"/>
        <v>0</v>
      </c>
      <c r="S788" s="209"/>
      <c r="T788" s="208"/>
      <c r="U788" s="179">
        <f t="shared" si="622"/>
        <v>0</v>
      </c>
      <c r="V788" s="209"/>
      <c r="W788" s="208"/>
      <c r="X788" s="179">
        <f t="shared" si="623"/>
        <v>0</v>
      </c>
      <c r="Y788" s="228"/>
      <c r="Z788" s="208"/>
      <c r="AA788" s="179">
        <f t="shared" si="624"/>
        <v>0</v>
      </c>
      <c r="AB788" s="209"/>
      <c r="AC788" s="208"/>
      <c r="AD788" s="179">
        <f t="shared" si="625"/>
        <v>0</v>
      </c>
      <c r="AE788" s="209"/>
      <c r="AF788" s="208"/>
      <c r="AG788" s="179">
        <f t="shared" si="626"/>
        <v>0</v>
      </c>
      <c r="AH788" s="209"/>
      <c r="AI788" s="203"/>
      <c r="AJ788" s="183" t="s">
        <v>36</v>
      </c>
    </row>
    <row r="789" spans="1:36" ht="15" hidden="1" customHeight="1">
      <c r="A789" s="435"/>
      <c r="B789" s="426"/>
      <c r="C789" s="437"/>
      <c r="D789" s="520"/>
      <c r="E789" s="441"/>
      <c r="F789" s="426"/>
      <c r="G789" s="196" t="s">
        <v>34</v>
      </c>
      <c r="H789" s="208">
        <v>9000</v>
      </c>
      <c r="I789" s="179">
        <v>0</v>
      </c>
      <c r="J789" s="209">
        <v>9000</v>
      </c>
      <c r="K789" s="208"/>
      <c r="L789" s="179">
        <f t="shared" si="619"/>
        <v>0</v>
      </c>
      <c r="M789" s="209"/>
      <c r="N789" s="208"/>
      <c r="O789" s="179">
        <f t="shared" si="620"/>
        <v>0</v>
      </c>
      <c r="P789" s="209"/>
      <c r="Q789" s="208"/>
      <c r="R789" s="179">
        <f t="shared" si="621"/>
        <v>0</v>
      </c>
      <c r="S789" s="209"/>
      <c r="T789" s="208"/>
      <c r="U789" s="179">
        <f t="shared" si="622"/>
        <v>0</v>
      </c>
      <c r="V789" s="209"/>
      <c r="W789" s="208"/>
      <c r="X789" s="179">
        <f t="shared" si="623"/>
        <v>0</v>
      </c>
      <c r="Y789" s="228"/>
      <c r="Z789" s="208"/>
      <c r="AA789" s="179">
        <f t="shared" si="624"/>
        <v>0</v>
      </c>
      <c r="AB789" s="209"/>
      <c r="AC789" s="208"/>
      <c r="AD789" s="179">
        <f t="shared" si="625"/>
        <v>0</v>
      </c>
      <c r="AE789" s="209"/>
      <c r="AF789" s="208"/>
      <c r="AG789" s="179">
        <f t="shared" si="626"/>
        <v>0</v>
      </c>
      <c r="AH789" s="209"/>
      <c r="AI789" s="203"/>
      <c r="AJ789" s="182">
        <f>SUM(J784:J792,M784:M792,P784:P792,S784:S792,V784:V792,Y784:Y792,AB784:AB792,AE784:AE792,AH784:AH792)</f>
        <v>9000</v>
      </c>
    </row>
    <row r="790" spans="1:36" ht="15" hidden="1" customHeight="1">
      <c r="A790" s="435"/>
      <c r="B790" s="426"/>
      <c r="C790" s="437"/>
      <c r="D790" s="520"/>
      <c r="E790" s="441"/>
      <c r="F790" s="426"/>
      <c r="G790" s="196" t="s">
        <v>35</v>
      </c>
      <c r="H790" s="208"/>
      <c r="I790" s="179">
        <f t="shared" ref="I790:I792" si="627">H790-J790</f>
        <v>0</v>
      </c>
      <c r="J790" s="209"/>
      <c r="K790" s="208"/>
      <c r="L790" s="179">
        <f t="shared" si="619"/>
        <v>0</v>
      </c>
      <c r="M790" s="209"/>
      <c r="N790" s="208"/>
      <c r="O790" s="179">
        <f t="shared" si="620"/>
        <v>0</v>
      </c>
      <c r="P790" s="209"/>
      <c r="Q790" s="208"/>
      <c r="R790" s="179">
        <f t="shared" si="621"/>
        <v>0</v>
      </c>
      <c r="S790" s="209"/>
      <c r="T790" s="208"/>
      <c r="U790" s="179">
        <f t="shared" si="622"/>
        <v>0</v>
      </c>
      <c r="V790" s="209"/>
      <c r="W790" s="208"/>
      <c r="X790" s="179">
        <f t="shared" si="623"/>
        <v>0</v>
      </c>
      <c r="Y790" s="228"/>
      <c r="Z790" s="208"/>
      <c r="AA790" s="179">
        <f t="shared" si="624"/>
        <v>0</v>
      </c>
      <c r="AB790" s="209"/>
      <c r="AC790" s="208"/>
      <c r="AD790" s="179">
        <f t="shared" si="625"/>
        <v>0</v>
      </c>
      <c r="AE790" s="209"/>
      <c r="AF790" s="208"/>
      <c r="AG790" s="179">
        <f t="shared" si="626"/>
        <v>0</v>
      </c>
      <c r="AH790" s="209"/>
      <c r="AI790" s="203"/>
      <c r="AJ790" s="183" t="s">
        <v>40</v>
      </c>
    </row>
    <row r="791" spans="1:36" ht="15" hidden="1" customHeight="1">
      <c r="A791" s="435"/>
      <c r="B791" s="426"/>
      <c r="C791" s="437"/>
      <c r="D791" s="520"/>
      <c r="E791" s="441"/>
      <c r="F791" s="426"/>
      <c r="G791" s="196" t="s">
        <v>37</v>
      </c>
      <c r="H791" s="208"/>
      <c r="I791" s="179">
        <f t="shared" si="627"/>
        <v>0</v>
      </c>
      <c r="J791" s="209"/>
      <c r="K791" s="208"/>
      <c r="L791" s="179">
        <f t="shared" si="619"/>
        <v>0</v>
      </c>
      <c r="M791" s="209"/>
      <c r="N791" s="208"/>
      <c r="O791" s="179">
        <f t="shared" si="620"/>
        <v>0</v>
      </c>
      <c r="P791" s="209"/>
      <c r="Q791" s="208"/>
      <c r="R791" s="179">
        <f t="shared" si="621"/>
        <v>0</v>
      </c>
      <c r="S791" s="209"/>
      <c r="T791" s="208"/>
      <c r="U791" s="179">
        <f t="shared" si="622"/>
        <v>0</v>
      </c>
      <c r="V791" s="209"/>
      <c r="W791" s="208"/>
      <c r="X791" s="179">
        <f t="shared" si="623"/>
        <v>0</v>
      </c>
      <c r="Y791" s="228"/>
      <c r="Z791" s="208"/>
      <c r="AA791" s="179">
        <f t="shared" si="624"/>
        <v>0</v>
      </c>
      <c r="AB791" s="209"/>
      <c r="AC791" s="208"/>
      <c r="AD791" s="179">
        <f t="shared" si="625"/>
        <v>0</v>
      </c>
      <c r="AE791" s="209"/>
      <c r="AF791" s="208"/>
      <c r="AG791" s="179">
        <f t="shared" si="626"/>
        <v>0</v>
      </c>
      <c r="AH791" s="209"/>
      <c r="AI791" s="203"/>
      <c r="AJ791" s="184">
        <f>AJ789/AJ785</f>
        <v>1</v>
      </c>
    </row>
    <row r="792" spans="1:36" ht="15" hidden="1" customHeight="1" thickBot="1">
      <c r="A792" s="522"/>
      <c r="B792" s="432"/>
      <c r="C792" s="523"/>
      <c r="D792" s="524"/>
      <c r="E792" s="525"/>
      <c r="F792" s="432"/>
      <c r="G792" s="198" t="s">
        <v>38</v>
      </c>
      <c r="H792" s="212"/>
      <c r="I792" s="180">
        <f t="shared" si="627"/>
        <v>0</v>
      </c>
      <c r="J792" s="213"/>
      <c r="K792" s="212"/>
      <c r="L792" s="180">
        <f t="shared" si="619"/>
        <v>0</v>
      </c>
      <c r="M792" s="213"/>
      <c r="N792" s="212"/>
      <c r="O792" s="180">
        <f t="shared" si="620"/>
        <v>0</v>
      </c>
      <c r="P792" s="213"/>
      <c r="Q792" s="212"/>
      <c r="R792" s="180">
        <f t="shared" si="621"/>
        <v>0</v>
      </c>
      <c r="S792" s="213"/>
      <c r="T792" s="212"/>
      <c r="U792" s="180">
        <f t="shared" si="622"/>
        <v>0</v>
      </c>
      <c r="V792" s="213"/>
      <c r="W792" s="212"/>
      <c r="X792" s="180">
        <f t="shared" si="623"/>
        <v>0</v>
      </c>
      <c r="Y792" s="230"/>
      <c r="Z792" s="212"/>
      <c r="AA792" s="180">
        <f t="shared" si="624"/>
        <v>0</v>
      </c>
      <c r="AB792" s="213"/>
      <c r="AC792" s="212"/>
      <c r="AD792" s="180">
        <f t="shared" si="625"/>
        <v>0</v>
      </c>
      <c r="AE792" s="213"/>
      <c r="AF792" s="212"/>
      <c r="AG792" s="180">
        <f t="shared" si="626"/>
        <v>0</v>
      </c>
      <c r="AH792" s="213"/>
      <c r="AI792" s="205"/>
      <c r="AJ792" s="188"/>
    </row>
    <row r="793" spans="1:36" ht="15" customHeight="1">
      <c r="A793" s="446" t="s">
        <v>17</v>
      </c>
      <c r="B793" s="367" t="s">
        <v>13</v>
      </c>
      <c r="C793" s="367" t="s">
        <v>14</v>
      </c>
      <c r="D793" s="367" t="s">
        <v>176</v>
      </c>
      <c r="E793" s="367" t="s">
        <v>16</v>
      </c>
      <c r="F793" s="354" t="s">
        <v>17</v>
      </c>
      <c r="G793" s="448" t="s">
        <v>18</v>
      </c>
      <c r="H793" s="365" t="s">
        <v>19</v>
      </c>
      <c r="I793" s="354" t="s">
        <v>20</v>
      </c>
      <c r="J793" s="355" t="s">
        <v>21</v>
      </c>
      <c r="K793" s="365" t="s">
        <v>19</v>
      </c>
      <c r="L793" s="354" t="s">
        <v>20</v>
      </c>
      <c r="M793" s="355" t="s">
        <v>21</v>
      </c>
      <c r="N793" s="365" t="s">
        <v>19</v>
      </c>
      <c r="O793" s="354" t="s">
        <v>20</v>
      </c>
      <c r="P793" s="355" t="s">
        <v>21</v>
      </c>
      <c r="Q793" s="365" t="s">
        <v>19</v>
      </c>
      <c r="R793" s="354" t="s">
        <v>20</v>
      </c>
      <c r="S793" s="355" t="s">
        <v>21</v>
      </c>
      <c r="T793" s="365" t="s">
        <v>19</v>
      </c>
      <c r="U793" s="354" t="s">
        <v>20</v>
      </c>
      <c r="V793" s="355" t="s">
        <v>21</v>
      </c>
      <c r="W793" s="365" t="s">
        <v>19</v>
      </c>
      <c r="X793" s="354" t="s">
        <v>20</v>
      </c>
      <c r="Y793" s="450" t="s">
        <v>21</v>
      </c>
      <c r="Z793" s="365" t="s">
        <v>19</v>
      </c>
      <c r="AA793" s="354" t="s">
        <v>20</v>
      </c>
      <c r="AB793" s="355" t="s">
        <v>21</v>
      </c>
      <c r="AC793" s="365" t="s">
        <v>19</v>
      </c>
      <c r="AD793" s="354" t="s">
        <v>20</v>
      </c>
      <c r="AE793" s="355" t="s">
        <v>21</v>
      </c>
      <c r="AF793" s="365" t="s">
        <v>19</v>
      </c>
      <c r="AG793" s="354" t="s">
        <v>20</v>
      </c>
      <c r="AH793" s="355" t="s">
        <v>21</v>
      </c>
      <c r="AI793" s="356" t="s">
        <v>19</v>
      </c>
      <c r="AJ793" s="453" t="s">
        <v>22</v>
      </c>
    </row>
    <row r="794" spans="1:36" ht="15" customHeight="1">
      <c r="A794" s="447"/>
      <c r="B794" s="431"/>
      <c r="C794" s="431"/>
      <c r="D794" s="431"/>
      <c r="E794" s="431"/>
      <c r="F794" s="444"/>
      <c r="G794" s="449"/>
      <c r="H794" s="443"/>
      <c r="I794" s="444"/>
      <c r="J794" s="445"/>
      <c r="K794" s="443"/>
      <c r="L794" s="444"/>
      <c r="M794" s="445"/>
      <c r="N794" s="443"/>
      <c r="O794" s="444"/>
      <c r="P794" s="445"/>
      <c r="Q794" s="443"/>
      <c r="R794" s="444"/>
      <c r="S794" s="445"/>
      <c r="T794" s="443"/>
      <c r="U794" s="444"/>
      <c r="V794" s="445"/>
      <c r="W794" s="443"/>
      <c r="X794" s="444"/>
      <c r="Y794" s="451"/>
      <c r="Z794" s="443"/>
      <c r="AA794" s="444"/>
      <c r="AB794" s="445"/>
      <c r="AC794" s="443"/>
      <c r="AD794" s="444"/>
      <c r="AE794" s="445"/>
      <c r="AF794" s="443"/>
      <c r="AG794" s="444"/>
      <c r="AH794" s="445"/>
      <c r="AI794" s="452"/>
      <c r="AJ794" s="454"/>
    </row>
    <row r="795" spans="1:36" ht="15" customHeight="1">
      <c r="A795" s="435" t="s">
        <v>218</v>
      </c>
      <c r="B795" s="426" t="s">
        <v>377</v>
      </c>
      <c r="C795" s="437">
        <v>1877</v>
      </c>
      <c r="D795" s="439" t="s">
        <v>378</v>
      </c>
      <c r="E795" s="441" t="s">
        <v>379</v>
      </c>
      <c r="F795" s="426" t="s">
        <v>218</v>
      </c>
      <c r="G795" s="196" t="s">
        <v>27</v>
      </c>
      <c r="H795" s="208"/>
      <c r="I795" s="179">
        <f t="shared" ref="I795:I803" si="628">H795-J795</f>
        <v>0</v>
      </c>
      <c r="J795" s="209"/>
      <c r="K795" s="208"/>
      <c r="L795" s="179">
        <f t="shared" ref="L795:L803" si="629">K795-M795</f>
        <v>0</v>
      </c>
      <c r="M795" s="209"/>
      <c r="N795" s="208"/>
      <c r="O795" s="179">
        <f t="shared" ref="O795:O803" si="630">N795-P795</f>
        <v>0</v>
      </c>
      <c r="P795" s="209"/>
      <c r="Q795" s="208"/>
      <c r="R795" s="179">
        <f t="shared" ref="R795:R803" si="631">Q795-S795</f>
        <v>0</v>
      </c>
      <c r="S795" s="209"/>
      <c r="T795" s="208"/>
      <c r="U795" s="179">
        <f t="shared" ref="U795:U803" si="632">T795-V795</f>
        <v>0</v>
      </c>
      <c r="V795" s="209"/>
      <c r="W795" s="208"/>
      <c r="X795" s="179">
        <f t="shared" ref="X795:X803" si="633">W795-Y795</f>
        <v>0</v>
      </c>
      <c r="Y795" s="228"/>
      <c r="Z795" s="208"/>
      <c r="AA795" s="179">
        <f t="shared" ref="AA795:AA803" si="634">Z795-AB795</f>
        <v>0</v>
      </c>
      <c r="AB795" s="209"/>
      <c r="AC795" s="208"/>
      <c r="AD795" s="179">
        <f t="shared" ref="AD795:AD803" si="635">AC795-AE795</f>
        <v>0</v>
      </c>
      <c r="AE795" s="209"/>
      <c r="AF795" s="208"/>
      <c r="AG795" s="179">
        <f t="shared" ref="AG795:AG803" si="636">AF795-AH795</f>
        <v>0</v>
      </c>
      <c r="AH795" s="209"/>
      <c r="AI795" s="203"/>
      <c r="AJ795" s="181" t="s">
        <v>28</v>
      </c>
    </row>
    <row r="796" spans="1:36">
      <c r="A796" s="435"/>
      <c r="B796" s="426"/>
      <c r="C796" s="437"/>
      <c r="D796" s="439"/>
      <c r="E796" s="441"/>
      <c r="F796" s="426"/>
      <c r="G796" s="196" t="s">
        <v>29</v>
      </c>
      <c r="H796" s="208"/>
      <c r="I796" s="179">
        <f t="shared" si="628"/>
        <v>0</v>
      </c>
      <c r="J796" s="209"/>
      <c r="K796" s="208"/>
      <c r="L796" s="179">
        <f t="shared" si="629"/>
        <v>0</v>
      </c>
      <c r="M796" s="209"/>
      <c r="N796" s="208"/>
      <c r="O796" s="179">
        <f t="shared" si="630"/>
        <v>0</v>
      </c>
      <c r="P796" s="209"/>
      <c r="Q796" s="208"/>
      <c r="R796" s="179">
        <f t="shared" si="631"/>
        <v>0</v>
      </c>
      <c r="S796" s="209"/>
      <c r="T796" s="208"/>
      <c r="U796" s="179">
        <f t="shared" si="632"/>
        <v>0</v>
      </c>
      <c r="V796" s="209"/>
      <c r="W796" s="208"/>
      <c r="X796" s="179">
        <f t="shared" si="633"/>
        <v>0</v>
      </c>
      <c r="Y796" s="228"/>
      <c r="Z796" s="208"/>
      <c r="AA796" s="179">
        <f t="shared" si="634"/>
        <v>0</v>
      </c>
      <c r="AB796" s="209"/>
      <c r="AC796" s="208"/>
      <c r="AD796" s="179">
        <f t="shared" si="635"/>
        <v>0</v>
      </c>
      <c r="AE796" s="209"/>
      <c r="AF796" s="208"/>
      <c r="AG796" s="179">
        <f t="shared" si="636"/>
        <v>0</v>
      </c>
      <c r="AH796" s="209"/>
      <c r="AI796" s="203"/>
      <c r="AJ796" s="182">
        <f>SUM(H795:H803,K795:K803,N795:N803,Q795:Q803,T795:T803,W795:W803,Z795:Z803,AC795:AC803,AF795:AF803)</f>
        <v>2577500</v>
      </c>
    </row>
    <row r="797" spans="1:36">
      <c r="A797" s="435"/>
      <c r="B797" s="426"/>
      <c r="C797" s="437"/>
      <c r="D797" s="439"/>
      <c r="E797" s="441"/>
      <c r="F797" s="426"/>
      <c r="G797" s="196" t="s">
        <v>30</v>
      </c>
      <c r="H797" s="208"/>
      <c r="I797" s="179">
        <f t="shared" si="628"/>
        <v>0</v>
      </c>
      <c r="J797" s="209"/>
      <c r="K797" s="208">
        <v>120000</v>
      </c>
      <c r="L797" s="179">
        <f t="shared" si="629"/>
        <v>0</v>
      </c>
      <c r="M797" s="209">
        <v>120000</v>
      </c>
      <c r="N797" s="208"/>
      <c r="O797" s="179">
        <f t="shared" si="630"/>
        <v>0</v>
      </c>
      <c r="P797" s="209"/>
      <c r="Q797" s="208">
        <v>20000</v>
      </c>
      <c r="R797" s="179">
        <f t="shared" si="631"/>
        <v>0</v>
      </c>
      <c r="S797" s="209">
        <v>20000</v>
      </c>
      <c r="T797" s="208"/>
      <c r="U797" s="179">
        <f t="shared" si="632"/>
        <v>0</v>
      </c>
      <c r="V797" s="209"/>
      <c r="W797" s="208"/>
      <c r="X797" s="179">
        <f t="shared" si="633"/>
        <v>0</v>
      </c>
      <c r="Y797" s="228"/>
      <c r="Z797" s="208"/>
      <c r="AA797" s="179">
        <f t="shared" si="634"/>
        <v>0</v>
      </c>
      <c r="AB797" s="209"/>
      <c r="AC797" s="208"/>
      <c r="AD797" s="179">
        <f t="shared" si="635"/>
        <v>0</v>
      </c>
      <c r="AE797" s="209"/>
      <c r="AF797" s="208"/>
      <c r="AG797" s="179">
        <f t="shared" si="636"/>
        <v>0</v>
      </c>
      <c r="AH797" s="209"/>
      <c r="AI797" s="203"/>
      <c r="AJ797" s="183" t="s">
        <v>32</v>
      </c>
    </row>
    <row r="798" spans="1:36">
      <c r="A798" s="435"/>
      <c r="B798" s="426"/>
      <c r="C798" s="437"/>
      <c r="D798" s="439"/>
      <c r="E798" s="441"/>
      <c r="F798" s="426"/>
      <c r="G798" s="196" t="s">
        <v>31</v>
      </c>
      <c r="H798" s="208"/>
      <c r="I798" s="179">
        <f t="shared" si="628"/>
        <v>0</v>
      </c>
      <c r="J798" s="209"/>
      <c r="K798" s="208"/>
      <c r="L798" s="179">
        <f t="shared" si="629"/>
        <v>0</v>
      </c>
      <c r="M798" s="209"/>
      <c r="N798" s="208">
        <v>100000</v>
      </c>
      <c r="O798" s="179">
        <f t="shared" si="630"/>
        <v>12000</v>
      </c>
      <c r="P798" s="209">
        <v>88000</v>
      </c>
      <c r="Q798" s="208"/>
      <c r="R798" s="179">
        <f t="shared" si="631"/>
        <v>0</v>
      </c>
      <c r="S798" s="209"/>
      <c r="T798" s="208"/>
      <c r="U798" s="179">
        <f t="shared" si="632"/>
        <v>0</v>
      </c>
      <c r="V798" s="209"/>
      <c r="W798" s="208"/>
      <c r="X798" s="179">
        <f t="shared" si="633"/>
        <v>0</v>
      </c>
      <c r="Y798" s="228"/>
      <c r="Z798" s="208"/>
      <c r="AA798" s="179">
        <f t="shared" si="634"/>
        <v>0</v>
      </c>
      <c r="AB798" s="209"/>
      <c r="AC798" s="208"/>
      <c r="AD798" s="179">
        <f t="shared" si="635"/>
        <v>0</v>
      </c>
      <c r="AE798" s="209"/>
      <c r="AF798" s="208"/>
      <c r="AG798" s="179">
        <f t="shared" si="636"/>
        <v>0</v>
      </c>
      <c r="AH798" s="209"/>
      <c r="AI798" s="203"/>
      <c r="AJ798" s="182">
        <f>SUM(I795:I803,L795:L803,O795:O803,R795:R803,U795:U803,X795:X803,AA795:AA803,AD795:AD803,AG795:AG803)</f>
        <v>2073500</v>
      </c>
    </row>
    <row r="799" spans="1:36">
      <c r="A799" s="435"/>
      <c r="B799" s="426"/>
      <c r="C799" s="437"/>
      <c r="D799" s="439"/>
      <c r="E799" s="441"/>
      <c r="F799" s="426"/>
      <c r="G799" s="196" t="s">
        <v>33</v>
      </c>
      <c r="H799" s="208"/>
      <c r="I799" s="179">
        <f t="shared" si="628"/>
        <v>0</v>
      </c>
      <c r="J799" s="209"/>
      <c r="K799" s="208"/>
      <c r="L799" s="179">
        <f t="shared" si="629"/>
        <v>0</v>
      </c>
      <c r="M799" s="209"/>
      <c r="N799" s="208"/>
      <c r="O799" s="179">
        <f t="shared" si="630"/>
        <v>0</v>
      </c>
      <c r="P799" s="209"/>
      <c r="Q799" s="208">
        <v>276000</v>
      </c>
      <c r="R799" s="179">
        <f t="shared" si="631"/>
        <v>0</v>
      </c>
      <c r="S799" s="209">
        <v>276000</v>
      </c>
      <c r="T799" s="208"/>
      <c r="U799" s="179">
        <f t="shared" si="632"/>
        <v>0</v>
      </c>
      <c r="V799" s="209"/>
      <c r="W799" s="208">
        <v>61500</v>
      </c>
      <c r="X799" s="179">
        <f t="shared" si="633"/>
        <v>61500</v>
      </c>
      <c r="Y799" s="209"/>
      <c r="Z799" s="208"/>
      <c r="AA799" s="179">
        <f t="shared" si="634"/>
        <v>0</v>
      </c>
      <c r="AB799" s="209"/>
      <c r="AC799" s="208"/>
      <c r="AD799" s="179">
        <f t="shared" si="635"/>
        <v>0</v>
      </c>
      <c r="AE799" s="209"/>
      <c r="AF799" s="208"/>
      <c r="AG799" s="179">
        <f t="shared" si="636"/>
        <v>0</v>
      </c>
      <c r="AH799" s="209"/>
      <c r="AI799" s="203"/>
      <c r="AJ799" s="183" t="s">
        <v>36</v>
      </c>
    </row>
    <row r="800" spans="1:36">
      <c r="A800" s="435"/>
      <c r="B800" s="426"/>
      <c r="C800" s="437"/>
      <c r="D800" s="439"/>
      <c r="E800" s="441"/>
      <c r="F800" s="426"/>
      <c r="G800" s="196" t="s">
        <v>34</v>
      </c>
      <c r="H800" s="208"/>
      <c r="I800" s="179">
        <f t="shared" si="628"/>
        <v>0</v>
      </c>
      <c r="J800" s="209"/>
      <c r="K800" s="208"/>
      <c r="L800" s="179">
        <f t="shared" si="629"/>
        <v>0</v>
      </c>
      <c r="M800" s="209"/>
      <c r="N800" s="208"/>
      <c r="O800" s="179">
        <f t="shared" si="630"/>
        <v>0</v>
      </c>
      <c r="P800" s="209"/>
      <c r="Q800" s="208"/>
      <c r="R800" s="179">
        <f t="shared" si="631"/>
        <v>0</v>
      </c>
      <c r="S800" s="209"/>
      <c r="T800" s="208"/>
      <c r="U800" s="179">
        <f t="shared" si="632"/>
        <v>0</v>
      </c>
      <c r="V800" s="209"/>
      <c r="W800" s="208">
        <v>2000000</v>
      </c>
      <c r="X800" s="179">
        <f t="shared" si="633"/>
        <v>2000000</v>
      </c>
      <c r="Y800" s="228"/>
      <c r="Z800" s="208"/>
      <c r="AA800" s="179">
        <f t="shared" si="634"/>
        <v>0</v>
      </c>
      <c r="AB800" s="209"/>
      <c r="AC800" s="208"/>
      <c r="AD800" s="179">
        <f t="shared" si="635"/>
        <v>0</v>
      </c>
      <c r="AE800" s="209"/>
      <c r="AF800" s="208"/>
      <c r="AG800" s="179">
        <f t="shared" si="636"/>
        <v>0</v>
      </c>
      <c r="AH800" s="209"/>
      <c r="AI800" s="203"/>
      <c r="AJ800" s="182">
        <f>SUM(J795:J803,M795:M803,P795:P803,S795:S803,V795:V803,Y795:Y803,AB795:AB803,AE795:AE803,AH795:AH803)</f>
        <v>504000</v>
      </c>
    </row>
    <row r="801" spans="1:36">
      <c r="A801" s="435"/>
      <c r="B801" s="426"/>
      <c r="C801" s="437"/>
      <c r="D801" s="439"/>
      <c r="E801" s="441"/>
      <c r="F801" s="426"/>
      <c r="G801" s="196" t="s">
        <v>35</v>
      </c>
      <c r="H801" s="208"/>
      <c r="I801" s="179">
        <f t="shared" si="628"/>
        <v>0</v>
      </c>
      <c r="J801" s="209"/>
      <c r="K801" s="208"/>
      <c r="L801" s="179">
        <f t="shared" si="629"/>
        <v>0</v>
      </c>
      <c r="M801" s="209"/>
      <c r="N801" s="208"/>
      <c r="O801" s="179">
        <f t="shared" si="630"/>
        <v>0</v>
      </c>
      <c r="P801" s="209"/>
      <c r="Q801" s="208"/>
      <c r="R801" s="179">
        <f t="shared" si="631"/>
        <v>0</v>
      </c>
      <c r="S801" s="209"/>
      <c r="T801" s="208"/>
      <c r="U801" s="179">
        <f t="shared" si="632"/>
        <v>0</v>
      </c>
      <c r="V801" s="209"/>
      <c r="W801" s="208"/>
      <c r="X801" s="179">
        <f t="shared" si="633"/>
        <v>0</v>
      </c>
      <c r="Y801" s="228"/>
      <c r="Z801" s="208"/>
      <c r="AA801" s="179">
        <f t="shared" si="634"/>
        <v>0</v>
      </c>
      <c r="AB801" s="209"/>
      <c r="AC801" s="208"/>
      <c r="AD801" s="179">
        <f t="shared" si="635"/>
        <v>0</v>
      </c>
      <c r="AE801" s="209"/>
      <c r="AF801" s="208"/>
      <c r="AG801" s="179">
        <f t="shared" si="636"/>
        <v>0</v>
      </c>
      <c r="AH801" s="209"/>
      <c r="AI801" s="203"/>
      <c r="AJ801" s="183" t="s">
        <v>40</v>
      </c>
    </row>
    <row r="802" spans="1:36">
      <c r="A802" s="435"/>
      <c r="B802" s="426"/>
      <c r="C802" s="437"/>
      <c r="D802" s="439"/>
      <c r="E802" s="441"/>
      <c r="F802" s="426"/>
      <c r="G802" s="196" t="s">
        <v>37</v>
      </c>
      <c r="H802" s="208"/>
      <c r="I802" s="179">
        <f t="shared" si="628"/>
        <v>0</v>
      </c>
      <c r="J802" s="209"/>
      <c r="K802" s="208"/>
      <c r="L802" s="179">
        <f t="shared" si="629"/>
        <v>0</v>
      </c>
      <c r="M802" s="209"/>
      <c r="N802" s="208"/>
      <c r="O802" s="179">
        <f t="shared" si="630"/>
        <v>0</v>
      </c>
      <c r="P802" s="209"/>
      <c r="Q802" s="208"/>
      <c r="R802" s="179">
        <f t="shared" si="631"/>
        <v>0</v>
      </c>
      <c r="S802" s="209"/>
      <c r="T802" s="208"/>
      <c r="U802" s="179">
        <f t="shared" si="632"/>
        <v>0</v>
      </c>
      <c r="V802" s="209"/>
      <c r="W802" s="208"/>
      <c r="X802" s="179">
        <f t="shared" si="633"/>
        <v>0</v>
      </c>
      <c r="Y802" s="228"/>
      <c r="Z802" s="208"/>
      <c r="AA802" s="179">
        <f t="shared" si="634"/>
        <v>0</v>
      </c>
      <c r="AB802" s="209"/>
      <c r="AC802" s="208"/>
      <c r="AD802" s="179">
        <f t="shared" si="635"/>
        <v>0</v>
      </c>
      <c r="AE802" s="209"/>
      <c r="AF802" s="208"/>
      <c r="AG802" s="179">
        <f t="shared" si="636"/>
        <v>0</v>
      </c>
      <c r="AH802" s="209"/>
      <c r="AI802" s="203"/>
      <c r="AJ802" s="184">
        <f>AJ800/AJ796</f>
        <v>0.19553831231813773</v>
      </c>
    </row>
    <row r="803" spans="1:36" ht="15" thickBot="1">
      <c r="A803" s="436"/>
      <c r="B803" s="427"/>
      <c r="C803" s="438"/>
      <c r="D803" s="440"/>
      <c r="E803" s="442"/>
      <c r="F803" s="427"/>
      <c r="G803" s="197" t="s">
        <v>38</v>
      </c>
      <c r="H803" s="210"/>
      <c r="I803" s="185">
        <f t="shared" si="628"/>
        <v>0</v>
      </c>
      <c r="J803" s="211"/>
      <c r="K803" s="210"/>
      <c r="L803" s="185">
        <f t="shared" si="629"/>
        <v>0</v>
      </c>
      <c r="M803" s="211"/>
      <c r="N803" s="210"/>
      <c r="O803" s="185">
        <f t="shared" si="630"/>
        <v>0</v>
      </c>
      <c r="P803" s="211"/>
      <c r="Q803" s="210"/>
      <c r="R803" s="185">
        <f t="shared" si="631"/>
        <v>0</v>
      </c>
      <c r="S803" s="211"/>
      <c r="T803" s="210"/>
      <c r="U803" s="185">
        <f t="shared" si="632"/>
        <v>0</v>
      </c>
      <c r="V803" s="211"/>
      <c r="W803" s="210"/>
      <c r="X803" s="185">
        <f t="shared" si="633"/>
        <v>0</v>
      </c>
      <c r="Y803" s="229"/>
      <c r="Z803" s="210"/>
      <c r="AA803" s="185">
        <f t="shared" si="634"/>
        <v>0</v>
      </c>
      <c r="AB803" s="211"/>
      <c r="AC803" s="210"/>
      <c r="AD803" s="185">
        <f t="shared" si="635"/>
        <v>0</v>
      </c>
      <c r="AE803" s="211"/>
      <c r="AF803" s="210"/>
      <c r="AG803" s="185">
        <f t="shared" si="636"/>
        <v>0</v>
      </c>
      <c r="AH803" s="211"/>
      <c r="AI803" s="204"/>
      <c r="AJ803" s="186"/>
    </row>
    <row r="804" spans="1:36" ht="15" customHeight="1">
      <c r="A804" s="446" t="s">
        <v>17</v>
      </c>
      <c r="B804" s="367" t="s">
        <v>13</v>
      </c>
      <c r="C804" s="367" t="s">
        <v>14</v>
      </c>
      <c r="D804" s="367" t="s">
        <v>176</v>
      </c>
      <c r="E804" s="367" t="s">
        <v>16</v>
      </c>
      <c r="F804" s="354" t="s">
        <v>17</v>
      </c>
      <c r="G804" s="448" t="s">
        <v>18</v>
      </c>
      <c r="H804" s="365" t="s">
        <v>19</v>
      </c>
      <c r="I804" s="354" t="s">
        <v>20</v>
      </c>
      <c r="J804" s="355" t="s">
        <v>21</v>
      </c>
      <c r="K804" s="365" t="s">
        <v>19</v>
      </c>
      <c r="L804" s="354" t="s">
        <v>20</v>
      </c>
      <c r="M804" s="355" t="s">
        <v>21</v>
      </c>
      <c r="N804" s="365" t="s">
        <v>19</v>
      </c>
      <c r="O804" s="354" t="s">
        <v>20</v>
      </c>
      <c r="P804" s="355" t="s">
        <v>21</v>
      </c>
      <c r="Q804" s="365" t="s">
        <v>19</v>
      </c>
      <c r="R804" s="354" t="s">
        <v>20</v>
      </c>
      <c r="S804" s="355" t="s">
        <v>21</v>
      </c>
      <c r="T804" s="365" t="s">
        <v>19</v>
      </c>
      <c r="U804" s="354" t="s">
        <v>20</v>
      </c>
      <c r="V804" s="355" t="s">
        <v>21</v>
      </c>
      <c r="W804" s="365" t="s">
        <v>19</v>
      </c>
      <c r="X804" s="354" t="s">
        <v>20</v>
      </c>
      <c r="Y804" s="450" t="s">
        <v>21</v>
      </c>
      <c r="Z804" s="365" t="s">
        <v>19</v>
      </c>
      <c r="AA804" s="354" t="s">
        <v>20</v>
      </c>
      <c r="AB804" s="355" t="s">
        <v>21</v>
      </c>
      <c r="AC804" s="365" t="s">
        <v>19</v>
      </c>
      <c r="AD804" s="354" t="s">
        <v>20</v>
      </c>
      <c r="AE804" s="355" t="s">
        <v>21</v>
      </c>
      <c r="AF804" s="365" t="s">
        <v>19</v>
      </c>
      <c r="AG804" s="354" t="s">
        <v>20</v>
      </c>
      <c r="AH804" s="355" t="s">
        <v>21</v>
      </c>
      <c r="AI804" s="356" t="s">
        <v>19</v>
      </c>
      <c r="AJ804" s="453" t="s">
        <v>22</v>
      </c>
    </row>
    <row r="805" spans="1:36" ht="15" customHeight="1">
      <c r="A805" s="447"/>
      <c r="B805" s="431"/>
      <c r="C805" s="431"/>
      <c r="D805" s="431"/>
      <c r="E805" s="431"/>
      <c r="F805" s="444"/>
      <c r="G805" s="449"/>
      <c r="H805" s="443"/>
      <c r="I805" s="444"/>
      <c r="J805" s="445"/>
      <c r="K805" s="443"/>
      <c r="L805" s="444"/>
      <c r="M805" s="445"/>
      <c r="N805" s="443"/>
      <c r="O805" s="444"/>
      <c r="P805" s="445"/>
      <c r="Q805" s="443"/>
      <c r="R805" s="444"/>
      <c r="S805" s="445"/>
      <c r="T805" s="443"/>
      <c r="U805" s="444"/>
      <c r="V805" s="445"/>
      <c r="W805" s="443"/>
      <c r="X805" s="444"/>
      <c r="Y805" s="451"/>
      <c r="Z805" s="443"/>
      <c r="AA805" s="444"/>
      <c r="AB805" s="445"/>
      <c r="AC805" s="443"/>
      <c r="AD805" s="444"/>
      <c r="AE805" s="445"/>
      <c r="AF805" s="443"/>
      <c r="AG805" s="444"/>
      <c r="AH805" s="445"/>
      <c r="AI805" s="452"/>
      <c r="AJ805" s="454"/>
    </row>
    <row r="806" spans="1:36" ht="15" customHeight="1">
      <c r="A806" s="435" t="s">
        <v>218</v>
      </c>
      <c r="B806" s="426" t="s">
        <v>380</v>
      </c>
      <c r="C806" s="437">
        <v>2981</v>
      </c>
      <c r="D806" s="439" t="s">
        <v>124</v>
      </c>
      <c r="E806" s="441" t="s">
        <v>381</v>
      </c>
      <c r="F806" s="426" t="s">
        <v>218</v>
      </c>
      <c r="G806" s="196" t="s">
        <v>27</v>
      </c>
      <c r="H806" s="208"/>
      <c r="I806" s="179">
        <f t="shared" ref="I806:I814" si="637">H806-J806</f>
        <v>0</v>
      </c>
      <c r="J806" s="209"/>
      <c r="K806" s="208"/>
      <c r="L806" s="179">
        <f t="shared" ref="L806:L814" si="638">K806-M806</f>
        <v>0</v>
      </c>
      <c r="M806" s="209"/>
      <c r="N806" s="208"/>
      <c r="O806" s="179">
        <f t="shared" ref="O806:O814" si="639">N806-P806</f>
        <v>0</v>
      </c>
      <c r="P806" s="209"/>
      <c r="Q806" s="208"/>
      <c r="R806" s="179">
        <f t="shared" ref="R806:R814" si="640">Q806-S806</f>
        <v>0</v>
      </c>
      <c r="S806" s="209"/>
      <c r="T806" s="208"/>
      <c r="U806" s="179">
        <f t="shared" ref="U806:U814" si="641">T806-V806</f>
        <v>0</v>
      </c>
      <c r="V806" s="209"/>
      <c r="W806" s="208"/>
      <c r="X806" s="179">
        <f t="shared" ref="X806:X814" si="642">W806-Y806</f>
        <v>0</v>
      </c>
      <c r="Y806" s="228"/>
      <c r="Z806" s="208"/>
      <c r="AA806" s="179">
        <f t="shared" ref="AA806:AA814" si="643">Z806-AB806</f>
        <v>0</v>
      </c>
      <c r="AB806" s="209"/>
      <c r="AC806" s="208"/>
      <c r="AD806" s="179">
        <f t="shared" ref="AD806:AD814" si="644">AC806-AE806</f>
        <v>0</v>
      </c>
      <c r="AE806" s="209"/>
      <c r="AF806" s="208"/>
      <c r="AG806" s="179">
        <f t="shared" ref="AG806:AG814" si="645">AF806-AH806</f>
        <v>0</v>
      </c>
      <c r="AH806" s="209"/>
      <c r="AI806" s="203"/>
      <c r="AJ806" s="181" t="s">
        <v>28</v>
      </c>
    </row>
    <row r="807" spans="1:36">
      <c r="A807" s="435"/>
      <c r="B807" s="426"/>
      <c r="C807" s="437"/>
      <c r="D807" s="439"/>
      <c r="E807" s="441"/>
      <c r="F807" s="426"/>
      <c r="G807" s="196" t="s">
        <v>29</v>
      </c>
      <c r="H807" s="208"/>
      <c r="I807" s="179">
        <f t="shared" si="637"/>
        <v>0</v>
      </c>
      <c r="J807" s="209"/>
      <c r="K807" s="208"/>
      <c r="L807" s="179">
        <f t="shared" si="638"/>
        <v>0</v>
      </c>
      <c r="M807" s="209"/>
      <c r="N807" s="208"/>
      <c r="O807" s="179">
        <f t="shared" si="639"/>
        <v>0</v>
      </c>
      <c r="P807" s="209"/>
      <c r="Q807" s="208"/>
      <c r="R807" s="179">
        <f t="shared" si="640"/>
        <v>0</v>
      </c>
      <c r="S807" s="209"/>
      <c r="T807" s="208"/>
      <c r="U807" s="179">
        <f t="shared" si="641"/>
        <v>0</v>
      </c>
      <c r="V807" s="209"/>
      <c r="W807" s="208"/>
      <c r="X807" s="179">
        <f t="shared" si="642"/>
        <v>0</v>
      </c>
      <c r="Y807" s="228"/>
      <c r="Z807" s="208"/>
      <c r="AA807" s="179">
        <f t="shared" si="643"/>
        <v>0</v>
      </c>
      <c r="AB807" s="209"/>
      <c r="AC807" s="208"/>
      <c r="AD807" s="179">
        <f t="shared" si="644"/>
        <v>0</v>
      </c>
      <c r="AE807" s="209"/>
      <c r="AF807" s="208"/>
      <c r="AG807" s="179">
        <f t="shared" si="645"/>
        <v>0</v>
      </c>
      <c r="AH807" s="209"/>
      <c r="AI807" s="203"/>
      <c r="AJ807" s="182">
        <f>SUM(H806:H814,K806:K814,N806:N814,Q806:Q814,T806:T814,W806:W814,Z806:Z814,AC806:AC814,AF806:AF814)</f>
        <v>1500000</v>
      </c>
    </row>
    <row r="808" spans="1:36">
      <c r="A808" s="435"/>
      <c r="B808" s="426"/>
      <c r="C808" s="437"/>
      <c r="D808" s="439"/>
      <c r="E808" s="441"/>
      <c r="F808" s="426"/>
      <c r="G808" s="196" t="s">
        <v>30</v>
      </c>
      <c r="H808" s="208"/>
      <c r="I808" s="179">
        <f t="shared" si="637"/>
        <v>0</v>
      </c>
      <c r="J808" s="209"/>
      <c r="K808" s="208"/>
      <c r="L808" s="179">
        <f t="shared" si="638"/>
        <v>0</v>
      </c>
      <c r="M808" s="209"/>
      <c r="N808" s="208"/>
      <c r="O808" s="179">
        <f t="shared" si="639"/>
        <v>0</v>
      </c>
      <c r="P808" s="209"/>
      <c r="Q808" s="208"/>
      <c r="R808" s="179">
        <f t="shared" si="640"/>
        <v>0</v>
      </c>
      <c r="S808" s="209"/>
      <c r="T808" s="208">
        <v>500000</v>
      </c>
      <c r="U808" s="179">
        <f t="shared" si="641"/>
        <v>500000</v>
      </c>
      <c r="V808" s="209"/>
      <c r="W808" s="208">
        <v>222000</v>
      </c>
      <c r="X808" s="179">
        <f t="shared" si="642"/>
        <v>222000</v>
      </c>
      <c r="Y808" s="228"/>
      <c r="Z808" s="208"/>
      <c r="AA808" s="179">
        <f t="shared" si="643"/>
        <v>0</v>
      </c>
      <c r="AB808" s="209"/>
      <c r="AC808" s="208"/>
      <c r="AD808" s="179">
        <f t="shared" si="644"/>
        <v>0</v>
      </c>
      <c r="AE808" s="209"/>
      <c r="AF808" s="208"/>
      <c r="AG808" s="179">
        <f t="shared" si="645"/>
        <v>0</v>
      </c>
      <c r="AH808" s="209"/>
      <c r="AI808" s="203"/>
      <c r="AJ808" s="183" t="s">
        <v>32</v>
      </c>
    </row>
    <row r="809" spans="1:36">
      <c r="A809" s="435"/>
      <c r="B809" s="426"/>
      <c r="C809" s="437"/>
      <c r="D809" s="439"/>
      <c r="E809" s="441"/>
      <c r="F809" s="426"/>
      <c r="G809" s="196" t="s">
        <v>31</v>
      </c>
      <c r="H809" s="208"/>
      <c r="I809" s="179">
        <f t="shared" si="637"/>
        <v>0</v>
      </c>
      <c r="J809" s="209"/>
      <c r="K809" s="208"/>
      <c r="L809" s="179">
        <f t="shared" si="638"/>
        <v>0</v>
      </c>
      <c r="M809" s="209"/>
      <c r="N809" s="208"/>
      <c r="O809" s="179">
        <f t="shared" si="639"/>
        <v>0</v>
      </c>
      <c r="P809" s="209"/>
      <c r="Q809" s="208"/>
      <c r="R809" s="179">
        <f t="shared" si="640"/>
        <v>0</v>
      </c>
      <c r="S809" s="209"/>
      <c r="T809" s="208"/>
      <c r="U809" s="179">
        <f t="shared" si="641"/>
        <v>0</v>
      </c>
      <c r="V809" s="209"/>
      <c r="W809" s="208"/>
      <c r="X809" s="179">
        <f t="shared" si="642"/>
        <v>0</v>
      </c>
      <c r="Y809" s="228"/>
      <c r="Z809" s="208">
        <v>139000</v>
      </c>
      <c r="AA809" s="179">
        <f t="shared" si="643"/>
        <v>139000</v>
      </c>
      <c r="AB809" s="209"/>
      <c r="AC809" s="208"/>
      <c r="AD809" s="179">
        <f t="shared" si="644"/>
        <v>0</v>
      </c>
      <c r="AE809" s="209"/>
      <c r="AF809" s="208"/>
      <c r="AG809" s="179">
        <f t="shared" si="645"/>
        <v>0</v>
      </c>
      <c r="AH809" s="209"/>
      <c r="AI809" s="203"/>
      <c r="AJ809" s="182">
        <f>SUM(I806:I814,L806:L814,O806:O814,R806:R814,U806:U814,X806:X814,AA806:AA814,AD806:AD814,AG806:AG814)</f>
        <v>1500000</v>
      </c>
    </row>
    <row r="810" spans="1:36">
      <c r="A810" s="435"/>
      <c r="B810" s="426"/>
      <c r="C810" s="437"/>
      <c r="D810" s="439"/>
      <c r="E810" s="441"/>
      <c r="F810" s="426"/>
      <c r="G810" s="196" t="s">
        <v>33</v>
      </c>
      <c r="H810" s="208"/>
      <c r="I810" s="179">
        <f t="shared" si="637"/>
        <v>0</v>
      </c>
      <c r="J810" s="209"/>
      <c r="K810" s="208"/>
      <c r="L810" s="179">
        <f t="shared" si="638"/>
        <v>0</v>
      </c>
      <c r="M810" s="209"/>
      <c r="N810" s="208"/>
      <c r="O810" s="179">
        <f t="shared" si="639"/>
        <v>0</v>
      </c>
      <c r="P810" s="209"/>
      <c r="Q810" s="208"/>
      <c r="R810" s="179">
        <f t="shared" si="640"/>
        <v>0</v>
      </c>
      <c r="S810" s="209"/>
      <c r="T810" s="208"/>
      <c r="U810" s="179">
        <f t="shared" si="641"/>
        <v>0</v>
      </c>
      <c r="V810" s="209"/>
      <c r="W810" s="208"/>
      <c r="X810" s="179">
        <f t="shared" si="642"/>
        <v>0</v>
      </c>
      <c r="Y810" s="228"/>
      <c r="Z810" s="208"/>
      <c r="AA810" s="179">
        <f t="shared" si="643"/>
        <v>0</v>
      </c>
      <c r="AB810" s="209"/>
      <c r="AC810" s="208">
        <v>139000</v>
      </c>
      <c r="AD810" s="179">
        <f t="shared" si="644"/>
        <v>139000</v>
      </c>
      <c r="AE810" s="209"/>
      <c r="AF810" s="208"/>
      <c r="AG810" s="179">
        <f t="shared" si="645"/>
        <v>0</v>
      </c>
      <c r="AH810" s="209"/>
      <c r="AI810" s="203"/>
      <c r="AJ810" s="183" t="s">
        <v>36</v>
      </c>
    </row>
    <row r="811" spans="1:36">
      <c r="A811" s="435"/>
      <c r="B811" s="426"/>
      <c r="C811" s="437"/>
      <c r="D811" s="439"/>
      <c r="E811" s="441"/>
      <c r="F811" s="426"/>
      <c r="G811" s="196" t="s">
        <v>34</v>
      </c>
      <c r="H811" s="208"/>
      <c r="I811" s="179">
        <f t="shared" si="637"/>
        <v>0</v>
      </c>
      <c r="J811" s="209"/>
      <c r="K811" s="208"/>
      <c r="L811" s="179">
        <f t="shared" si="638"/>
        <v>0</v>
      </c>
      <c r="M811" s="209"/>
      <c r="N811" s="208"/>
      <c r="O811" s="179">
        <f t="shared" si="639"/>
        <v>0</v>
      </c>
      <c r="P811" s="209"/>
      <c r="Q811" s="208"/>
      <c r="R811" s="179">
        <f t="shared" si="640"/>
        <v>0</v>
      </c>
      <c r="S811" s="209"/>
      <c r="T811" s="208"/>
      <c r="U811" s="179">
        <f t="shared" si="641"/>
        <v>0</v>
      </c>
      <c r="V811" s="209"/>
      <c r="W811" s="208"/>
      <c r="X811" s="179">
        <f t="shared" si="642"/>
        <v>0</v>
      </c>
      <c r="Y811" s="228"/>
      <c r="Z811" s="208"/>
      <c r="AA811" s="179">
        <f t="shared" si="643"/>
        <v>0</v>
      </c>
      <c r="AB811" s="209"/>
      <c r="AC811" s="208"/>
      <c r="AD811" s="179">
        <f t="shared" si="644"/>
        <v>0</v>
      </c>
      <c r="AE811" s="209"/>
      <c r="AF811" s="208">
        <v>500000</v>
      </c>
      <c r="AG811" s="179">
        <f t="shared" si="645"/>
        <v>500000</v>
      </c>
      <c r="AH811" s="209"/>
      <c r="AI811" s="203"/>
      <c r="AJ811" s="182">
        <f>SUM(J806:J814,M806:M814,P806:P814,S806:S814,V806:V814,Y806:Y814,AB806:AB814,AE806:AE814,AH806:AH814)</f>
        <v>0</v>
      </c>
    </row>
    <row r="812" spans="1:36">
      <c r="A812" s="435"/>
      <c r="B812" s="426"/>
      <c r="C812" s="437"/>
      <c r="D812" s="439"/>
      <c r="E812" s="441"/>
      <c r="F812" s="426"/>
      <c r="G812" s="196" t="s">
        <v>35</v>
      </c>
      <c r="H812" s="208"/>
      <c r="I812" s="179">
        <f t="shared" si="637"/>
        <v>0</v>
      </c>
      <c r="J812" s="209"/>
      <c r="K812" s="208"/>
      <c r="L812" s="179">
        <f t="shared" si="638"/>
        <v>0</v>
      </c>
      <c r="M812" s="209"/>
      <c r="N812" s="208"/>
      <c r="O812" s="179">
        <f t="shared" si="639"/>
        <v>0</v>
      </c>
      <c r="P812" s="209"/>
      <c r="Q812" s="208"/>
      <c r="R812" s="179">
        <f t="shared" si="640"/>
        <v>0</v>
      </c>
      <c r="S812" s="209"/>
      <c r="T812" s="208"/>
      <c r="U812" s="179">
        <f t="shared" si="641"/>
        <v>0</v>
      </c>
      <c r="V812" s="209"/>
      <c r="W812" s="208"/>
      <c r="X812" s="179">
        <f t="shared" si="642"/>
        <v>0</v>
      </c>
      <c r="Y812" s="228"/>
      <c r="Z812" s="208"/>
      <c r="AA812" s="179">
        <f t="shared" si="643"/>
        <v>0</v>
      </c>
      <c r="AB812" s="209"/>
      <c r="AC812" s="208"/>
      <c r="AD812" s="179">
        <f t="shared" si="644"/>
        <v>0</v>
      </c>
      <c r="AE812" s="209"/>
      <c r="AF812" s="208"/>
      <c r="AG812" s="179">
        <f t="shared" si="645"/>
        <v>0</v>
      </c>
      <c r="AH812" s="209"/>
      <c r="AI812" s="203"/>
      <c r="AJ812" s="183" t="s">
        <v>40</v>
      </c>
    </row>
    <row r="813" spans="1:36">
      <c r="A813" s="435"/>
      <c r="B813" s="426"/>
      <c r="C813" s="437"/>
      <c r="D813" s="439"/>
      <c r="E813" s="441"/>
      <c r="F813" s="426"/>
      <c r="G813" s="196" t="s">
        <v>37</v>
      </c>
      <c r="H813" s="208"/>
      <c r="I813" s="179">
        <f t="shared" si="637"/>
        <v>0</v>
      </c>
      <c r="J813" s="209"/>
      <c r="K813" s="208"/>
      <c r="L813" s="179">
        <f t="shared" si="638"/>
        <v>0</v>
      </c>
      <c r="M813" s="209"/>
      <c r="N813" s="208"/>
      <c r="O813" s="179">
        <f t="shared" si="639"/>
        <v>0</v>
      </c>
      <c r="P813" s="209"/>
      <c r="Q813" s="208"/>
      <c r="R813" s="179">
        <f t="shared" si="640"/>
        <v>0</v>
      </c>
      <c r="S813" s="209"/>
      <c r="T813" s="208"/>
      <c r="U813" s="179">
        <f t="shared" si="641"/>
        <v>0</v>
      </c>
      <c r="V813" s="209"/>
      <c r="W813" s="208"/>
      <c r="X813" s="179">
        <f t="shared" si="642"/>
        <v>0</v>
      </c>
      <c r="Y813" s="228"/>
      <c r="Z813" s="208"/>
      <c r="AA813" s="179">
        <f t="shared" si="643"/>
        <v>0</v>
      </c>
      <c r="AB813" s="209"/>
      <c r="AC813" s="208"/>
      <c r="AD813" s="179">
        <f t="shared" si="644"/>
        <v>0</v>
      </c>
      <c r="AE813" s="209"/>
      <c r="AF813" s="208"/>
      <c r="AG813" s="179">
        <f t="shared" si="645"/>
        <v>0</v>
      </c>
      <c r="AH813" s="209"/>
      <c r="AI813" s="203"/>
      <c r="AJ813" s="184">
        <f>AJ811/AJ807</f>
        <v>0</v>
      </c>
    </row>
    <row r="814" spans="1:36" ht="15" thickBot="1">
      <c r="A814" s="436"/>
      <c r="B814" s="427"/>
      <c r="C814" s="438"/>
      <c r="D814" s="440"/>
      <c r="E814" s="442"/>
      <c r="F814" s="427"/>
      <c r="G814" s="197" t="s">
        <v>38</v>
      </c>
      <c r="H814" s="210"/>
      <c r="I814" s="185">
        <f t="shared" si="637"/>
        <v>0</v>
      </c>
      <c r="J814" s="211"/>
      <c r="K814" s="210"/>
      <c r="L814" s="185">
        <f t="shared" si="638"/>
        <v>0</v>
      </c>
      <c r="M814" s="211"/>
      <c r="N814" s="210"/>
      <c r="O814" s="185">
        <f t="shared" si="639"/>
        <v>0</v>
      </c>
      <c r="P814" s="211"/>
      <c r="Q814" s="210"/>
      <c r="R814" s="185">
        <f t="shared" si="640"/>
        <v>0</v>
      </c>
      <c r="S814" s="211"/>
      <c r="T814" s="210"/>
      <c r="U814" s="185">
        <f t="shared" si="641"/>
        <v>0</v>
      </c>
      <c r="V814" s="211"/>
      <c r="W814" s="210"/>
      <c r="X814" s="185">
        <f t="shared" si="642"/>
        <v>0</v>
      </c>
      <c r="Y814" s="229"/>
      <c r="Z814" s="210"/>
      <c r="AA814" s="185">
        <f t="shared" si="643"/>
        <v>0</v>
      </c>
      <c r="AB814" s="211"/>
      <c r="AC814" s="210"/>
      <c r="AD814" s="185">
        <f t="shared" si="644"/>
        <v>0</v>
      </c>
      <c r="AE814" s="211"/>
      <c r="AF814" s="210"/>
      <c r="AG814" s="185">
        <f t="shared" si="645"/>
        <v>0</v>
      </c>
      <c r="AH814" s="211"/>
      <c r="AI814" s="204"/>
      <c r="AJ814" s="186"/>
    </row>
    <row r="815" spans="1:36" ht="15" customHeight="1">
      <c r="A815" s="446" t="s">
        <v>17</v>
      </c>
      <c r="B815" s="367" t="s">
        <v>13</v>
      </c>
      <c r="C815" s="367" t="s">
        <v>14</v>
      </c>
      <c r="D815" s="367" t="s">
        <v>176</v>
      </c>
      <c r="E815" s="367" t="s">
        <v>16</v>
      </c>
      <c r="F815" s="354" t="s">
        <v>17</v>
      </c>
      <c r="G815" s="448" t="s">
        <v>18</v>
      </c>
      <c r="H815" s="365" t="s">
        <v>19</v>
      </c>
      <c r="I815" s="354" t="s">
        <v>20</v>
      </c>
      <c r="J815" s="355" t="s">
        <v>21</v>
      </c>
      <c r="K815" s="365" t="s">
        <v>19</v>
      </c>
      <c r="L815" s="354" t="s">
        <v>20</v>
      </c>
      <c r="M815" s="355" t="s">
        <v>21</v>
      </c>
      <c r="N815" s="365" t="s">
        <v>19</v>
      </c>
      <c r="O815" s="354" t="s">
        <v>20</v>
      </c>
      <c r="P815" s="355" t="s">
        <v>21</v>
      </c>
      <c r="Q815" s="365" t="s">
        <v>19</v>
      </c>
      <c r="R815" s="354" t="s">
        <v>20</v>
      </c>
      <c r="S815" s="355" t="s">
        <v>21</v>
      </c>
      <c r="T815" s="365" t="s">
        <v>19</v>
      </c>
      <c r="U815" s="354" t="s">
        <v>20</v>
      </c>
      <c r="V815" s="355" t="s">
        <v>21</v>
      </c>
      <c r="W815" s="365" t="s">
        <v>19</v>
      </c>
      <c r="X815" s="354" t="s">
        <v>20</v>
      </c>
      <c r="Y815" s="450" t="s">
        <v>21</v>
      </c>
      <c r="Z815" s="365" t="s">
        <v>19</v>
      </c>
      <c r="AA815" s="354" t="s">
        <v>20</v>
      </c>
      <c r="AB815" s="355" t="s">
        <v>21</v>
      </c>
      <c r="AC815" s="365" t="s">
        <v>19</v>
      </c>
      <c r="AD815" s="354" t="s">
        <v>20</v>
      </c>
      <c r="AE815" s="355" t="s">
        <v>21</v>
      </c>
      <c r="AF815" s="365" t="s">
        <v>19</v>
      </c>
      <c r="AG815" s="354" t="s">
        <v>20</v>
      </c>
      <c r="AH815" s="355" t="s">
        <v>21</v>
      </c>
      <c r="AI815" s="356" t="s">
        <v>19</v>
      </c>
      <c r="AJ815" s="453" t="s">
        <v>22</v>
      </c>
    </row>
    <row r="816" spans="1:36" ht="15" customHeight="1">
      <c r="A816" s="447"/>
      <c r="B816" s="431"/>
      <c r="C816" s="431"/>
      <c r="D816" s="431"/>
      <c r="E816" s="431"/>
      <c r="F816" s="444"/>
      <c r="G816" s="449"/>
      <c r="H816" s="443"/>
      <c r="I816" s="444"/>
      <c r="J816" s="445"/>
      <c r="K816" s="443"/>
      <c r="L816" s="444"/>
      <c r="M816" s="445"/>
      <c r="N816" s="443"/>
      <c r="O816" s="444"/>
      <c r="P816" s="445"/>
      <c r="Q816" s="443"/>
      <c r="R816" s="444"/>
      <c r="S816" s="445"/>
      <c r="T816" s="443"/>
      <c r="U816" s="444"/>
      <c r="V816" s="445"/>
      <c r="W816" s="443"/>
      <c r="X816" s="444"/>
      <c r="Y816" s="451"/>
      <c r="Z816" s="443"/>
      <c r="AA816" s="444"/>
      <c r="AB816" s="445"/>
      <c r="AC816" s="443"/>
      <c r="AD816" s="444"/>
      <c r="AE816" s="445"/>
      <c r="AF816" s="443"/>
      <c r="AG816" s="444"/>
      <c r="AH816" s="445"/>
      <c r="AI816" s="452"/>
      <c r="AJ816" s="454"/>
    </row>
    <row r="817" spans="1:36" ht="15" customHeight="1">
      <c r="A817" s="435" t="s">
        <v>218</v>
      </c>
      <c r="B817" s="426" t="s">
        <v>382</v>
      </c>
      <c r="C817" s="437">
        <v>321</v>
      </c>
      <c r="D817" s="439" t="s">
        <v>383</v>
      </c>
      <c r="E817" s="441" t="s">
        <v>384</v>
      </c>
      <c r="F817" s="426" t="s">
        <v>218</v>
      </c>
      <c r="G817" s="196" t="s">
        <v>27</v>
      </c>
      <c r="H817" s="208"/>
      <c r="I817" s="179">
        <f t="shared" ref="I817:I825" si="646">H817-J817</f>
        <v>0</v>
      </c>
      <c r="J817" s="209"/>
      <c r="K817" s="208"/>
      <c r="L817" s="179">
        <f t="shared" ref="L817:L825" si="647">K817-M817</f>
        <v>0</v>
      </c>
      <c r="M817" s="209"/>
      <c r="N817" s="208"/>
      <c r="O817" s="179">
        <f t="shared" ref="O817:O825" si="648">N817-P817</f>
        <v>0</v>
      </c>
      <c r="P817" s="209"/>
      <c r="Q817" s="208"/>
      <c r="R817" s="179">
        <f t="shared" ref="R817:R825" si="649">Q817-S817</f>
        <v>0</v>
      </c>
      <c r="S817" s="209"/>
      <c r="T817" s="208"/>
      <c r="U817" s="179">
        <f t="shared" ref="U817:U825" si="650">T817-V817</f>
        <v>0</v>
      </c>
      <c r="V817" s="209"/>
      <c r="W817" s="208"/>
      <c r="X817" s="179">
        <f t="shared" ref="X817:X825" si="651">W817-Y817</f>
        <v>0</v>
      </c>
      <c r="Y817" s="228"/>
      <c r="Z817" s="208"/>
      <c r="AA817" s="179">
        <f t="shared" ref="AA817:AA825" si="652">Z817-AB817</f>
        <v>0</v>
      </c>
      <c r="AB817" s="209"/>
      <c r="AC817" s="208"/>
      <c r="AD817" s="179">
        <f t="shared" ref="AD817:AD825" si="653">AC817-AE817</f>
        <v>0</v>
      </c>
      <c r="AE817" s="209"/>
      <c r="AF817" s="208"/>
      <c r="AG817" s="179">
        <f t="shared" ref="AG817:AG825" si="654">AF817-AH817</f>
        <v>0</v>
      </c>
      <c r="AH817" s="209"/>
      <c r="AI817" s="203"/>
      <c r="AJ817" s="181" t="s">
        <v>28</v>
      </c>
    </row>
    <row r="818" spans="1:36">
      <c r="A818" s="435"/>
      <c r="B818" s="426"/>
      <c r="C818" s="437"/>
      <c r="D818" s="439"/>
      <c r="E818" s="441"/>
      <c r="F818" s="426"/>
      <c r="G818" s="196" t="s">
        <v>29</v>
      </c>
      <c r="H818" s="208"/>
      <c r="I818" s="179">
        <f t="shared" si="646"/>
        <v>0</v>
      </c>
      <c r="J818" s="209"/>
      <c r="K818" s="208"/>
      <c r="L818" s="179">
        <f t="shared" si="647"/>
        <v>0</v>
      </c>
      <c r="M818" s="209"/>
      <c r="N818" s="208"/>
      <c r="O818" s="179">
        <f t="shared" si="648"/>
        <v>0</v>
      </c>
      <c r="P818" s="209"/>
      <c r="Q818" s="208"/>
      <c r="R818" s="179">
        <f t="shared" si="649"/>
        <v>0</v>
      </c>
      <c r="S818" s="209"/>
      <c r="T818" s="208"/>
      <c r="U818" s="179">
        <f t="shared" si="650"/>
        <v>0</v>
      </c>
      <c r="V818" s="209"/>
      <c r="W818" s="208"/>
      <c r="X818" s="179">
        <f t="shared" si="651"/>
        <v>0</v>
      </c>
      <c r="Y818" s="228"/>
      <c r="Z818" s="208"/>
      <c r="AA818" s="179">
        <f t="shared" si="652"/>
        <v>0</v>
      </c>
      <c r="AB818" s="209"/>
      <c r="AC818" s="208"/>
      <c r="AD818" s="179">
        <f t="shared" si="653"/>
        <v>0</v>
      </c>
      <c r="AE818" s="209"/>
      <c r="AF818" s="208"/>
      <c r="AG818" s="179">
        <f t="shared" si="654"/>
        <v>0</v>
      </c>
      <c r="AH818" s="209"/>
      <c r="AI818" s="203"/>
      <c r="AJ818" s="182">
        <f>SUM(H817:H825,K817:K825,N817:N825,Q817:Q825,T817:T825,W817:W825,Z817:Z825,AC817:AC825,AF817:AF825)</f>
        <v>16145000</v>
      </c>
    </row>
    <row r="819" spans="1:36">
      <c r="A819" s="435"/>
      <c r="B819" s="426"/>
      <c r="C819" s="437"/>
      <c r="D819" s="439"/>
      <c r="E819" s="441"/>
      <c r="F819" s="426"/>
      <c r="G819" s="196" t="s">
        <v>30</v>
      </c>
      <c r="H819" s="208"/>
      <c r="I819" s="179">
        <f t="shared" si="646"/>
        <v>0</v>
      </c>
      <c r="J819" s="209"/>
      <c r="K819" s="208"/>
      <c r="L819" s="179">
        <f t="shared" si="647"/>
        <v>0</v>
      </c>
      <c r="M819" s="209"/>
      <c r="N819" s="208">
        <v>100000</v>
      </c>
      <c r="O819" s="179">
        <f t="shared" si="648"/>
        <v>0</v>
      </c>
      <c r="P819" s="209">
        <v>100000</v>
      </c>
      <c r="Q819" s="208"/>
      <c r="R819" s="179">
        <f t="shared" si="649"/>
        <v>0</v>
      </c>
      <c r="S819" s="209"/>
      <c r="T819" s="208"/>
      <c r="U819" s="179">
        <f t="shared" si="650"/>
        <v>0</v>
      </c>
      <c r="V819" s="209"/>
      <c r="W819" s="208"/>
      <c r="X819" s="179">
        <f t="shared" si="651"/>
        <v>0</v>
      </c>
      <c r="Y819" s="228"/>
      <c r="Z819" s="208"/>
      <c r="AA819" s="179">
        <f t="shared" si="652"/>
        <v>0</v>
      </c>
      <c r="AB819" s="209"/>
      <c r="AC819" s="208"/>
      <c r="AD819" s="179">
        <f t="shared" si="653"/>
        <v>0</v>
      </c>
      <c r="AE819" s="209"/>
      <c r="AF819" s="208"/>
      <c r="AG819" s="179">
        <f t="shared" si="654"/>
        <v>0</v>
      </c>
      <c r="AH819" s="209"/>
      <c r="AI819" s="203"/>
      <c r="AJ819" s="183" t="s">
        <v>32</v>
      </c>
    </row>
    <row r="820" spans="1:36">
      <c r="A820" s="435"/>
      <c r="B820" s="426"/>
      <c r="C820" s="437"/>
      <c r="D820" s="439"/>
      <c r="E820" s="441"/>
      <c r="F820" s="426"/>
      <c r="G820" s="196" t="s">
        <v>31</v>
      </c>
      <c r="H820" s="208"/>
      <c r="I820" s="179">
        <f t="shared" si="646"/>
        <v>0</v>
      </c>
      <c r="J820" s="209"/>
      <c r="K820" s="208"/>
      <c r="L820" s="179">
        <f t="shared" si="647"/>
        <v>0</v>
      </c>
      <c r="M820" s="209"/>
      <c r="N820" s="208"/>
      <c r="O820" s="179">
        <f t="shared" si="648"/>
        <v>0</v>
      </c>
      <c r="P820" s="209"/>
      <c r="Q820" s="208"/>
      <c r="R820" s="179">
        <f t="shared" si="649"/>
        <v>0</v>
      </c>
      <c r="S820" s="209"/>
      <c r="T820" s="208"/>
      <c r="U820" s="179">
        <f t="shared" si="650"/>
        <v>0</v>
      </c>
      <c r="V820" s="209"/>
      <c r="W820" s="208"/>
      <c r="X820" s="179">
        <f t="shared" si="651"/>
        <v>0</v>
      </c>
      <c r="Y820" s="228"/>
      <c r="Z820" s="208"/>
      <c r="AA820" s="179">
        <f t="shared" si="652"/>
        <v>0</v>
      </c>
      <c r="AB820" s="209"/>
      <c r="AC820" s="208"/>
      <c r="AD820" s="179">
        <f t="shared" si="653"/>
        <v>0</v>
      </c>
      <c r="AE820" s="209"/>
      <c r="AF820" s="208"/>
      <c r="AG820" s="179">
        <f t="shared" si="654"/>
        <v>0</v>
      </c>
      <c r="AH820" s="209"/>
      <c r="AI820" s="203"/>
      <c r="AJ820" s="182">
        <f>SUM(I817:I825,L817:L825,O817:O825,R817:R825,U817:U825,X817:X825,AA817:AA825,AD817:AD825,AG817:AG825)</f>
        <v>13895000</v>
      </c>
    </row>
    <row r="821" spans="1:36">
      <c r="A821" s="435"/>
      <c r="B821" s="426"/>
      <c r="C821" s="437"/>
      <c r="D821" s="439"/>
      <c r="E821" s="441"/>
      <c r="F821" s="426"/>
      <c r="G821" s="196" t="s">
        <v>33</v>
      </c>
      <c r="H821" s="208">
        <v>2150000</v>
      </c>
      <c r="I821" s="179">
        <f t="shared" si="646"/>
        <v>0</v>
      </c>
      <c r="J821" s="209">
        <v>2150000</v>
      </c>
      <c r="K821" s="208"/>
      <c r="L821" s="179">
        <f t="shared" si="647"/>
        <v>0</v>
      </c>
      <c r="M821" s="209"/>
      <c r="N821" s="208"/>
      <c r="O821" s="179">
        <f t="shared" si="648"/>
        <v>0</v>
      </c>
      <c r="P821" s="209"/>
      <c r="Q821" s="208"/>
      <c r="R821" s="179">
        <f t="shared" si="649"/>
        <v>0</v>
      </c>
      <c r="S821" s="209"/>
      <c r="T821" s="208"/>
      <c r="U821" s="179">
        <f t="shared" si="650"/>
        <v>0</v>
      </c>
      <c r="V821" s="209"/>
      <c r="W821" s="208">
        <v>3895000</v>
      </c>
      <c r="X821" s="179">
        <f t="shared" si="651"/>
        <v>3895000</v>
      </c>
      <c r="Y821" s="209"/>
      <c r="Z821" s="208"/>
      <c r="AA821" s="179">
        <f t="shared" si="652"/>
        <v>0</v>
      </c>
      <c r="AB821" s="209"/>
      <c r="AC821" s="208"/>
      <c r="AD821" s="179">
        <f t="shared" si="653"/>
        <v>0</v>
      </c>
      <c r="AE821" s="209"/>
      <c r="AF821" s="208"/>
      <c r="AG821" s="179">
        <f t="shared" si="654"/>
        <v>0</v>
      </c>
      <c r="AH821" s="209"/>
      <c r="AI821" s="203"/>
      <c r="AJ821" s="183" t="s">
        <v>36</v>
      </c>
    </row>
    <row r="822" spans="1:36">
      <c r="A822" s="435"/>
      <c r="B822" s="426"/>
      <c r="C822" s="437"/>
      <c r="D822" s="439"/>
      <c r="E822" s="441"/>
      <c r="F822" s="426"/>
      <c r="G822" s="196" t="s">
        <v>34</v>
      </c>
      <c r="H822" s="208"/>
      <c r="I822" s="179">
        <f t="shared" si="646"/>
        <v>0</v>
      </c>
      <c r="J822" s="209"/>
      <c r="K822" s="208"/>
      <c r="L822" s="179">
        <f t="shared" si="647"/>
        <v>0</v>
      </c>
      <c r="M822" s="209"/>
      <c r="N822" s="208"/>
      <c r="O822" s="179">
        <f t="shared" si="648"/>
        <v>0</v>
      </c>
      <c r="P822" s="209"/>
      <c r="Q822" s="208"/>
      <c r="R822" s="179">
        <f t="shared" si="649"/>
        <v>0</v>
      </c>
      <c r="S822" s="209"/>
      <c r="T822" s="208"/>
      <c r="U822" s="179">
        <f t="shared" si="650"/>
        <v>0</v>
      </c>
      <c r="V822" s="209"/>
      <c r="W822" s="208"/>
      <c r="X822" s="179">
        <f t="shared" si="651"/>
        <v>0</v>
      </c>
      <c r="Y822" s="228"/>
      <c r="Z822" s="208">
        <v>10000000</v>
      </c>
      <c r="AA822" s="179">
        <f t="shared" si="652"/>
        <v>10000000</v>
      </c>
      <c r="AB822" s="209"/>
      <c r="AC822" s="208"/>
      <c r="AD822" s="179">
        <f t="shared" si="653"/>
        <v>0</v>
      </c>
      <c r="AE822" s="209"/>
      <c r="AF822" s="208"/>
      <c r="AG822" s="179">
        <f t="shared" si="654"/>
        <v>0</v>
      </c>
      <c r="AH822" s="209"/>
      <c r="AI822" s="203"/>
      <c r="AJ822" s="182">
        <f>SUM(J817:J825,M817:M825,P817:P825,S817:S825,V817:V825,Y817:Y825,AB817:AB825,AE817:AE825,AH817:AH825)</f>
        <v>2250000</v>
      </c>
    </row>
    <row r="823" spans="1:36">
      <c r="A823" s="435"/>
      <c r="B823" s="426"/>
      <c r="C823" s="437"/>
      <c r="D823" s="439"/>
      <c r="E823" s="441"/>
      <c r="F823" s="426"/>
      <c r="G823" s="196" t="s">
        <v>35</v>
      </c>
      <c r="H823" s="208"/>
      <c r="I823" s="179">
        <f t="shared" si="646"/>
        <v>0</v>
      </c>
      <c r="J823" s="209"/>
      <c r="K823" s="208"/>
      <c r="L823" s="179">
        <f t="shared" si="647"/>
        <v>0</v>
      </c>
      <c r="M823" s="209"/>
      <c r="N823" s="208"/>
      <c r="O823" s="179">
        <f t="shared" si="648"/>
        <v>0</v>
      </c>
      <c r="P823" s="209"/>
      <c r="Q823" s="208"/>
      <c r="R823" s="179">
        <f t="shared" si="649"/>
        <v>0</v>
      </c>
      <c r="S823" s="209"/>
      <c r="T823" s="208"/>
      <c r="U823" s="179">
        <f t="shared" si="650"/>
        <v>0</v>
      </c>
      <c r="V823" s="209"/>
      <c r="W823" s="208"/>
      <c r="X823" s="179">
        <f t="shared" si="651"/>
        <v>0</v>
      </c>
      <c r="Y823" s="228"/>
      <c r="Z823" s="208"/>
      <c r="AA823" s="179">
        <f t="shared" si="652"/>
        <v>0</v>
      </c>
      <c r="AB823" s="209"/>
      <c r="AC823" s="208"/>
      <c r="AD823" s="179">
        <f t="shared" si="653"/>
        <v>0</v>
      </c>
      <c r="AE823" s="209"/>
      <c r="AF823" s="208"/>
      <c r="AG823" s="179">
        <f t="shared" si="654"/>
        <v>0</v>
      </c>
      <c r="AH823" s="209"/>
      <c r="AI823" s="203"/>
      <c r="AJ823" s="183" t="s">
        <v>40</v>
      </c>
    </row>
    <row r="824" spans="1:36">
      <c r="A824" s="435"/>
      <c r="B824" s="426"/>
      <c r="C824" s="437"/>
      <c r="D824" s="439"/>
      <c r="E824" s="441"/>
      <c r="F824" s="426"/>
      <c r="G824" s="196" t="s">
        <v>37</v>
      </c>
      <c r="H824" s="208"/>
      <c r="I824" s="179">
        <f t="shared" si="646"/>
        <v>0</v>
      </c>
      <c r="J824" s="209"/>
      <c r="K824" s="208"/>
      <c r="L824" s="179">
        <f t="shared" si="647"/>
        <v>0</v>
      </c>
      <c r="M824" s="209"/>
      <c r="N824" s="208"/>
      <c r="O824" s="179">
        <f t="shared" si="648"/>
        <v>0</v>
      </c>
      <c r="P824" s="209"/>
      <c r="Q824" s="208"/>
      <c r="R824" s="179">
        <f t="shared" si="649"/>
        <v>0</v>
      </c>
      <c r="S824" s="209"/>
      <c r="T824" s="208"/>
      <c r="U824" s="179">
        <f t="shared" si="650"/>
        <v>0</v>
      </c>
      <c r="V824" s="209"/>
      <c r="W824" s="208"/>
      <c r="X824" s="179">
        <f t="shared" si="651"/>
        <v>0</v>
      </c>
      <c r="Y824" s="228"/>
      <c r="Z824" s="208"/>
      <c r="AA824" s="179">
        <f t="shared" si="652"/>
        <v>0</v>
      </c>
      <c r="AB824" s="209"/>
      <c r="AC824" s="208"/>
      <c r="AD824" s="179">
        <f t="shared" si="653"/>
        <v>0</v>
      </c>
      <c r="AE824" s="209"/>
      <c r="AF824" s="208"/>
      <c r="AG824" s="179">
        <f t="shared" si="654"/>
        <v>0</v>
      </c>
      <c r="AH824" s="209"/>
      <c r="AI824" s="203"/>
      <c r="AJ824" s="184">
        <f>AJ822/AJ818</f>
        <v>0.13936203158872715</v>
      </c>
    </row>
    <row r="825" spans="1:36" ht="15" thickBot="1">
      <c r="A825" s="436"/>
      <c r="B825" s="427"/>
      <c r="C825" s="438"/>
      <c r="D825" s="440"/>
      <c r="E825" s="442"/>
      <c r="F825" s="427"/>
      <c r="G825" s="197" t="s">
        <v>38</v>
      </c>
      <c r="H825" s="210"/>
      <c r="I825" s="185">
        <f t="shared" si="646"/>
        <v>0</v>
      </c>
      <c r="J825" s="211"/>
      <c r="K825" s="210"/>
      <c r="L825" s="185">
        <f t="shared" si="647"/>
        <v>0</v>
      </c>
      <c r="M825" s="211"/>
      <c r="N825" s="210"/>
      <c r="O825" s="185">
        <f t="shared" si="648"/>
        <v>0</v>
      </c>
      <c r="P825" s="211"/>
      <c r="Q825" s="210"/>
      <c r="R825" s="185">
        <f t="shared" si="649"/>
        <v>0</v>
      </c>
      <c r="S825" s="211"/>
      <c r="T825" s="210"/>
      <c r="U825" s="185">
        <f t="shared" si="650"/>
        <v>0</v>
      </c>
      <c r="V825" s="211"/>
      <c r="W825" s="210"/>
      <c r="X825" s="185">
        <f t="shared" si="651"/>
        <v>0</v>
      </c>
      <c r="Y825" s="229"/>
      <c r="Z825" s="210"/>
      <c r="AA825" s="185">
        <f t="shared" si="652"/>
        <v>0</v>
      </c>
      <c r="AB825" s="211"/>
      <c r="AC825" s="210"/>
      <c r="AD825" s="185">
        <f t="shared" si="653"/>
        <v>0</v>
      </c>
      <c r="AE825" s="211"/>
      <c r="AF825" s="210"/>
      <c r="AG825" s="185">
        <f t="shared" si="654"/>
        <v>0</v>
      </c>
      <c r="AH825" s="211"/>
      <c r="AI825" s="204"/>
      <c r="AJ825" s="186"/>
    </row>
    <row r="826" spans="1:36" ht="15" hidden="1" customHeight="1">
      <c r="A826" s="489" t="s">
        <v>17</v>
      </c>
      <c r="B826" s="386" t="s">
        <v>13</v>
      </c>
      <c r="C826" s="386" t="s">
        <v>14</v>
      </c>
      <c r="D826" s="386" t="s">
        <v>176</v>
      </c>
      <c r="E826" s="386" t="s">
        <v>16</v>
      </c>
      <c r="F826" s="379" t="s">
        <v>17</v>
      </c>
      <c r="G826" s="490" t="s">
        <v>18</v>
      </c>
      <c r="H826" s="487" t="s">
        <v>19</v>
      </c>
      <c r="I826" s="379" t="s">
        <v>20</v>
      </c>
      <c r="J826" s="380" t="s">
        <v>21</v>
      </c>
      <c r="K826" s="487" t="s">
        <v>19</v>
      </c>
      <c r="L826" s="379" t="s">
        <v>20</v>
      </c>
      <c r="M826" s="380" t="s">
        <v>21</v>
      </c>
      <c r="N826" s="487" t="s">
        <v>19</v>
      </c>
      <c r="O826" s="379" t="s">
        <v>20</v>
      </c>
      <c r="P826" s="380" t="s">
        <v>21</v>
      </c>
      <c r="Q826" s="487" t="s">
        <v>19</v>
      </c>
      <c r="R826" s="379" t="s">
        <v>20</v>
      </c>
      <c r="S826" s="380" t="s">
        <v>21</v>
      </c>
      <c r="T826" s="487" t="s">
        <v>19</v>
      </c>
      <c r="U826" s="379" t="s">
        <v>20</v>
      </c>
      <c r="V826" s="380" t="s">
        <v>21</v>
      </c>
      <c r="W826" s="487" t="s">
        <v>19</v>
      </c>
      <c r="X826" s="379" t="s">
        <v>20</v>
      </c>
      <c r="Y826" s="486" t="s">
        <v>21</v>
      </c>
      <c r="Z826" s="487" t="s">
        <v>19</v>
      </c>
      <c r="AA826" s="379" t="s">
        <v>20</v>
      </c>
      <c r="AB826" s="380" t="s">
        <v>21</v>
      </c>
      <c r="AC826" s="487" t="s">
        <v>19</v>
      </c>
      <c r="AD826" s="379" t="s">
        <v>20</v>
      </c>
      <c r="AE826" s="380" t="s">
        <v>21</v>
      </c>
      <c r="AF826" s="487" t="s">
        <v>19</v>
      </c>
      <c r="AG826" s="379" t="s">
        <v>20</v>
      </c>
      <c r="AH826" s="380" t="s">
        <v>21</v>
      </c>
      <c r="AI826" s="381" t="s">
        <v>19</v>
      </c>
      <c r="AJ826" s="488" t="s">
        <v>22</v>
      </c>
    </row>
    <row r="827" spans="1:36" ht="15" hidden="1" customHeight="1">
      <c r="A827" s="447"/>
      <c r="B827" s="431"/>
      <c r="C827" s="431"/>
      <c r="D827" s="431"/>
      <c r="E827" s="431"/>
      <c r="F827" s="444"/>
      <c r="G827" s="449"/>
      <c r="H827" s="443"/>
      <c r="I827" s="444"/>
      <c r="J827" s="445"/>
      <c r="K827" s="443"/>
      <c r="L827" s="444"/>
      <c r="M827" s="445"/>
      <c r="N827" s="443"/>
      <c r="O827" s="444"/>
      <c r="P827" s="445"/>
      <c r="Q827" s="443"/>
      <c r="R827" s="444"/>
      <c r="S827" s="445"/>
      <c r="T827" s="443"/>
      <c r="U827" s="444"/>
      <c r="V827" s="445"/>
      <c r="W827" s="443"/>
      <c r="X827" s="444"/>
      <c r="Y827" s="451"/>
      <c r="Z827" s="443"/>
      <c r="AA827" s="444"/>
      <c r="AB827" s="445"/>
      <c r="AC827" s="443"/>
      <c r="AD827" s="444"/>
      <c r="AE827" s="445"/>
      <c r="AF827" s="443"/>
      <c r="AG827" s="444"/>
      <c r="AH827" s="445"/>
      <c r="AI827" s="452"/>
      <c r="AJ827" s="454"/>
    </row>
    <row r="828" spans="1:36" ht="15" hidden="1" customHeight="1">
      <c r="A828" s="435" t="s">
        <v>245</v>
      </c>
      <c r="B828" s="426" t="s">
        <v>385</v>
      </c>
      <c r="C828" s="437">
        <v>2211</v>
      </c>
      <c r="D828" s="520"/>
      <c r="E828" s="441" t="s">
        <v>386</v>
      </c>
      <c r="F828" s="426" t="s">
        <v>245</v>
      </c>
      <c r="G828" s="196" t="s">
        <v>27</v>
      </c>
      <c r="H828" s="208"/>
      <c r="I828" s="179">
        <f t="shared" ref="I828:I836" si="655">H828-J828</f>
        <v>0</v>
      </c>
      <c r="J828" s="209"/>
      <c r="K828" s="208"/>
      <c r="L828" s="179">
        <f t="shared" ref="L828:L836" si="656">K828-M828</f>
        <v>0</v>
      </c>
      <c r="M828" s="209"/>
      <c r="N828" s="208"/>
      <c r="O828" s="179">
        <f t="shared" ref="O828:O836" si="657">N828-P828</f>
        <v>0</v>
      </c>
      <c r="P828" s="209"/>
      <c r="Q828" s="208"/>
      <c r="R828" s="179">
        <f t="shared" ref="R828:R836" si="658">Q828-S828</f>
        <v>0</v>
      </c>
      <c r="S828" s="209"/>
      <c r="T828" s="208"/>
      <c r="U828" s="179">
        <f t="shared" ref="U828:U836" si="659">T828-V828</f>
        <v>0</v>
      </c>
      <c r="V828" s="209"/>
      <c r="W828" s="208"/>
      <c r="X828" s="179">
        <f t="shared" ref="X828:X836" si="660">W828-Y828</f>
        <v>0</v>
      </c>
      <c r="Y828" s="228"/>
      <c r="Z828" s="208"/>
      <c r="AA828" s="179">
        <f t="shared" ref="AA828:AA836" si="661">Z828-AB828</f>
        <v>0</v>
      </c>
      <c r="AB828" s="209"/>
      <c r="AC828" s="208"/>
      <c r="AD828" s="179">
        <f t="shared" ref="AD828:AD836" si="662">AC828-AE828</f>
        <v>0</v>
      </c>
      <c r="AE828" s="209"/>
      <c r="AF828" s="208"/>
      <c r="AG828" s="179">
        <f t="shared" ref="AG828:AG836" si="663">AF828-AH828</f>
        <v>0</v>
      </c>
      <c r="AH828" s="209"/>
      <c r="AI828" s="203"/>
      <c r="AJ828" s="181" t="s">
        <v>28</v>
      </c>
    </row>
    <row r="829" spans="1:36" ht="15" hidden="1" customHeight="1">
      <c r="A829" s="435"/>
      <c r="B829" s="426"/>
      <c r="C829" s="437"/>
      <c r="D829" s="520"/>
      <c r="E829" s="441"/>
      <c r="F829" s="426"/>
      <c r="G829" s="196" t="s">
        <v>29</v>
      </c>
      <c r="H829" s="208">
        <v>300000</v>
      </c>
      <c r="I829" s="179">
        <f t="shared" si="655"/>
        <v>3000</v>
      </c>
      <c r="J829" s="209">
        <v>297000</v>
      </c>
      <c r="K829" s="208"/>
      <c r="L829" s="179">
        <f t="shared" si="656"/>
        <v>0</v>
      </c>
      <c r="M829" s="209"/>
      <c r="N829" s="208"/>
      <c r="O829" s="179">
        <f t="shared" si="657"/>
        <v>0</v>
      </c>
      <c r="P829" s="209"/>
      <c r="Q829" s="208"/>
      <c r="R829" s="179">
        <f t="shared" si="658"/>
        <v>0</v>
      </c>
      <c r="S829" s="209"/>
      <c r="T829" s="208"/>
      <c r="U829" s="179">
        <f t="shared" si="659"/>
        <v>0</v>
      </c>
      <c r="V829" s="209"/>
      <c r="W829" s="208"/>
      <c r="X829" s="179">
        <f t="shared" si="660"/>
        <v>0</v>
      </c>
      <c r="Y829" s="228"/>
      <c r="Z829" s="208"/>
      <c r="AA829" s="179">
        <f t="shared" si="661"/>
        <v>0</v>
      </c>
      <c r="AB829" s="209"/>
      <c r="AC829" s="208"/>
      <c r="AD829" s="179">
        <f t="shared" si="662"/>
        <v>0</v>
      </c>
      <c r="AE829" s="209"/>
      <c r="AF829" s="208"/>
      <c r="AG829" s="179">
        <f t="shared" si="663"/>
        <v>0</v>
      </c>
      <c r="AH829" s="209"/>
      <c r="AI829" s="203"/>
      <c r="AJ829" s="182">
        <f>SUM(H828:H836,K828:K836,N828:N836,Q828:Q836,T828:T836,W828:W836,Z828:Z836,AC828:AC836,AF828:AF836)</f>
        <v>300000</v>
      </c>
    </row>
    <row r="830" spans="1:36" ht="15" hidden="1" customHeight="1">
      <c r="A830" s="435"/>
      <c r="B830" s="426"/>
      <c r="C830" s="437"/>
      <c r="D830" s="520"/>
      <c r="E830" s="441"/>
      <c r="F830" s="426"/>
      <c r="G830" s="196" t="s">
        <v>30</v>
      </c>
      <c r="H830" s="208"/>
      <c r="I830" s="179">
        <f t="shared" si="655"/>
        <v>0</v>
      </c>
      <c r="J830" s="209"/>
      <c r="K830" s="208"/>
      <c r="L830" s="179">
        <f t="shared" si="656"/>
        <v>0</v>
      </c>
      <c r="M830" s="209"/>
      <c r="N830" s="208"/>
      <c r="O830" s="179">
        <f t="shared" si="657"/>
        <v>0</v>
      </c>
      <c r="P830" s="209"/>
      <c r="Q830" s="208"/>
      <c r="R830" s="179">
        <f t="shared" si="658"/>
        <v>0</v>
      </c>
      <c r="S830" s="209"/>
      <c r="T830" s="208"/>
      <c r="U830" s="179">
        <f t="shared" si="659"/>
        <v>0</v>
      </c>
      <c r="V830" s="209"/>
      <c r="W830" s="208"/>
      <c r="X830" s="179">
        <f t="shared" si="660"/>
        <v>0</v>
      </c>
      <c r="Y830" s="228"/>
      <c r="Z830" s="208"/>
      <c r="AA830" s="179">
        <f t="shared" si="661"/>
        <v>0</v>
      </c>
      <c r="AB830" s="209"/>
      <c r="AC830" s="208"/>
      <c r="AD830" s="179">
        <f t="shared" si="662"/>
        <v>0</v>
      </c>
      <c r="AE830" s="209"/>
      <c r="AF830" s="208"/>
      <c r="AG830" s="179">
        <f t="shared" si="663"/>
        <v>0</v>
      </c>
      <c r="AH830" s="209"/>
      <c r="AI830" s="203"/>
      <c r="AJ830" s="183" t="s">
        <v>32</v>
      </c>
    </row>
    <row r="831" spans="1:36" ht="15" hidden="1" customHeight="1">
      <c r="A831" s="435"/>
      <c r="B831" s="426"/>
      <c r="C831" s="437"/>
      <c r="D831" s="520"/>
      <c r="E831" s="441"/>
      <c r="F831" s="426"/>
      <c r="G831" s="196" t="s">
        <v>31</v>
      </c>
      <c r="H831" s="208"/>
      <c r="I831" s="179">
        <f t="shared" si="655"/>
        <v>0</v>
      </c>
      <c r="J831" s="209"/>
      <c r="K831" s="208"/>
      <c r="L831" s="179">
        <f t="shared" si="656"/>
        <v>0</v>
      </c>
      <c r="M831" s="209"/>
      <c r="N831" s="208"/>
      <c r="O831" s="179">
        <f t="shared" si="657"/>
        <v>0</v>
      </c>
      <c r="P831" s="209"/>
      <c r="Q831" s="208"/>
      <c r="R831" s="179">
        <f t="shared" si="658"/>
        <v>0</v>
      </c>
      <c r="S831" s="209"/>
      <c r="T831" s="208"/>
      <c r="U831" s="179">
        <f t="shared" si="659"/>
        <v>0</v>
      </c>
      <c r="V831" s="209"/>
      <c r="W831" s="208"/>
      <c r="X831" s="179">
        <f t="shared" si="660"/>
        <v>0</v>
      </c>
      <c r="Y831" s="228"/>
      <c r="Z831" s="208"/>
      <c r="AA831" s="179">
        <f t="shared" si="661"/>
        <v>0</v>
      </c>
      <c r="AB831" s="209"/>
      <c r="AC831" s="208"/>
      <c r="AD831" s="179">
        <f t="shared" si="662"/>
        <v>0</v>
      </c>
      <c r="AE831" s="209"/>
      <c r="AF831" s="208"/>
      <c r="AG831" s="179">
        <f t="shared" si="663"/>
        <v>0</v>
      </c>
      <c r="AH831" s="209"/>
      <c r="AI831" s="203"/>
      <c r="AJ831" s="182">
        <f>SUM(I828:I836,L828:L836,O828:O836,R828:R836,U828:U836,X828:X836,AA828:AA836,AD828:AD836,AA828:AA836,AG828:AG836)</f>
        <v>3000</v>
      </c>
    </row>
    <row r="832" spans="1:36" ht="15" hidden="1" customHeight="1">
      <c r="A832" s="435"/>
      <c r="B832" s="426"/>
      <c r="C832" s="437"/>
      <c r="D832" s="520"/>
      <c r="E832" s="441"/>
      <c r="F832" s="426"/>
      <c r="G832" s="196" t="s">
        <v>33</v>
      </c>
      <c r="H832" s="208"/>
      <c r="I832" s="179">
        <f t="shared" si="655"/>
        <v>0</v>
      </c>
      <c r="J832" s="209"/>
      <c r="K832" s="208"/>
      <c r="L832" s="179">
        <f t="shared" si="656"/>
        <v>0</v>
      </c>
      <c r="M832" s="209"/>
      <c r="N832" s="208"/>
      <c r="O832" s="179">
        <f t="shared" si="657"/>
        <v>0</v>
      </c>
      <c r="P832" s="209"/>
      <c r="Q832" s="208"/>
      <c r="R832" s="179">
        <f t="shared" si="658"/>
        <v>0</v>
      </c>
      <c r="S832" s="209"/>
      <c r="T832" s="208"/>
      <c r="U832" s="179">
        <f t="shared" si="659"/>
        <v>0</v>
      </c>
      <c r="V832" s="209"/>
      <c r="W832" s="208"/>
      <c r="X832" s="179">
        <f t="shared" si="660"/>
        <v>0</v>
      </c>
      <c r="Y832" s="228"/>
      <c r="Z832" s="208"/>
      <c r="AA832" s="179">
        <f t="shared" si="661"/>
        <v>0</v>
      </c>
      <c r="AB832" s="209"/>
      <c r="AC832" s="208"/>
      <c r="AD832" s="179">
        <f t="shared" si="662"/>
        <v>0</v>
      </c>
      <c r="AE832" s="209"/>
      <c r="AF832" s="208"/>
      <c r="AG832" s="179">
        <f t="shared" si="663"/>
        <v>0</v>
      </c>
      <c r="AH832" s="209"/>
      <c r="AI832" s="203"/>
      <c r="AJ832" s="183" t="s">
        <v>36</v>
      </c>
    </row>
    <row r="833" spans="1:36" ht="15" hidden="1" customHeight="1">
      <c r="A833" s="435"/>
      <c r="B833" s="426"/>
      <c r="C833" s="437"/>
      <c r="D833" s="520"/>
      <c r="E833" s="441"/>
      <c r="F833" s="426"/>
      <c r="G833" s="196" t="s">
        <v>34</v>
      </c>
      <c r="H833" s="208"/>
      <c r="I833" s="179">
        <f t="shared" si="655"/>
        <v>0</v>
      </c>
      <c r="J833" s="209"/>
      <c r="K833" s="208"/>
      <c r="L833" s="179">
        <f t="shared" si="656"/>
        <v>0</v>
      </c>
      <c r="M833" s="209"/>
      <c r="N833" s="208"/>
      <c r="O833" s="179">
        <f t="shared" si="657"/>
        <v>0</v>
      </c>
      <c r="P833" s="209"/>
      <c r="Q833" s="208"/>
      <c r="R833" s="179">
        <f t="shared" si="658"/>
        <v>0</v>
      </c>
      <c r="S833" s="209"/>
      <c r="T833" s="208"/>
      <c r="U833" s="179">
        <f t="shared" si="659"/>
        <v>0</v>
      </c>
      <c r="V833" s="209"/>
      <c r="W833" s="208"/>
      <c r="X833" s="179">
        <f t="shared" si="660"/>
        <v>0</v>
      </c>
      <c r="Y833" s="228"/>
      <c r="Z833" s="208"/>
      <c r="AA833" s="179">
        <f t="shared" si="661"/>
        <v>0</v>
      </c>
      <c r="AB833" s="209"/>
      <c r="AC833" s="208"/>
      <c r="AD833" s="179">
        <f t="shared" si="662"/>
        <v>0</v>
      </c>
      <c r="AE833" s="209"/>
      <c r="AF833" s="208"/>
      <c r="AG833" s="179">
        <f t="shared" si="663"/>
        <v>0</v>
      </c>
      <c r="AH833" s="209"/>
      <c r="AI833" s="203"/>
      <c r="AJ833" s="182">
        <f>SUM(J828:J836,M828:M836,P828:P836,S828:S836,V828:V836,Y828:Y836,AB828:AB836,AE828:AE836,AH828:AH836)</f>
        <v>297000</v>
      </c>
    </row>
    <row r="834" spans="1:36" ht="15" hidden="1" customHeight="1">
      <c r="A834" s="435"/>
      <c r="B834" s="426"/>
      <c r="C834" s="437"/>
      <c r="D834" s="520"/>
      <c r="E834" s="441"/>
      <c r="F834" s="426"/>
      <c r="G834" s="196" t="s">
        <v>35</v>
      </c>
      <c r="H834" s="208"/>
      <c r="I834" s="179">
        <f t="shared" si="655"/>
        <v>0</v>
      </c>
      <c r="J834" s="209"/>
      <c r="K834" s="208"/>
      <c r="L834" s="179">
        <f t="shared" si="656"/>
        <v>0</v>
      </c>
      <c r="M834" s="209"/>
      <c r="N834" s="208"/>
      <c r="O834" s="179">
        <f t="shared" si="657"/>
        <v>0</v>
      </c>
      <c r="P834" s="209"/>
      <c r="Q834" s="208"/>
      <c r="R834" s="179">
        <f t="shared" si="658"/>
        <v>0</v>
      </c>
      <c r="S834" s="209"/>
      <c r="T834" s="208"/>
      <c r="U834" s="179">
        <f t="shared" si="659"/>
        <v>0</v>
      </c>
      <c r="V834" s="209"/>
      <c r="W834" s="208"/>
      <c r="X834" s="179">
        <f t="shared" si="660"/>
        <v>0</v>
      </c>
      <c r="Y834" s="228"/>
      <c r="Z834" s="208"/>
      <c r="AA834" s="179">
        <f t="shared" si="661"/>
        <v>0</v>
      </c>
      <c r="AB834" s="209"/>
      <c r="AC834" s="208"/>
      <c r="AD834" s="179">
        <f t="shared" si="662"/>
        <v>0</v>
      </c>
      <c r="AE834" s="209"/>
      <c r="AF834" s="208"/>
      <c r="AG834" s="179">
        <f t="shared" si="663"/>
        <v>0</v>
      </c>
      <c r="AH834" s="209"/>
      <c r="AI834" s="203"/>
      <c r="AJ834" s="183" t="s">
        <v>40</v>
      </c>
    </row>
    <row r="835" spans="1:36" ht="15" hidden="1" customHeight="1">
      <c r="A835" s="435"/>
      <c r="B835" s="426"/>
      <c r="C835" s="437"/>
      <c r="D835" s="520"/>
      <c r="E835" s="441"/>
      <c r="F835" s="426"/>
      <c r="G835" s="196" t="s">
        <v>37</v>
      </c>
      <c r="H835" s="208"/>
      <c r="I835" s="179">
        <f t="shared" si="655"/>
        <v>0</v>
      </c>
      <c r="J835" s="209"/>
      <c r="K835" s="208"/>
      <c r="L835" s="179">
        <f t="shared" si="656"/>
        <v>0</v>
      </c>
      <c r="M835" s="209"/>
      <c r="N835" s="208"/>
      <c r="O835" s="179">
        <f t="shared" si="657"/>
        <v>0</v>
      </c>
      <c r="P835" s="209"/>
      <c r="Q835" s="208"/>
      <c r="R835" s="179">
        <f t="shared" si="658"/>
        <v>0</v>
      </c>
      <c r="S835" s="209"/>
      <c r="T835" s="208"/>
      <c r="U835" s="179">
        <f t="shared" si="659"/>
        <v>0</v>
      </c>
      <c r="V835" s="209"/>
      <c r="W835" s="208"/>
      <c r="X835" s="179">
        <f t="shared" si="660"/>
        <v>0</v>
      </c>
      <c r="Y835" s="228"/>
      <c r="Z835" s="208"/>
      <c r="AA835" s="179">
        <f t="shared" si="661"/>
        <v>0</v>
      </c>
      <c r="AB835" s="209"/>
      <c r="AC835" s="208"/>
      <c r="AD835" s="179">
        <f t="shared" si="662"/>
        <v>0</v>
      </c>
      <c r="AE835" s="209"/>
      <c r="AF835" s="208"/>
      <c r="AG835" s="179">
        <f t="shared" si="663"/>
        <v>0</v>
      </c>
      <c r="AH835" s="209"/>
      <c r="AI835" s="203"/>
      <c r="AJ835" s="184">
        <f>AJ833/AJ829</f>
        <v>0.99</v>
      </c>
    </row>
    <row r="836" spans="1:36" ht="15" hidden="1" customHeight="1" thickBot="1">
      <c r="A836" s="522"/>
      <c r="B836" s="432"/>
      <c r="C836" s="523"/>
      <c r="D836" s="524"/>
      <c r="E836" s="525"/>
      <c r="F836" s="432"/>
      <c r="G836" s="198" t="s">
        <v>38</v>
      </c>
      <c r="H836" s="212"/>
      <c r="I836" s="180">
        <f t="shared" si="655"/>
        <v>0</v>
      </c>
      <c r="J836" s="213"/>
      <c r="K836" s="212"/>
      <c r="L836" s="180">
        <f t="shared" si="656"/>
        <v>0</v>
      </c>
      <c r="M836" s="213"/>
      <c r="N836" s="212"/>
      <c r="O836" s="180">
        <f t="shared" si="657"/>
        <v>0</v>
      </c>
      <c r="P836" s="213"/>
      <c r="Q836" s="212"/>
      <c r="R836" s="180">
        <f t="shared" si="658"/>
        <v>0</v>
      </c>
      <c r="S836" s="213"/>
      <c r="T836" s="212"/>
      <c r="U836" s="180">
        <f t="shared" si="659"/>
        <v>0</v>
      </c>
      <c r="V836" s="213"/>
      <c r="W836" s="212"/>
      <c r="X836" s="180">
        <f t="shared" si="660"/>
        <v>0</v>
      </c>
      <c r="Y836" s="230"/>
      <c r="Z836" s="212"/>
      <c r="AA836" s="180">
        <f t="shared" si="661"/>
        <v>0</v>
      </c>
      <c r="AB836" s="213"/>
      <c r="AC836" s="212"/>
      <c r="AD836" s="180">
        <f t="shared" si="662"/>
        <v>0</v>
      </c>
      <c r="AE836" s="213"/>
      <c r="AF836" s="212"/>
      <c r="AG836" s="180">
        <f t="shared" si="663"/>
        <v>0</v>
      </c>
      <c r="AH836" s="213"/>
      <c r="AI836" s="205"/>
      <c r="AJ836" s="188"/>
    </row>
    <row r="837" spans="1:36" ht="15" hidden="1" customHeight="1">
      <c r="A837" s="446" t="s">
        <v>17</v>
      </c>
      <c r="B837" s="367" t="s">
        <v>13</v>
      </c>
      <c r="C837" s="367" t="s">
        <v>14</v>
      </c>
      <c r="D837" s="367" t="s">
        <v>176</v>
      </c>
      <c r="E837" s="367" t="s">
        <v>16</v>
      </c>
      <c r="F837" s="354" t="s">
        <v>17</v>
      </c>
      <c r="G837" s="448" t="s">
        <v>18</v>
      </c>
      <c r="H837" s="365" t="s">
        <v>19</v>
      </c>
      <c r="I837" s="354" t="s">
        <v>20</v>
      </c>
      <c r="J837" s="355" t="s">
        <v>21</v>
      </c>
      <c r="K837" s="365" t="s">
        <v>19</v>
      </c>
      <c r="L837" s="354" t="s">
        <v>20</v>
      </c>
      <c r="M837" s="355" t="s">
        <v>21</v>
      </c>
      <c r="N837" s="365" t="s">
        <v>19</v>
      </c>
      <c r="O837" s="354" t="s">
        <v>20</v>
      </c>
      <c r="P837" s="355" t="s">
        <v>21</v>
      </c>
      <c r="Q837" s="365" t="s">
        <v>19</v>
      </c>
      <c r="R837" s="354" t="s">
        <v>20</v>
      </c>
      <c r="S837" s="355" t="s">
        <v>21</v>
      </c>
      <c r="T837" s="365" t="s">
        <v>19</v>
      </c>
      <c r="U837" s="354" t="s">
        <v>20</v>
      </c>
      <c r="V837" s="355" t="s">
        <v>21</v>
      </c>
      <c r="W837" s="365" t="s">
        <v>19</v>
      </c>
      <c r="X837" s="354" t="s">
        <v>20</v>
      </c>
      <c r="Y837" s="450" t="s">
        <v>21</v>
      </c>
      <c r="Z837" s="365" t="s">
        <v>19</v>
      </c>
      <c r="AA837" s="354" t="s">
        <v>20</v>
      </c>
      <c r="AB837" s="355" t="s">
        <v>21</v>
      </c>
      <c r="AC837" s="365" t="s">
        <v>19</v>
      </c>
      <c r="AD837" s="354" t="s">
        <v>20</v>
      </c>
      <c r="AE837" s="355" t="s">
        <v>21</v>
      </c>
      <c r="AF837" s="365" t="s">
        <v>19</v>
      </c>
      <c r="AG837" s="354" t="s">
        <v>20</v>
      </c>
      <c r="AH837" s="355" t="s">
        <v>21</v>
      </c>
      <c r="AI837" s="356" t="s">
        <v>19</v>
      </c>
      <c r="AJ837" s="453" t="s">
        <v>22</v>
      </c>
    </row>
    <row r="838" spans="1:36" ht="15" hidden="1" customHeight="1">
      <c r="A838" s="447"/>
      <c r="B838" s="431"/>
      <c r="C838" s="431"/>
      <c r="D838" s="431"/>
      <c r="E838" s="431"/>
      <c r="F838" s="444"/>
      <c r="G838" s="449"/>
      <c r="H838" s="443"/>
      <c r="I838" s="444"/>
      <c r="J838" s="445"/>
      <c r="K838" s="443"/>
      <c r="L838" s="444"/>
      <c r="M838" s="445"/>
      <c r="N838" s="443"/>
      <c r="O838" s="444"/>
      <c r="P838" s="445"/>
      <c r="Q838" s="443"/>
      <c r="R838" s="444"/>
      <c r="S838" s="445"/>
      <c r="T838" s="443"/>
      <c r="U838" s="444"/>
      <c r="V838" s="445"/>
      <c r="W838" s="443"/>
      <c r="X838" s="444"/>
      <c r="Y838" s="451"/>
      <c r="Z838" s="443"/>
      <c r="AA838" s="444"/>
      <c r="AB838" s="445"/>
      <c r="AC838" s="443"/>
      <c r="AD838" s="444"/>
      <c r="AE838" s="445"/>
      <c r="AF838" s="443"/>
      <c r="AG838" s="444"/>
      <c r="AH838" s="445"/>
      <c r="AI838" s="452"/>
      <c r="AJ838" s="454"/>
    </row>
    <row r="839" spans="1:36" ht="15" hidden="1" customHeight="1">
      <c r="A839" s="435" t="s">
        <v>218</v>
      </c>
      <c r="B839" s="426" t="s">
        <v>387</v>
      </c>
      <c r="C839" s="437">
        <v>1606</v>
      </c>
      <c r="D839" s="520" t="s">
        <v>388</v>
      </c>
      <c r="E839" s="441" t="s">
        <v>389</v>
      </c>
      <c r="F839" s="426" t="s">
        <v>218</v>
      </c>
      <c r="G839" s="196" t="s">
        <v>27</v>
      </c>
      <c r="H839" s="208"/>
      <c r="I839" s="179">
        <f t="shared" ref="I839:I847" si="664">H839-J839</f>
        <v>0</v>
      </c>
      <c r="J839" s="209"/>
      <c r="K839" s="208"/>
      <c r="L839" s="179">
        <f t="shared" ref="L839:L847" si="665">K839-M839</f>
        <v>0</v>
      </c>
      <c r="M839" s="209"/>
      <c r="N839" s="208"/>
      <c r="O839" s="179">
        <f t="shared" ref="O839:O847" si="666">N839-P839</f>
        <v>0</v>
      </c>
      <c r="P839" s="209"/>
      <c r="Q839" s="208"/>
      <c r="R839" s="179">
        <f t="shared" ref="R839:R847" si="667">Q839-S839</f>
        <v>0</v>
      </c>
      <c r="S839" s="209"/>
      <c r="T839" s="208"/>
      <c r="U839" s="179">
        <f t="shared" ref="U839:U847" si="668">T839-V839</f>
        <v>0</v>
      </c>
      <c r="V839" s="209"/>
      <c r="W839" s="208"/>
      <c r="X839" s="179">
        <f t="shared" ref="X839:X847" si="669">W839-Y839</f>
        <v>0</v>
      </c>
      <c r="Y839" s="228"/>
      <c r="Z839" s="208"/>
      <c r="AA839" s="179">
        <f t="shared" ref="AA839:AA847" si="670">Z839-AB839</f>
        <v>0</v>
      </c>
      <c r="AB839" s="209"/>
      <c r="AC839" s="208"/>
      <c r="AD839" s="179">
        <f t="shared" ref="AD839:AD847" si="671">AC839-AE839</f>
        <v>0</v>
      </c>
      <c r="AE839" s="209"/>
      <c r="AF839" s="208"/>
      <c r="AG839" s="179">
        <f t="shared" ref="AG839:AG847" si="672">AF839-AH839</f>
        <v>0</v>
      </c>
      <c r="AH839" s="209"/>
      <c r="AI839" s="203"/>
      <c r="AJ839" s="181" t="s">
        <v>28</v>
      </c>
    </row>
    <row r="840" spans="1:36" ht="15" hidden="1" thickBot="1">
      <c r="A840" s="435"/>
      <c r="B840" s="426"/>
      <c r="C840" s="437"/>
      <c r="D840" s="520"/>
      <c r="E840" s="441"/>
      <c r="F840" s="426"/>
      <c r="G840" s="196" t="s">
        <v>29</v>
      </c>
      <c r="H840" s="208"/>
      <c r="I840" s="179">
        <f t="shared" si="664"/>
        <v>0</v>
      </c>
      <c r="J840" s="209"/>
      <c r="K840" s="208"/>
      <c r="L840" s="179">
        <f t="shared" si="665"/>
        <v>0</v>
      </c>
      <c r="M840" s="209"/>
      <c r="N840" s="208"/>
      <c r="O840" s="179">
        <f t="shared" si="666"/>
        <v>0</v>
      </c>
      <c r="P840" s="209"/>
      <c r="Q840" s="208"/>
      <c r="R840" s="179">
        <f t="shared" si="667"/>
        <v>0</v>
      </c>
      <c r="S840" s="209"/>
      <c r="T840" s="208"/>
      <c r="U840" s="179">
        <f t="shared" si="668"/>
        <v>0</v>
      </c>
      <c r="V840" s="209"/>
      <c r="W840" s="208"/>
      <c r="X840" s="179">
        <f t="shared" si="669"/>
        <v>0</v>
      </c>
      <c r="Y840" s="228"/>
      <c r="Z840" s="208"/>
      <c r="AA840" s="179">
        <f t="shared" si="670"/>
        <v>0</v>
      </c>
      <c r="AB840" s="209"/>
      <c r="AC840" s="208"/>
      <c r="AD840" s="179">
        <f t="shared" si="671"/>
        <v>0</v>
      </c>
      <c r="AE840" s="209"/>
      <c r="AF840" s="208"/>
      <c r="AG840" s="179">
        <f t="shared" si="672"/>
        <v>0</v>
      </c>
      <c r="AH840" s="209"/>
      <c r="AI840" s="203"/>
      <c r="AJ840" s="182">
        <f>SUM(H839:H847,K839:K847,N839:N847,Q839:Q847,T839:T847,W839:W847,Z839:Z847,AC839:AC847,AF839:AF847)</f>
        <v>1703308</v>
      </c>
    </row>
    <row r="841" spans="1:36" ht="15" hidden="1" thickBot="1">
      <c r="A841" s="435"/>
      <c r="B841" s="426"/>
      <c r="C841" s="437"/>
      <c r="D841" s="520"/>
      <c r="E841" s="441"/>
      <c r="F841" s="426"/>
      <c r="G841" s="196" t="s">
        <v>30</v>
      </c>
      <c r="H841" s="208">
        <v>35000</v>
      </c>
      <c r="I841" s="179">
        <f t="shared" si="664"/>
        <v>0</v>
      </c>
      <c r="J841" s="209">
        <v>35000</v>
      </c>
      <c r="K841" s="208"/>
      <c r="L841" s="179">
        <f t="shared" si="665"/>
        <v>0</v>
      </c>
      <c r="M841" s="209"/>
      <c r="N841" s="208"/>
      <c r="O841" s="179">
        <f t="shared" si="666"/>
        <v>0</v>
      </c>
      <c r="P841" s="209"/>
      <c r="Q841" s="208"/>
      <c r="R841" s="179">
        <f t="shared" si="667"/>
        <v>0</v>
      </c>
      <c r="S841" s="209"/>
      <c r="T841" s="208"/>
      <c r="U841" s="179">
        <f t="shared" si="668"/>
        <v>0</v>
      </c>
      <c r="V841" s="209"/>
      <c r="W841" s="208"/>
      <c r="X841" s="179">
        <f t="shared" si="669"/>
        <v>0</v>
      </c>
      <c r="Y841" s="228"/>
      <c r="Z841" s="208"/>
      <c r="AA841" s="179">
        <f t="shared" si="670"/>
        <v>0</v>
      </c>
      <c r="AB841" s="209"/>
      <c r="AC841" s="208"/>
      <c r="AD841" s="179">
        <f t="shared" si="671"/>
        <v>0</v>
      </c>
      <c r="AE841" s="209"/>
      <c r="AF841" s="208"/>
      <c r="AG841" s="179">
        <f t="shared" si="672"/>
        <v>0</v>
      </c>
      <c r="AH841" s="209"/>
      <c r="AI841" s="203"/>
      <c r="AJ841" s="183" t="s">
        <v>32</v>
      </c>
    </row>
    <row r="842" spans="1:36" ht="15" hidden="1" thickBot="1">
      <c r="A842" s="435"/>
      <c r="B842" s="426"/>
      <c r="C842" s="437"/>
      <c r="D842" s="520"/>
      <c r="E842" s="441"/>
      <c r="F842" s="426"/>
      <c r="G842" s="196" t="s">
        <v>31</v>
      </c>
      <c r="H842" s="208">
        <v>380000</v>
      </c>
      <c r="I842" s="179">
        <f t="shared" si="664"/>
        <v>0</v>
      </c>
      <c r="J842" s="209">
        <v>380000</v>
      </c>
      <c r="K842" s="208"/>
      <c r="L842" s="179">
        <f t="shared" si="665"/>
        <v>0</v>
      </c>
      <c r="M842" s="209"/>
      <c r="N842" s="208"/>
      <c r="O842" s="179">
        <f t="shared" si="666"/>
        <v>0</v>
      </c>
      <c r="P842" s="209"/>
      <c r="Q842" s="208"/>
      <c r="R842" s="179">
        <f t="shared" si="667"/>
        <v>0</v>
      </c>
      <c r="S842" s="209"/>
      <c r="T842" s="208"/>
      <c r="U842" s="179">
        <f t="shared" si="668"/>
        <v>0</v>
      </c>
      <c r="V842" s="209"/>
      <c r="W842" s="208"/>
      <c r="X842" s="179">
        <f t="shared" si="669"/>
        <v>0</v>
      </c>
      <c r="Y842" s="228"/>
      <c r="Z842" s="208"/>
      <c r="AA842" s="179">
        <f t="shared" si="670"/>
        <v>0</v>
      </c>
      <c r="AB842" s="209"/>
      <c r="AC842" s="208"/>
      <c r="AD842" s="179">
        <f t="shared" si="671"/>
        <v>0</v>
      </c>
      <c r="AE842" s="209"/>
      <c r="AF842" s="208"/>
      <c r="AG842" s="179">
        <f t="shared" si="672"/>
        <v>0</v>
      </c>
      <c r="AH842" s="209"/>
      <c r="AI842" s="203"/>
      <c r="AJ842" s="182">
        <f>SUM(I839:I847,L839:L847,O839:O847,R839:R847,U839:U847,X839:X847,AA839:AA847,AD839:AD847,AG839:AG847)</f>
        <v>0</v>
      </c>
    </row>
    <row r="843" spans="1:36" ht="15" hidden="1" thickBot="1">
      <c r="A843" s="435"/>
      <c r="B843" s="426"/>
      <c r="C843" s="437"/>
      <c r="D843" s="520"/>
      <c r="E843" s="441"/>
      <c r="F843" s="426"/>
      <c r="G843" s="196" t="s">
        <v>33</v>
      </c>
      <c r="H843" s="208"/>
      <c r="I843" s="179">
        <f t="shared" si="664"/>
        <v>0</v>
      </c>
      <c r="J843" s="209"/>
      <c r="K843" s="208"/>
      <c r="L843" s="179">
        <f t="shared" si="665"/>
        <v>0</v>
      </c>
      <c r="M843" s="209"/>
      <c r="N843" s="208"/>
      <c r="O843" s="179">
        <f t="shared" si="666"/>
        <v>0</v>
      </c>
      <c r="P843" s="209"/>
      <c r="Q843" s="208"/>
      <c r="R843" s="179">
        <f t="shared" si="667"/>
        <v>0</v>
      </c>
      <c r="S843" s="209"/>
      <c r="T843" s="208"/>
      <c r="U843" s="179">
        <f t="shared" si="668"/>
        <v>0</v>
      </c>
      <c r="V843" s="209"/>
      <c r="W843" s="208"/>
      <c r="X843" s="179">
        <f t="shared" si="669"/>
        <v>0</v>
      </c>
      <c r="Y843" s="228"/>
      <c r="Z843" s="208"/>
      <c r="AA843" s="179">
        <f t="shared" si="670"/>
        <v>0</v>
      </c>
      <c r="AB843" s="209"/>
      <c r="AC843" s="208"/>
      <c r="AD843" s="179">
        <f t="shared" si="671"/>
        <v>0</v>
      </c>
      <c r="AE843" s="209"/>
      <c r="AF843" s="208"/>
      <c r="AG843" s="179">
        <f t="shared" si="672"/>
        <v>0</v>
      </c>
      <c r="AH843" s="209"/>
      <c r="AI843" s="203"/>
      <c r="AJ843" s="183" t="s">
        <v>36</v>
      </c>
    </row>
    <row r="844" spans="1:36" ht="15" hidden="1" thickBot="1">
      <c r="A844" s="435"/>
      <c r="B844" s="426"/>
      <c r="C844" s="437"/>
      <c r="D844" s="520"/>
      <c r="E844" s="441"/>
      <c r="F844" s="426"/>
      <c r="G844" s="196" t="s">
        <v>34</v>
      </c>
      <c r="H844" s="208"/>
      <c r="I844" s="179">
        <f t="shared" si="664"/>
        <v>0</v>
      </c>
      <c r="J844" s="209"/>
      <c r="K844" s="208"/>
      <c r="L844" s="179">
        <f t="shared" si="665"/>
        <v>0</v>
      </c>
      <c r="M844" s="209"/>
      <c r="N844" s="208"/>
      <c r="O844" s="179">
        <f t="shared" si="666"/>
        <v>0</v>
      </c>
      <c r="P844" s="209"/>
      <c r="Q844" s="208">
        <f>SUM(1133308+155000)</f>
        <v>1288308</v>
      </c>
      <c r="R844" s="179">
        <f t="shared" si="667"/>
        <v>0</v>
      </c>
      <c r="S844" s="209">
        <v>1288308</v>
      </c>
      <c r="T844" s="208"/>
      <c r="U844" s="179">
        <f t="shared" si="668"/>
        <v>0</v>
      </c>
      <c r="V844" s="209"/>
      <c r="W844" s="208"/>
      <c r="X844" s="179">
        <f t="shared" si="669"/>
        <v>0</v>
      </c>
      <c r="Y844" s="228"/>
      <c r="Z844" s="208"/>
      <c r="AA844" s="179">
        <f t="shared" si="670"/>
        <v>0</v>
      </c>
      <c r="AB844" s="209"/>
      <c r="AC844" s="208"/>
      <c r="AD844" s="179">
        <f t="shared" si="671"/>
        <v>0</v>
      </c>
      <c r="AE844" s="209"/>
      <c r="AF844" s="208"/>
      <c r="AG844" s="179">
        <f t="shared" si="672"/>
        <v>0</v>
      </c>
      <c r="AH844" s="209"/>
      <c r="AI844" s="203"/>
      <c r="AJ844" s="182">
        <f>SUM(J839:J847,M839:M847,P839:P847,S839:S847,V839:V847,Y839:Y847,AB839:AB847,AE839:AE847,AH839:AH847)</f>
        <v>1703308</v>
      </c>
    </row>
    <row r="845" spans="1:36" ht="15" hidden="1" thickBot="1">
      <c r="A845" s="435"/>
      <c r="B845" s="426"/>
      <c r="C845" s="437"/>
      <c r="D845" s="520"/>
      <c r="E845" s="441"/>
      <c r="F845" s="426"/>
      <c r="G845" s="196" t="s">
        <v>35</v>
      </c>
      <c r="H845" s="208"/>
      <c r="I845" s="179">
        <f t="shared" si="664"/>
        <v>0</v>
      </c>
      <c r="J845" s="209"/>
      <c r="K845" s="208"/>
      <c r="L845" s="179">
        <f t="shared" si="665"/>
        <v>0</v>
      </c>
      <c r="M845" s="209"/>
      <c r="N845" s="208"/>
      <c r="O845" s="179">
        <f t="shared" si="666"/>
        <v>0</v>
      </c>
      <c r="P845" s="209"/>
      <c r="Q845" s="208"/>
      <c r="R845" s="179">
        <f t="shared" si="667"/>
        <v>0</v>
      </c>
      <c r="S845" s="209"/>
      <c r="T845" s="208"/>
      <c r="U845" s="179">
        <f t="shared" si="668"/>
        <v>0</v>
      </c>
      <c r="V845" s="209"/>
      <c r="W845" s="208"/>
      <c r="X845" s="179">
        <f t="shared" si="669"/>
        <v>0</v>
      </c>
      <c r="Y845" s="228"/>
      <c r="Z845" s="208"/>
      <c r="AA845" s="179">
        <f t="shared" si="670"/>
        <v>0</v>
      </c>
      <c r="AB845" s="209"/>
      <c r="AC845" s="208"/>
      <c r="AD845" s="179">
        <f t="shared" si="671"/>
        <v>0</v>
      </c>
      <c r="AE845" s="209"/>
      <c r="AF845" s="208"/>
      <c r="AG845" s="179">
        <f t="shared" si="672"/>
        <v>0</v>
      </c>
      <c r="AH845" s="209"/>
      <c r="AI845" s="203"/>
      <c r="AJ845" s="183" t="s">
        <v>40</v>
      </c>
    </row>
    <row r="846" spans="1:36" ht="15" hidden="1" thickBot="1">
      <c r="A846" s="435"/>
      <c r="B846" s="426"/>
      <c r="C846" s="437"/>
      <c r="D846" s="520"/>
      <c r="E846" s="441"/>
      <c r="F846" s="426"/>
      <c r="G846" s="196" t="s">
        <v>37</v>
      </c>
      <c r="H846" s="208"/>
      <c r="I846" s="179">
        <f t="shared" si="664"/>
        <v>0</v>
      </c>
      <c r="J846" s="209"/>
      <c r="K846" s="208"/>
      <c r="L846" s="179">
        <f t="shared" si="665"/>
        <v>0</v>
      </c>
      <c r="M846" s="209"/>
      <c r="N846" s="208"/>
      <c r="O846" s="179">
        <f t="shared" si="666"/>
        <v>0</v>
      </c>
      <c r="P846" s="209"/>
      <c r="Q846" s="208"/>
      <c r="R846" s="179">
        <f t="shared" si="667"/>
        <v>0</v>
      </c>
      <c r="S846" s="209"/>
      <c r="T846" s="208"/>
      <c r="U846" s="179">
        <f t="shared" si="668"/>
        <v>0</v>
      </c>
      <c r="V846" s="209"/>
      <c r="W846" s="208"/>
      <c r="X846" s="179">
        <f t="shared" si="669"/>
        <v>0</v>
      </c>
      <c r="Y846" s="228"/>
      <c r="Z846" s="208"/>
      <c r="AA846" s="179">
        <f t="shared" si="670"/>
        <v>0</v>
      </c>
      <c r="AB846" s="209"/>
      <c r="AC846" s="208"/>
      <c r="AD846" s="179">
        <f t="shared" si="671"/>
        <v>0</v>
      </c>
      <c r="AE846" s="209"/>
      <c r="AF846" s="208"/>
      <c r="AG846" s="179">
        <f t="shared" si="672"/>
        <v>0</v>
      </c>
      <c r="AH846" s="209"/>
      <c r="AI846" s="203"/>
      <c r="AJ846" s="184">
        <f>AJ844/AJ840</f>
        <v>1</v>
      </c>
    </row>
    <row r="847" spans="1:36" ht="15" hidden="1" thickBot="1">
      <c r="A847" s="436"/>
      <c r="B847" s="427"/>
      <c r="C847" s="438"/>
      <c r="D847" s="521"/>
      <c r="E847" s="442"/>
      <c r="F847" s="427"/>
      <c r="G847" s="197" t="s">
        <v>38</v>
      </c>
      <c r="H847" s="210"/>
      <c r="I847" s="185">
        <f t="shared" si="664"/>
        <v>0</v>
      </c>
      <c r="J847" s="211"/>
      <c r="K847" s="210"/>
      <c r="L847" s="185">
        <f t="shared" si="665"/>
        <v>0</v>
      </c>
      <c r="M847" s="211"/>
      <c r="N847" s="210"/>
      <c r="O847" s="185">
        <f t="shared" si="666"/>
        <v>0</v>
      </c>
      <c r="P847" s="211"/>
      <c r="Q847" s="210"/>
      <c r="R847" s="185">
        <f t="shared" si="667"/>
        <v>0</v>
      </c>
      <c r="S847" s="211"/>
      <c r="T847" s="210"/>
      <c r="U847" s="185">
        <f t="shared" si="668"/>
        <v>0</v>
      </c>
      <c r="V847" s="211"/>
      <c r="W847" s="210"/>
      <c r="X847" s="185">
        <f t="shared" si="669"/>
        <v>0</v>
      </c>
      <c r="Y847" s="229"/>
      <c r="Z847" s="210"/>
      <c r="AA847" s="185">
        <f t="shared" si="670"/>
        <v>0</v>
      </c>
      <c r="AB847" s="211"/>
      <c r="AC847" s="210"/>
      <c r="AD847" s="185">
        <f t="shared" si="671"/>
        <v>0</v>
      </c>
      <c r="AE847" s="211"/>
      <c r="AF847" s="210"/>
      <c r="AG847" s="185">
        <f t="shared" si="672"/>
        <v>0</v>
      </c>
      <c r="AH847" s="211"/>
      <c r="AI847" s="204"/>
      <c r="AJ847" s="186"/>
    </row>
    <row r="848" spans="1:36" ht="15" customHeight="1">
      <c r="A848" s="446" t="s">
        <v>17</v>
      </c>
      <c r="B848" s="367" t="s">
        <v>13</v>
      </c>
      <c r="C848" s="367" t="s">
        <v>14</v>
      </c>
      <c r="D848" s="367" t="s">
        <v>176</v>
      </c>
      <c r="E848" s="367" t="s">
        <v>16</v>
      </c>
      <c r="F848" s="354" t="s">
        <v>17</v>
      </c>
      <c r="G848" s="448" t="s">
        <v>18</v>
      </c>
      <c r="H848" s="365" t="s">
        <v>19</v>
      </c>
      <c r="I848" s="354" t="s">
        <v>20</v>
      </c>
      <c r="J848" s="355" t="s">
        <v>21</v>
      </c>
      <c r="K848" s="365" t="s">
        <v>19</v>
      </c>
      <c r="L848" s="354" t="s">
        <v>20</v>
      </c>
      <c r="M848" s="355" t="s">
        <v>21</v>
      </c>
      <c r="N848" s="365" t="s">
        <v>19</v>
      </c>
      <c r="O848" s="354" t="s">
        <v>20</v>
      </c>
      <c r="P848" s="355" t="s">
        <v>21</v>
      </c>
      <c r="Q848" s="365" t="s">
        <v>19</v>
      </c>
      <c r="R848" s="354" t="s">
        <v>20</v>
      </c>
      <c r="S848" s="355" t="s">
        <v>21</v>
      </c>
      <c r="T848" s="365" t="s">
        <v>19</v>
      </c>
      <c r="U848" s="354" t="s">
        <v>20</v>
      </c>
      <c r="V848" s="355" t="s">
        <v>21</v>
      </c>
      <c r="W848" s="365" t="s">
        <v>19</v>
      </c>
      <c r="X848" s="354" t="s">
        <v>20</v>
      </c>
      <c r="Y848" s="450" t="s">
        <v>21</v>
      </c>
      <c r="Z848" s="365" t="s">
        <v>19</v>
      </c>
      <c r="AA848" s="354" t="s">
        <v>20</v>
      </c>
      <c r="AB848" s="355" t="s">
        <v>21</v>
      </c>
      <c r="AC848" s="365" t="s">
        <v>19</v>
      </c>
      <c r="AD848" s="354" t="s">
        <v>20</v>
      </c>
      <c r="AE848" s="355" t="s">
        <v>21</v>
      </c>
      <c r="AF848" s="365" t="s">
        <v>19</v>
      </c>
      <c r="AG848" s="354" t="s">
        <v>20</v>
      </c>
      <c r="AH848" s="355" t="s">
        <v>21</v>
      </c>
      <c r="AI848" s="356" t="s">
        <v>19</v>
      </c>
      <c r="AJ848" s="453" t="s">
        <v>22</v>
      </c>
    </row>
    <row r="849" spans="1:36" ht="15" customHeight="1">
      <c r="A849" s="447"/>
      <c r="B849" s="431"/>
      <c r="C849" s="431"/>
      <c r="D849" s="431"/>
      <c r="E849" s="431"/>
      <c r="F849" s="444"/>
      <c r="G849" s="449"/>
      <c r="H849" s="443"/>
      <c r="I849" s="444"/>
      <c r="J849" s="445"/>
      <c r="K849" s="443"/>
      <c r="L849" s="444"/>
      <c r="M849" s="445"/>
      <c r="N849" s="443"/>
      <c r="O849" s="444"/>
      <c r="P849" s="445"/>
      <c r="Q849" s="443"/>
      <c r="R849" s="444"/>
      <c r="S849" s="445"/>
      <c r="T849" s="443"/>
      <c r="U849" s="444"/>
      <c r="V849" s="445"/>
      <c r="W849" s="443"/>
      <c r="X849" s="444"/>
      <c r="Y849" s="451"/>
      <c r="Z849" s="443"/>
      <c r="AA849" s="444"/>
      <c r="AB849" s="445"/>
      <c r="AC849" s="443"/>
      <c r="AD849" s="444"/>
      <c r="AE849" s="445"/>
      <c r="AF849" s="443"/>
      <c r="AG849" s="444"/>
      <c r="AH849" s="445"/>
      <c r="AI849" s="452"/>
      <c r="AJ849" s="454"/>
    </row>
    <row r="850" spans="1:36" ht="15" customHeight="1">
      <c r="A850" s="435" t="s">
        <v>218</v>
      </c>
      <c r="B850" s="426" t="s">
        <v>390</v>
      </c>
      <c r="C850" s="437">
        <v>2175</v>
      </c>
      <c r="D850" s="439" t="s">
        <v>391</v>
      </c>
      <c r="E850" s="441" t="s">
        <v>392</v>
      </c>
      <c r="F850" s="426" t="s">
        <v>218</v>
      </c>
      <c r="G850" s="196" t="s">
        <v>27</v>
      </c>
      <c r="H850" s="208"/>
      <c r="I850" s="179">
        <f t="shared" ref="I850:I859" si="673">H850-J850</f>
        <v>0</v>
      </c>
      <c r="J850" s="209"/>
      <c r="K850" s="208"/>
      <c r="L850" s="179">
        <f t="shared" ref="L850:L859" si="674">K850-M850</f>
        <v>0</v>
      </c>
      <c r="M850" s="209"/>
      <c r="N850" s="208"/>
      <c r="O850" s="179">
        <f t="shared" ref="O850:O859" si="675">N850-P850</f>
        <v>0</v>
      </c>
      <c r="P850" s="209"/>
      <c r="Q850" s="208"/>
      <c r="R850" s="179">
        <f t="shared" ref="R850:R859" si="676">Q850-S850</f>
        <v>0</v>
      </c>
      <c r="S850" s="209"/>
      <c r="T850" s="208"/>
      <c r="U850" s="179">
        <f t="shared" ref="U850:U859" si="677">T850-V850</f>
        <v>0</v>
      </c>
      <c r="V850" s="209"/>
      <c r="W850" s="208"/>
      <c r="X850" s="179">
        <f t="shared" ref="X850:X859" si="678">W850-Y850</f>
        <v>0</v>
      </c>
      <c r="Y850" s="228"/>
      <c r="Z850" s="208"/>
      <c r="AA850" s="179">
        <f t="shared" ref="AA850:AA859" si="679">Z850-AB850</f>
        <v>0</v>
      </c>
      <c r="AB850" s="209"/>
      <c r="AC850" s="208"/>
      <c r="AD850" s="179">
        <f t="shared" ref="AD850:AD859" si="680">AC850-AE850</f>
        <v>0</v>
      </c>
      <c r="AE850" s="209"/>
      <c r="AF850" s="208"/>
      <c r="AG850" s="179">
        <f t="shared" ref="AG850:AG859" si="681">AF850-AH850</f>
        <v>0</v>
      </c>
      <c r="AH850" s="209"/>
      <c r="AI850" s="203"/>
      <c r="AJ850" s="181" t="s">
        <v>28</v>
      </c>
    </row>
    <row r="851" spans="1:36">
      <c r="A851" s="435"/>
      <c r="B851" s="426"/>
      <c r="C851" s="437"/>
      <c r="D851" s="439"/>
      <c r="E851" s="441"/>
      <c r="F851" s="426"/>
      <c r="G851" s="196" t="s">
        <v>29</v>
      </c>
      <c r="H851" s="208"/>
      <c r="I851" s="179">
        <f t="shared" si="673"/>
        <v>0</v>
      </c>
      <c r="J851" s="209"/>
      <c r="K851" s="208"/>
      <c r="L851" s="179">
        <f t="shared" si="674"/>
        <v>0</v>
      </c>
      <c r="M851" s="209"/>
      <c r="N851" s="208"/>
      <c r="O851" s="179">
        <f t="shared" si="675"/>
        <v>0</v>
      </c>
      <c r="P851" s="209"/>
      <c r="Q851" s="208"/>
      <c r="R851" s="179">
        <f t="shared" si="676"/>
        <v>0</v>
      </c>
      <c r="S851" s="209"/>
      <c r="T851" s="208"/>
      <c r="U851" s="179">
        <f t="shared" si="677"/>
        <v>0</v>
      </c>
      <c r="V851" s="209"/>
      <c r="W851" s="208"/>
      <c r="X851" s="179">
        <f t="shared" si="678"/>
        <v>0</v>
      </c>
      <c r="Y851" s="228"/>
      <c r="Z851" s="208"/>
      <c r="AA851" s="179">
        <f t="shared" si="679"/>
        <v>0</v>
      </c>
      <c r="AB851" s="209"/>
      <c r="AC851" s="208"/>
      <c r="AD851" s="179">
        <f t="shared" si="680"/>
        <v>0</v>
      </c>
      <c r="AE851" s="209"/>
      <c r="AF851" s="208"/>
      <c r="AG851" s="179">
        <f t="shared" si="681"/>
        <v>0</v>
      </c>
      <c r="AH851" s="209"/>
      <c r="AI851" s="203"/>
      <c r="AJ851" s="182">
        <f>SUM(H850:H859,K850:K859,N850:N859,Q850:Q859,T850:T859,W850:W859,Z850:Z859,AC850:AC859,AF850:AF859)</f>
        <v>2000000</v>
      </c>
    </row>
    <row r="852" spans="1:36">
      <c r="A852" s="435"/>
      <c r="B852" s="426"/>
      <c r="C852" s="437"/>
      <c r="D852" s="439"/>
      <c r="E852" s="441"/>
      <c r="F852" s="426"/>
      <c r="G852" s="196" t="s">
        <v>30</v>
      </c>
      <c r="H852" s="208"/>
      <c r="I852" s="179">
        <f t="shared" si="673"/>
        <v>0</v>
      </c>
      <c r="J852" s="209"/>
      <c r="K852" s="208"/>
      <c r="L852" s="179">
        <f t="shared" si="674"/>
        <v>0</v>
      </c>
      <c r="M852" s="209"/>
      <c r="N852" s="208"/>
      <c r="O852" s="179">
        <f t="shared" si="675"/>
        <v>0</v>
      </c>
      <c r="P852" s="209"/>
      <c r="Q852" s="208">
        <v>250000</v>
      </c>
      <c r="R852" s="179">
        <f t="shared" si="676"/>
        <v>0</v>
      </c>
      <c r="S852" s="209">
        <v>250000</v>
      </c>
      <c r="T852" s="208"/>
      <c r="U852" s="179">
        <f t="shared" si="677"/>
        <v>0</v>
      </c>
      <c r="V852" s="209"/>
      <c r="W852" s="208"/>
      <c r="X852" s="179">
        <f t="shared" si="678"/>
        <v>0</v>
      </c>
      <c r="Y852" s="228"/>
      <c r="Z852" s="208"/>
      <c r="AA852" s="179">
        <f t="shared" si="679"/>
        <v>0</v>
      </c>
      <c r="AB852" s="209"/>
      <c r="AC852" s="208"/>
      <c r="AD852" s="179">
        <f t="shared" si="680"/>
        <v>0</v>
      </c>
      <c r="AE852" s="209"/>
      <c r="AF852" s="208"/>
      <c r="AG852" s="179">
        <f t="shared" si="681"/>
        <v>0</v>
      </c>
      <c r="AH852" s="209"/>
      <c r="AI852" s="203"/>
      <c r="AJ852" s="183" t="s">
        <v>32</v>
      </c>
    </row>
    <row r="853" spans="1:36">
      <c r="A853" s="435"/>
      <c r="B853" s="426"/>
      <c r="C853" s="437"/>
      <c r="D853" s="439"/>
      <c r="E853" s="441"/>
      <c r="F853" s="426"/>
      <c r="G853" s="196" t="s">
        <v>31</v>
      </c>
      <c r="H853" s="208"/>
      <c r="I853" s="179">
        <f t="shared" si="673"/>
        <v>0</v>
      </c>
      <c r="J853" s="209"/>
      <c r="K853" s="208"/>
      <c r="L853" s="179">
        <f t="shared" si="674"/>
        <v>0</v>
      </c>
      <c r="M853" s="209"/>
      <c r="N853" s="208"/>
      <c r="O853" s="179">
        <f t="shared" si="675"/>
        <v>0</v>
      </c>
      <c r="P853" s="209"/>
      <c r="Q853" s="208"/>
      <c r="R853" s="179">
        <f t="shared" si="676"/>
        <v>0</v>
      </c>
      <c r="S853" s="209"/>
      <c r="T853" s="208"/>
      <c r="U853" s="179">
        <f t="shared" si="677"/>
        <v>0</v>
      </c>
      <c r="V853" s="209"/>
      <c r="W853" s="208">
        <v>159676</v>
      </c>
      <c r="X853" s="179">
        <f t="shared" si="678"/>
        <v>159676</v>
      </c>
      <c r="Y853" s="228"/>
      <c r="Z853" s="208"/>
      <c r="AA853" s="179">
        <f t="shared" si="679"/>
        <v>0</v>
      </c>
      <c r="AB853" s="209"/>
      <c r="AC853" s="208"/>
      <c r="AD853" s="179">
        <f t="shared" si="680"/>
        <v>0</v>
      </c>
      <c r="AE853" s="209"/>
      <c r="AF853" s="208"/>
      <c r="AG853" s="179">
        <f t="shared" si="681"/>
        <v>0</v>
      </c>
      <c r="AH853" s="209"/>
      <c r="AI853" s="203"/>
      <c r="AJ853" s="182">
        <f>SUM(I850:I859,L850:L859,O850:O859,R850:R859,U850:U859,X850:X859,AA850:AA859,AD850:AD859,AG850:AG859)</f>
        <v>1750000</v>
      </c>
    </row>
    <row r="854" spans="1:36">
      <c r="A854" s="435"/>
      <c r="B854" s="426"/>
      <c r="C854" s="437"/>
      <c r="D854" s="439"/>
      <c r="E854" s="441"/>
      <c r="F854" s="426"/>
      <c r="G854" s="196" t="s">
        <v>393</v>
      </c>
      <c r="H854" s="208"/>
      <c r="I854" s="179"/>
      <c r="J854" s="209"/>
      <c r="K854" s="208"/>
      <c r="L854" s="179"/>
      <c r="M854" s="209"/>
      <c r="N854" s="208"/>
      <c r="O854" s="179"/>
      <c r="P854" s="209"/>
      <c r="Q854" s="208"/>
      <c r="R854" s="179"/>
      <c r="S854" s="209"/>
      <c r="T854" s="208"/>
      <c r="U854" s="179"/>
      <c r="V854" s="209"/>
      <c r="W854" s="277">
        <v>340324</v>
      </c>
      <c r="X854" s="278">
        <f t="shared" ref="X854" si="682">W854-Y854</f>
        <v>340324</v>
      </c>
      <c r="Y854" s="284"/>
      <c r="Z854" s="208"/>
      <c r="AA854" s="179"/>
      <c r="AB854" s="209"/>
      <c r="AC854" s="208"/>
      <c r="AD854" s="179"/>
      <c r="AE854" s="209"/>
      <c r="AF854" s="208"/>
      <c r="AG854" s="179"/>
      <c r="AH854" s="209"/>
      <c r="AI854" s="203"/>
      <c r="AJ854" s="182"/>
    </row>
    <row r="855" spans="1:36">
      <c r="A855" s="435"/>
      <c r="B855" s="426"/>
      <c r="C855" s="437"/>
      <c r="D855" s="439"/>
      <c r="E855" s="441"/>
      <c r="F855" s="426"/>
      <c r="G855" s="196" t="s">
        <v>33</v>
      </c>
      <c r="H855" s="208"/>
      <c r="I855" s="179">
        <f t="shared" si="673"/>
        <v>0</v>
      </c>
      <c r="J855" s="209"/>
      <c r="K855" s="208"/>
      <c r="L855" s="179">
        <f t="shared" si="674"/>
        <v>0</v>
      </c>
      <c r="M855" s="209"/>
      <c r="N855" s="208"/>
      <c r="O855" s="179">
        <f t="shared" si="675"/>
        <v>0</v>
      </c>
      <c r="P855" s="209"/>
      <c r="Q855" s="208"/>
      <c r="R855" s="179">
        <f t="shared" si="676"/>
        <v>0</v>
      </c>
      <c r="S855" s="209"/>
      <c r="T855" s="208"/>
      <c r="U855" s="179">
        <f t="shared" si="677"/>
        <v>0</v>
      </c>
      <c r="V855" s="209"/>
      <c r="W855" s="208"/>
      <c r="X855" s="179">
        <f t="shared" si="678"/>
        <v>0</v>
      </c>
      <c r="Y855" s="228"/>
      <c r="Z855" s="208">
        <v>750000</v>
      </c>
      <c r="AA855" s="179">
        <f t="shared" si="679"/>
        <v>750000</v>
      </c>
      <c r="AB855" s="209"/>
      <c r="AC855" s="208"/>
      <c r="AD855" s="179">
        <f t="shared" si="680"/>
        <v>0</v>
      </c>
      <c r="AE855" s="209"/>
      <c r="AF855" s="208"/>
      <c r="AG855" s="179">
        <f t="shared" si="681"/>
        <v>0</v>
      </c>
      <c r="AH855" s="209"/>
      <c r="AI855" s="203"/>
      <c r="AJ855" s="183" t="s">
        <v>36</v>
      </c>
    </row>
    <row r="856" spans="1:36">
      <c r="A856" s="435"/>
      <c r="B856" s="426"/>
      <c r="C856" s="437"/>
      <c r="D856" s="439"/>
      <c r="E856" s="441"/>
      <c r="F856" s="426"/>
      <c r="G856" s="196" t="s">
        <v>34</v>
      </c>
      <c r="H856" s="208"/>
      <c r="I856" s="179">
        <f t="shared" si="673"/>
        <v>0</v>
      </c>
      <c r="J856" s="209"/>
      <c r="K856" s="208"/>
      <c r="L856" s="179">
        <f t="shared" si="674"/>
        <v>0</v>
      </c>
      <c r="M856" s="209"/>
      <c r="N856" s="208"/>
      <c r="O856" s="179">
        <f t="shared" si="675"/>
        <v>0</v>
      </c>
      <c r="P856" s="209"/>
      <c r="Q856" s="208"/>
      <c r="R856" s="179">
        <f t="shared" si="676"/>
        <v>0</v>
      </c>
      <c r="S856" s="209"/>
      <c r="T856" s="208"/>
      <c r="U856" s="179">
        <f t="shared" si="677"/>
        <v>0</v>
      </c>
      <c r="V856" s="209"/>
      <c r="W856" s="208"/>
      <c r="X856" s="179">
        <f t="shared" si="678"/>
        <v>0</v>
      </c>
      <c r="Y856" s="228"/>
      <c r="Z856" s="208"/>
      <c r="AA856" s="179">
        <f t="shared" si="679"/>
        <v>0</v>
      </c>
      <c r="AB856" s="209"/>
      <c r="AC856" s="208"/>
      <c r="AD856" s="179">
        <f t="shared" si="680"/>
        <v>0</v>
      </c>
      <c r="AE856" s="209"/>
      <c r="AF856" s="208">
        <v>500000</v>
      </c>
      <c r="AG856" s="179">
        <f t="shared" si="681"/>
        <v>500000</v>
      </c>
      <c r="AH856" s="209"/>
      <c r="AI856" s="203"/>
      <c r="AJ856" s="182">
        <f>SUM(J850:J859,M850:M859,P850:P859,S850:S859,V850:V859,Y850:Y859,AB850:AB859,AE850:AE859,AH850:AH859)</f>
        <v>250000</v>
      </c>
    </row>
    <row r="857" spans="1:36">
      <c r="A857" s="435"/>
      <c r="B857" s="426"/>
      <c r="C857" s="437"/>
      <c r="D857" s="439"/>
      <c r="E857" s="441"/>
      <c r="F857" s="426"/>
      <c r="G857" s="196" t="s">
        <v>35</v>
      </c>
      <c r="H857" s="208"/>
      <c r="I857" s="179">
        <f t="shared" si="673"/>
        <v>0</v>
      </c>
      <c r="J857" s="209"/>
      <c r="K857" s="208"/>
      <c r="L857" s="179">
        <f t="shared" si="674"/>
        <v>0</v>
      </c>
      <c r="M857" s="209"/>
      <c r="N857" s="208"/>
      <c r="O857" s="179">
        <f t="shared" si="675"/>
        <v>0</v>
      </c>
      <c r="P857" s="209"/>
      <c r="Q857" s="208"/>
      <c r="R857" s="179">
        <f t="shared" si="676"/>
        <v>0</v>
      </c>
      <c r="S857" s="209"/>
      <c r="T857" s="208"/>
      <c r="U857" s="179">
        <f t="shared" si="677"/>
        <v>0</v>
      </c>
      <c r="V857" s="209"/>
      <c r="W857" s="208"/>
      <c r="X857" s="179">
        <f t="shared" si="678"/>
        <v>0</v>
      </c>
      <c r="Y857" s="228"/>
      <c r="Z857" s="208"/>
      <c r="AA857" s="179">
        <f t="shared" si="679"/>
        <v>0</v>
      </c>
      <c r="AB857" s="209"/>
      <c r="AC857" s="208"/>
      <c r="AD857" s="179">
        <f t="shared" si="680"/>
        <v>0</v>
      </c>
      <c r="AE857" s="209"/>
      <c r="AF857" s="208"/>
      <c r="AG857" s="179">
        <f t="shared" si="681"/>
        <v>0</v>
      </c>
      <c r="AH857" s="209"/>
      <c r="AI857" s="203"/>
      <c r="AJ857" s="183" t="s">
        <v>40</v>
      </c>
    </row>
    <row r="858" spans="1:36">
      <c r="A858" s="435"/>
      <c r="B858" s="426"/>
      <c r="C858" s="437"/>
      <c r="D858" s="439"/>
      <c r="E858" s="441"/>
      <c r="F858" s="426"/>
      <c r="G858" s="196" t="s">
        <v>37</v>
      </c>
      <c r="H858" s="208"/>
      <c r="I858" s="179">
        <f t="shared" si="673"/>
        <v>0</v>
      </c>
      <c r="J858" s="209"/>
      <c r="K858" s="208"/>
      <c r="L858" s="179">
        <f t="shared" si="674"/>
        <v>0</v>
      </c>
      <c r="M858" s="209"/>
      <c r="N858" s="208"/>
      <c r="O858" s="179">
        <f t="shared" si="675"/>
        <v>0</v>
      </c>
      <c r="P858" s="209"/>
      <c r="Q858" s="208"/>
      <c r="R858" s="179">
        <f t="shared" si="676"/>
        <v>0</v>
      </c>
      <c r="S858" s="209"/>
      <c r="T858" s="208"/>
      <c r="U858" s="179">
        <f t="shared" si="677"/>
        <v>0</v>
      </c>
      <c r="V858" s="209"/>
      <c r="W858" s="208"/>
      <c r="X858" s="179">
        <f t="shared" si="678"/>
        <v>0</v>
      </c>
      <c r="Y858" s="228"/>
      <c r="Z858" s="208"/>
      <c r="AA858" s="179">
        <f t="shared" si="679"/>
        <v>0</v>
      </c>
      <c r="AB858" s="209"/>
      <c r="AC858" s="208"/>
      <c r="AD858" s="179">
        <f t="shared" si="680"/>
        <v>0</v>
      </c>
      <c r="AE858" s="209"/>
      <c r="AF858" s="208"/>
      <c r="AG858" s="179">
        <f t="shared" si="681"/>
        <v>0</v>
      </c>
      <c r="AH858" s="209"/>
      <c r="AI858" s="203"/>
      <c r="AJ858" s="184">
        <f>AJ856/AJ851</f>
        <v>0.125</v>
      </c>
    </row>
    <row r="859" spans="1:36" ht="15" thickBot="1">
      <c r="A859" s="436"/>
      <c r="B859" s="427"/>
      <c r="C859" s="438"/>
      <c r="D859" s="440"/>
      <c r="E859" s="442"/>
      <c r="F859" s="427"/>
      <c r="G859" s="197" t="s">
        <v>38</v>
      </c>
      <c r="H859" s="210"/>
      <c r="I859" s="185">
        <f t="shared" si="673"/>
        <v>0</v>
      </c>
      <c r="J859" s="211"/>
      <c r="K859" s="210"/>
      <c r="L859" s="185">
        <f t="shared" si="674"/>
        <v>0</v>
      </c>
      <c r="M859" s="211"/>
      <c r="N859" s="210"/>
      <c r="O859" s="185">
        <f t="shared" si="675"/>
        <v>0</v>
      </c>
      <c r="P859" s="211"/>
      <c r="Q859" s="210"/>
      <c r="R859" s="185">
        <f t="shared" si="676"/>
        <v>0</v>
      </c>
      <c r="S859" s="211"/>
      <c r="T859" s="210"/>
      <c r="U859" s="185">
        <f t="shared" si="677"/>
        <v>0</v>
      </c>
      <c r="V859" s="211"/>
      <c r="W859" s="210"/>
      <c r="X859" s="185">
        <f t="shared" si="678"/>
        <v>0</v>
      </c>
      <c r="Y859" s="229"/>
      <c r="Z859" s="210"/>
      <c r="AA859" s="185">
        <f t="shared" si="679"/>
        <v>0</v>
      </c>
      <c r="AB859" s="211"/>
      <c r="AC859" s="210"/>
      <c r="AD859" s="185">
        <f t="shared" si="680"/>
        <v>0</v>
      </c>
      <c r="AE859" s="211"/>
      <c r="AF859" s="210"/>
      <c r="AG859" s="185">
        <f t="shared" si="681"/>
        <v>0</v>
      </c>
      <c r="AH859" s="211"/>
      <c r="AI859" s="204"/>
      <c r="AJ859" s="186"/>
    </row>
    <row r="860" spans="1:36" ht="15" hidden="1" customHeight="1">
      <c r="A860" s="489" t="s">
        <v>17</v>
      </c>
      <c r="B860" s="386" t="s">
        <v>13</v>
      </c>
      <c r="C860" s="386" t="s">
        <v>14</v>
      </c>
      <c r="D860" s="386" t="s">
        <v>176</v>
      </c>
      <c r="E860" s="386" t="s">
        <v>16</v>
      </c>
      <c r="F860" s="379" t="s">
        <v>17</v>
      </c>
      <c r="G860" s="490" t="s">
        <v>18</v>
      </c>
      <c r="H860" s="487" t="s">
        <v>19</v>
      </c>
      <c r="I860" s="379" t="s">
        <v>20</v>
      </c>
      <c r="J860" s="380" t="s">
        <v>21</v>
      </c>
      <c r="K860" s="487" t="s">
        <v>19</v>
      </c>
      <c r="L860" s="379" t="s">
        <v>20</v>
      </c>
      <c r="M860" s="380" t="s">
        <v>21</v>
      </c>
      <c r="N860" s="487" t="s">
        <v>19</v>
      </c>
      <c r="O860" s="379" t="s">
        <v>20</v>
      </c>
      <c r="P860" s="380" t="s">
        <v>21</v>
      </c>
      <c r="Q860" s="487" t="s">
        <v>19</v>
      </c>
      <c r="R860" s="379" t="s">
        <v>20</v>
      </c>
      <c r="S860" s="380" t="s">
        <v>21</v>
      </c>
      <c r="T860" s="487" t="s">
        <v>19</v>
      </c>
      <c r="U860" s="379" t="s">
        <v>20</v>
      </c>
      <c r="V860" s="380" t="s">
        <v>21</v>
      </c>
      <c r="W860" s="487" t="s">
        <v>19</v>
      </c>
      <c r="X860" s="379" t="s">
        <v>20</v>
      </c>
      <c r="Y860" s="486" t="s">
        <v>21</v>
      </c>
      <c r="Z860" s="487" t="s">
        <v>19</v>
      </c>
      <c r="AA860" s="379" t="s">
        <v>20</v>
      </c>
      <c r="AB860" s="380" t="s">
        <v>21</v>
      </c>
      <c r="AC860" s="487" t="s">
        <v>19</v>
      </c>
      <c r="AD860" s="379" t="s">
        <v>20</v>
      </c>
      <c r="AE860" s="380" t="s">
        <v>21</v>
      </c>
      <c r="AF860" s="487" t="s">
        <v>19</v>
      </c>
      <c r="AG860" s="379" t="s">
        <v>20</v>
      </c>
      <c r="AH860" s="380" t="s">
        <v>21</v>
      </c>
      <c r="AI860" s="381" t="s">
        <v>19</v>
      </c>
      <c r="AJ860" s="488" t="s">
        <v>22</v>
      </c>
    </row>
    <row r="861" spans="1:36" ht="15" hidden="1" customHeight="1">
      <c r="A861" s="447"/>
      <c r="B861" s="431"/>
      <c r="C861" s="431"/>
      <c r="D861" s="431"/>
      <c r="E861" s="431"/>
      <c r="F861" s="444"/>
      <c r="G861" s="449"/>
      <c r="H861" s="443"/>
      <c r="I861" s="444"/>
      <c r="J861" s="445"/>
      <c r="K861" s="443"/>
      <c r="L861" s="444"/>
      <c r="M861" s="445"/>
      <c r="N861" s="443"/>
      <c r="O861" s="444"/>
      <c r="P861" s="445"/>
      <c r="Q861" s="443"/>
      <c r="R861" s="444"/>
      <c r="S861" s="445"/>
      <c r="T861" s="443"/>
      <c r="U861" s="444"/>
      <c r="V861" s="445"/>
      <c r="W861" s="443"/>
      <c r="X861" s="444"/>
      <c r="Y861" s="451"/>
      <c r="Z861" s="443"/>
      <c r="AA861" s="444"/>
      <c r="AB861" s="445"/>
      <c r="AC861" s="443"/>
      <c r="AD861" s="444"/>
      <c r="AE861" s="445"/>
      <c r="AF861" s="443"/>
      <c r="AG861" s="444"/>
      <c r="AH861" s="445"/>
      <c r="AI861" s="452"/>
      <c r="AJ861" s="454"/>
    </row>
    <row r="862" spans="1:36" ht="15" hidden="1" customHeight="1">
      <c r="A862" s="435" t="s">
        <v>234</v>
      </c>
      <c r="B862" s="426" t="s">
        <v>394</v>
      </c>
      <c r="C862" s="437">
        <v>1273</v>
      </c>
      <c r="D862" s="520">
        <v>506</v>
      </c>
      <c r="E862" s="441" t="s">
        <v>395</v>
      </c>
      <c r="F862" s="426" t="s">
        <v>234</v>
      </c>
      <c r="G862" s="196" t="s">
        <v>27</v>
      </c>
      <c r="H862" s="208"/>
      <c r="I862" s="179">
        <f t="shared" ref="I862:I873" si="683">H862-J862</f>
        <v>0</v>
      </c>
      <c r="J862" s="209"/>
      <c r="K862" s="208"/>
      <c r="L862" s="179">
        <f t="shared" ref="L862:L873" si="684">K862-M862</f>
        <v>0</v>
      </c>
      <c r="M862" s="209"/>
      <c r="N862" s="208"/>
      <c r="O862" s="179">
        <f t="shared" ref="O862:O873" si="685">N862-P862</f>
        <v>0</v>
      </c>
      <c r="P862" s="209"/>
      <c r="Q862" s="208"/>
      <c r="R862" s="179">
        <f t="shared" ref="R862:R873" si="686">Q862-S862</f>
        <v>0</v>
      </c>
      <c r="S862" s="209"/>
      <c r="T862" s="208"/>
      <c r="U862" s="179">
        <f t="shared" ref="U862:U873" si="687">T862-V862</f>
        <v>0</v>
      </c>
      <c r="V862" s="209"/>
      <c r="W862" s="208"/>
      <c r="X862" s="179">
        <f t="shared" ref="X862:X873" si="688">W862-Y862</f>
        <v>0</v>
      </c>
      <c r="Y862" s="228"/>
      <c r="Z862" s="208"/>
      <c r="AA862" s="179">
        <f t="shared" ref="AA862:AA873" si="689">Z862-AB862</f>
        <v>0</v>
      </c>
      <c r="AB862" s="209"/>
      <c r="AC862" s="208"/>
      <c r="AD862" s="179">
        <f t="shared" ref="AD862:AD873" si="690">AC862-AE862</f>
        <v>0</v>
      </c>
      <c r="AE862" s="209"/>
      <c r="AF862" s="208"/>
      <c r="AG862" s="179">
        <f t="shared" ref="AG862:AG873" si="691">AF862-AH862</f>
        <v>0</v>
      </c>
      <c r="AH862" s="209"/>
      <c r="AI862" s="203"/>
      <c r="AJ862" s="181" t="s">
        <v>28</v>
      </c>
    </row>
    <row r="863" spans="1:36" ht="14.45" hidden="1" customHeight="1">
      <c r="A863" s="435"/>
      <c r="B863" s="426"/>
      <c r="C863" s="437"/>
      <c r="D863" s="520"/>
      <c r="E863" s="441"/>
      <c r="F863" s="426"/>
      <c r="G863" s="196" t="s">
        <v>29</v>
      </c>
      <c r="H863" s="208"/>
      <c r="I863" s="179">
        <f t="shared" si="683"/>
        <v>0</v>
      </c>
      <c r="J863" s="209"/>
      <c r="K863" s="208"/>
      <c r="L863" s="179">
        <f t="shared" si="684"/>
        <v>0</v>
      </c>
      <c r="M863" s="209"/>
      <c r="N863" s="208"/>
      <c r="O863" s="179">
        <f t="shared" si="685"/>
        <v>0</v>
      </c>
      <c r="P863" s="209"/>
      <c r="Q863" s="208"/>
      <c r="R863" s="179">
        <f t="shared" si="686"/>
        <v>0</v>
      </c>
      <c r="S863" s="209"/>
      <c r="T863" s="208"/>
      <c r="U863" s="179">
        <f t="shared" si="687"/>
        <v>0</v>
      </c>
      <c r="V863" s="209"/>
      <c r="W863" s="208"/>
      <c r="X863" s="179">
        <f t="shared" si="688"/>
        <v>0</v>
      </c>
      <c r="Y863" s="228"/>
      <c r="Z863" s="208"/>
      <c r="AA863" s="179">
        <f t="shared" si="689"/>
        <v>0</v>
      </c>
      <c r="AB863" s="209"/>
      <c r="AC863" s="208"/>
      <c r="AD863" s="179">
        <f t="shared" si="690"/>
        <v>0</v>
      </c>
      <c r="AE863" s="209"/>
      <c r="AF863" s="208"/>
      <c r="AG863" s="179">
        <f t="shared" si="691"/>
        <v>0</v>
      </c>
      <c r="AH863" s="209"/>
      <c r="AI863" s="203"/>
      <c r="AJ863" s="527" t="e">
        <f>SUM(H862:H873,K862:K873,N862:N873,Q862:Q873,T862:T873,AI862:AI873)+SUM(#REF!,#REF!,#REF!,#REF!,#REF!,#REF!,#REF!,#REF!,#REF!,#REF!,#REF!,#REF!,#REF!,#REF!,#REF!,#REF!,#REF!,#REF!,#REF!,#REF!)</f>
        <v>#REF!</v>
      </c>
    </row>
    <row r="864" spans="1:36" ht="14.45" hidden="1" customHeight="1">
      <c r="A864" s="435"/>
      <c r="B864" s="426"/>
      <c r="C864" s="437"/>
      <c r="D864" s="520"/>
      <c r="E864" s="441"/>
      <c r="F864" s="426"/>
      <c r="G864" s="196" t="s">
        <v>30</v>
      </c>
      <c r="H864" s="208"/>
      <c r="I864" s="179">
        <f t="shared" si="683"/>
        <v>0</v>
      </c>
      <c r="J864" s="209"/>
      <c r="K864" s="208"/>
      <c r="L864" s="179">
        <f t="shared" si="684"/>
        <v>0</v>
      </c>
      <c r="M864" s="209"/>
      <c r="N864" s="208"/>
      <c r="O864" s="179">
        <f t="shared" si="685"/>
        <v>0</v>
      </c>
      <c r="P864" s="209"/>
      <c r="Q864" s="208"/>
      <c r="R864" s="179">
        <f t="shared" si="686"/>
        <v>0</v>
      </c>
      <c r="S864" s="209"/>
      <c r="T864" s="208"/>
      <c r="U864" s="179">
        <f t="shared" si="687"/>
        <v>0</v>
      </c>
      <c r="V864" s="209"/>
      <c r="W864" s="208"/>
      <c r="X864" s="179">
        <f t="shared" si="688"/>
        <v>0</v>
      </c>
      <c r="Y864" s="228"/>
      <c r="Z864" s="208"/>
      <c r="AA864" s="179">
        <f t="shared" si="689"/>
        <v>0</v>
      </c>
      <c r="AB864" s="209"/>
      <c r="AC864" s="208"/>
      <c r="AD864" s="179">
        <f t="shared" si="690"/>
        <v>0</v>
      </c>
      <c r="AE864" s="209"/>
      <c r="AF864" s="208"/>
      <c r="AG864" s="179">
        <f t="shared" si="691"/>
        <v>0</v>
      </c>
      <c r="AH864" s="209"/>
      <c r="AI864" s="203"/>
      <c r="AJ864" s="527"/>
    </row>
    <row r="865" spans="1:36" ht="14.45" hidden="1" customHeight="1">
      <c r="A865" s="435"/>
      <c r="B865" s="426"/>
      <c r="C865" s="437"/>
      <c r="D865" s="520"/>
      <c r="E865" s="441"/>
      <c r="F865" s="426"/>
      <c r="G865" s="196" t="s">
        <v>31</v>
      </c>
      <c r="H865" s="208"/>
      <c r="I865" s="179">
        <f t="shared" si="683"/>
        <v>0</v>
      </c>
      <c r="J865" s="209"/>
      <c r="K865" s="208"/>
      <c r="L865" s="179">
        <f t="shared" si="684"/>
        <v>0</v>
      </c>
      <c r="M865" s="209"/>
      <c r="N865" s="208"/>
      <c r="O865" s="179">
        <f t="shared" si="685"/>
        <v>0</v>
      </c>
      <c r="P865" s="209"/>
      <c r="Q865" s="208"/>
      <c r="R865" s="179">
        <f t="shared" si="686"/>
        <v>0</v>
      </c>
      <c r="S865" s="209"/>
      <c r="T865" s="208"/>
      <c r="U865" s="179">
        <f t="shared" si="687"/>
        <v>0</v>
      </c>
      <c r="V865" s="209"/>
      <c r="W865" s="208"/>
      <c r="X865" s="179">
        <f t="shared" si="688"/>
        <v>0</v>
      </c>
      <c r="Y865" s="228"/>
      <c r="Z865" s="208"/>
      <c r="AA865" s="179">
        <f t="shared" si="689"/>
        <v>0</v>
      </c>
      <c r="AB865" s="209"/>
      <c r="AC865" s="208"/>
      <c r="AD865" s="179">
        <f t="shared" si="690"/>
        <v>0</v>
      </c>
      <c r="AE865" s="209"/>
      <c r="AF865" s="208"/>
      <c r="AG865" s="179">
        <f t="shared" si="691"/>
        <v>0</v>
      </c>
      <c r="AH865" s="209"/>
      <c r="AI865" s="203"/>
      <c r="AJ865" s="183" t="s">
        <v>32</v>
      </c>
    </row>
    <row r="866" spans="1:36" ht="14.45" hidden="1" customHeight="1">
      <c r="A866" s="435"/>
      <c r="B866" s="426"/>
      <c r="C866" s="437"/>
      <c r="D866" s="520"/>
      <c r="E866" s="441"/>
      <c r="F866" s="426"/>
      <c r="G866" s="196" t="s">
        <v>33</v>
      </c>
      <c r="H866" s="208"/>
      <c r="I866" s="179">
        <f t="shared" si="683"/>
        <v>0</v>
      </c>
      <c r="J866" s="209"/>
      <c r="K866" s="208"/>
      <c r="L866" s="179">
        <f t="shared" si="684"/>
        <v>0</v>
      </c>
      <c r="M866" s="209"/>
      <c r="N866" s="208"/>
      <c r="O866" s="179">
        <f t="shared" si="685"/>
        <v>0</v>
      </c>
      <c r="P866" s="209"/>
      <c r="Q866" s="208"/>
      <c r="R866" s="179">
        <f t="shared" si="686"/>
        <v>0</v>
      </c>
      <c r="S866" s="209"/>
      <c r="T866" s="208"/>
      <c r="U866" s="179">
        <f t="shared" si="687"/>
        <v>0</v>
      </c>
      <c r="V866" s="209"/>
      <c r="W866" s="208"/>
      <c r="X866" s="179">
        <f t="shared" si="688"/>
        <v>0</v>
      </c>
      <c r="Y866" s="228"/>
      <c r="Z866" s="208"/>
      <c r="AA866" s="179">
        <f t="shared" si="689"/>
        <v>0</v>
      </c>
      <c r="AB866" s="209"/>
      <c r="AC866" s="208"/>
      <c r="AD866" s="179">
        <f t="shared" si="690"/>
        <v>0</v>
      </c>
      <c r="AE866" s="209"/>
      <c r="AF866" s="208"/>
      <c r="AG866" s="179">
        <f t="shared" si="691"/>
        <v>0</v>
      </c>
      <c r="AH866" s="209"/>
      <c r="AI866" s="203"/>
      <c r="AJ866" s="527">
        <f>SUM(I862:I873,L862:L873,O862:O873,R862:R873,U862:U873)</f>
        <v>0</v>
      </c>
    </row>
    <row r="867" spans="1:36" ht="14.45" hidden="1" customHeight="1">
      <c r="A867" s="435"/>
      <c r="B867" s="426"/>
      <c r="C867" s="437"/>
      <c r="D867" s="520"/>
      <c r="E867" s="441"/>
      <c r="F867" s="426"/>
      <c r="G867" s="196" t="s">
        <v>34</v>
      </c>
      <c r="H867" s="208"/>
      <c r="I867" s="179">
        <f t="shared" si="683"/>
        <v>0</v>
      </c>
      <c r="J867" s="209"/>
      <c r="K867" s="208"/>
      <c r="L867" s="179">
        <f t="shared" si="684"/>
        <v>0</v>
      </c>
      <c r="M867" s="209"/>
      <c r="N867" s="208"/>
      <c r="O867" s="179">
        <f t="shared" si="685"/>
        <v>0</v>
      </c>
      <c r="P867" s="209"/>
      <c r="Q867" s="208"/>
      <c r="R867" s="179">
        <f t="shared" si="686"/>
        <v>0</v>
      </c>
      <c r="S867" s="209"/>
      <c r="T867" s="208"/>
      <c r="U867" s="179">
        <f t="shared" si="687"/>
        <v>0</v>
      </c>
      <c r="V867" s="209"/>
      <c r="W867" s="208"/>
      <c r="X867" s="179">
        <f t="shared" si="688"/>
        <v>0</v>
      </c>
      <c r="Y867" s="228"/>
      <c r="Z867" s="208"/>
      <c r="AA867" s="179">
        <f t="shared" si="689"/>
        <v>0</v>
      </c>
      <c r="AB867" s="209"/>
      <c r="AC867" s="208"/>
      <c r="AD867" s="179">
        <f t="shared" si="690"/>
        <v>0</v>
      </c>
      <c r="AE867" s="209"/>
      <c r="AF867" s="208"/>
      <c r="AG867" s="179">
        <f t="shared" si="691"/>
        <v>0</v>
      </c>
      <c r="AH867" s="209"/>
      <c r="AI867" s="203"/>
      <c r="AJ867" s="527"/>
    </row>
    <row r="868" spans="1:36" ht="14.45" hidden="1" customHeight="1">
      <c r="A868" s="435"/>
      <c r="B868" s="426"/>
      <c r="C868" s="437"/>
      <c r="D868" s="520"/>
      <c r="E868" s="441"/>
      <c r="F868" s="426"/>
      <c r="G868" s="196" t="s">
        <v>35</v>
      </c>
      <c r="H868" s="208"/>
      <c r="I868" s="179">
        <f t="shared" si="683"/>
        <v>0</v>
      </c>
      <c r="J868" s="209"/>
      <c r="K868" s="208"/>
      <c r="L868" s="179">
        <f t="shared" si="684"/>
        <v>0</v>
      </c>
      <c r="M868" s="209"/>
      <c r="N868" s="208"/>
      <c r="O868" s="179">
        <f t="shared" si="685"/>
        <v>0</v>
      </c>
      <c r="P868" s="209"/>
      <c r="Q868" s="208"/>
      <c r="R868" s="179">
        <f t="shared" si="686"/>
        <v>0</v>
      </c>
      <c r="S868" s="209"/>
      <c r="T868" s="208"/>
      <c r="U868" s="179">
        <f t="shared" si="687"/>
        <v>0</v>
      </c>
      <c r="V868" s="209"/>
      <c r="W868" s="208"/>
      <c r="X868" s="179">
        <f t="shared" si="688"/>
        <v>0</v>
      </c>
      <c r="Y868" s="228"/>
      <c r="Z868" s="208"/>
      <c r="AA868" s="179">
        <f t="shared" si="689"/>
        <v>0</v>
      </c>
      <c r="AB868" s="209"/>
      <c r="AC868" s="208"/>
      <c r="AD868" s="179">
        <f t="shared" si="690"/>
        <v>0</v>
      </c>
      <c r="AE868" s="209"/>
      <c r="AF868" s="208"/>
      <c r="AG868" s="179">
        <f t="shared" si="691"/>
        <v>0</v>
      </c>
      <c r="AH868" s="209"/>
      <c r="AI868" s="203"/>
      <c r="AJ868" s="183" t="s">
        <v>36</v>
      </c>
    </row>
    <row r="869" spans="1:36" ht="14.45" hidden="1" customHeight="1">
      <c r="A869" s="435"/>
      <c r="B869" s="426"/>
      <c r="C869" s="437"/>
      <c r="D869" s="520"/>
      <c r="E869" s="441"/>
      <c r="F869" s="426"/>
      <c r="G869" s="196" t="s">
        <v>37</v>
      </c>
      <c r="H869" s="208"/>
      <c r="I869" s="179">
        <f t="shared" si="683"/>
        <v>0</v>
      </c>
      <c r="J869" s="209"/>
      <c r="K869" s="208"/>
      <c r="L869" s="179">
        <f t="shared" si="684"/>
        <v>0</v>
      </c>
      <c r="M869" s="209"/>
      <c r="N869" s="208"/>
      <c r="O869" s="179">
        <f t="shared" si="685"/>
        <v>0</v>
      </c>
      <c r="P869" s="209"/>
      <c r="Q869" s="208"/>
      <c r="R869" s="179">
        <f t="shared" si="686"/>
        <v>0</v>
      </c>
      <c r="S869" s="209"/>
      <c r="T869" s="208"/>
      <c r="U869" s="179">
        <f t="shared" si="687"/>
        <v>0</v>
      </c>
      <c r="V869" s="209"/>
      <c r="W869" s="208"/>
      <c r="X869" s="179">
        <f t="shared" si="688"/>
        <v>0</v>
      </c>
      <c r="Y869" s="228"/>
      <c r="Z869" s="208"/>
      <c r="AA869" s="179">
        <f t="shared" si="689"/>
        <v>0</v>
      </c>
      <c r="AB869" s="209"/>
      <c r="AC869" s="208"/>
      <c r="AD869" s="179">
        <f t="shared" si="690"/>
        <v>0</v>
      </c>
      <c r="AE869" s="209"/>
      <c r="AF869" s="208"/>
      <c r="AG869" s="179">
        <f t="shared" si="691"/>
        <v>0</v>
      </c>
      <c r="AH869" s="209"/>
      <c r="AI869" s="203"/>
      <c r="AJ869" s="527" t="e">
        <f>SUM(J862:J873,M862:M873,P862:P873,S862:S873,V862:V873)+SUM(#REF!,#REF!,#REF!,#REF!,#REF!,#REF!,#REF!,#REF!,#REF!,#REF!,#REF!,#REF!,#REF!,#REF!,#REF!,#REF!,#REF!,#REF!)</f>
        <v>#REF!</v>
      </c>
    </row>
    <row r="870" spans="1:36" ht="14.45" hidden="1" customHeight="1">
      <c r="A870" s="435"/>
      <c r="B870" s="426"/>
      <c r="C870" s="437"/>
      <c r="D870" s="520"/>
      <c r="E870" s="441"/>
      <c r="F870" s="426"/>
      <c r="G870" s="196" t="s">
        <v>38</v>
      </c>
      <c r="H870" s="208"/>
      <c r="I870" s="179">
        <f t="shared" si="683"/>
        <v>0</v>
      </c>
      <c r="J870" s="209"/>
      <c r="K870" s="208"/>
      <c r="L870" s="179">
        <f t="shared" si="684"/>
        <v>0</v>
      </c>
      <c r="M870" s="209"/>
      <c r="N870" s="208"/>
      <c r="O870" s="179">
        <f t="shared" si="685"/>
        <v>0</v>
      </c>
      <c r="P870" s="209"/>
      <c r="Q870" s="208"/>
      <c r="R870" s="179">
        <f t="shared" si="686"/>
        <v>0</v>
      </c>
      <c r="S870" s="209"/>
      <c r="T870" s="208"/>
      <c r="U870" s="179">
        <f t="shared" si="687"/>
        <v>0</v>
      </c>
      <c r="V870" s="209"/>
      <c r="W870" s="208"/>
      <c r="X870" s="179">
        <f t="shared" si="688"/>
        <v>0</v>
      </c>
      <c r="Y870" s="228"/>
      <c r="Z870" s="208"/>
      <c r="AA870" s="179">
        <f t="shared" si="689"/>
        <v>0</v>
      </c>
      <c r="AB870" s="209"/>
      <c r="AC870" s="208"/>
      <c r="AD870" s="179">
        <f t="shared" si="690"/>
        <v>0</v>
      </c>
      <c r="AE870" s="209"/>
      <c r="AF870" s="208"/>
      <c r="AG870" s="179">
        <f t="shared" si="691"/>
        <v>0</v>
      </c>
      <c r="AH870" s="209"/>
      <c r="AI870" s="203"/>
      <c r="AJ870" s="527"/>
    </row>
    <row r="871" spans="1:36" ht="14.45" hidden="1" customHeight="1">
      <c r="A871" s="435"/>
      <c r="B871" s="426"/>
      <c r="C871" s="437"/>
      <c r="D871" s="520"/>
      <c r="E871" s="441"/>
      <c r="F871" s="426"/>
      <c r="G871" s="196" t="s">
        <v>39</v>
      </c>
      <c r="H871" s="208"/>
      <c r="I871" s="179">
        <f t="shared" si="683"/>
        <v>0</v>
      </c>
      <c r="J871" s="209"/>
      <c r="K871" s="208"/>
      <c r="L871" s="179">
        <f t="shared" si="684"/>
        <v>0</v>
      </c>
      <c r="M871" s="209"/>
      <c r="N871" s="208"/>
      <c r="O871" s="179">
        <f t="shared" si="685"/>
        <v>0</v>
      </c>
      <c r="P871" s="209"/>
      <c r="Q871" s="208"/>
      <c r="R871" s="179">
        <f t="shared" si="686"/>
        <v>0</v>
      </c>
      <c r="S871" s="209"/>
      <c r="T871" s="208"/>
      <c r="U871" s="179">
        <f t="shared" si="687"/>
        <v>0</v>
      </c>
      <c r="V871" s="209"/>
      <c r="W871" s="208"/>
      <c r="X871" s="179">
        <f t="shared" si="688"/>
        <v>0</v>
      </c>
      <c r="Y871" s="228"/>
      <c r="Z871" s="208"/>
      <c r="AA871" s="179">
        <f t="shared" si="689"/>
        <v>0</v>
      </c>
      <c r="AB871" s="209"/>
      <c r="AC871" s="208"/>
      <c r="AD871" s="179">
        <f t="shared" si="690"/>
        <v>0</v>
      </c>
      <c r="AE871" s="209"/>
      <c r="AF871" s="208"/>
      <c r="AG871" s="179">
        <f t="shared" si="691"/>
        <v>0</v>
      </c>
      <c r="AH871" s="209"/>
      <c r="AI871" s="203"/>
      <c r="AJ871" s="183" t="s">
        <v>40</v>
      </c>
    </row>
    <row r="872" spans="1:36" ht="14.45" hidden="1" customHeight="1">
      <c r="A872" s="435"/>
      <c r="B872" s="426"/>
      <c r="C872" s="437"/>
      <c r="D872" s="520"/>
      <c r="E872" s="441"/>
      <c r="F872" s="426"/>
      <c r="G872" s="196" t="s">
        <v>41</v>
      </c>
      <c r="H872" s="208"/>
      <c r="I872" s="179">
        <f t="shared" si="683"/>
        <v>0</v>
      </c>
      <c r="J872" s="209"/>
      <c r="K872" s="208"/>
      <c r="L872" s="179">
        <f t="shared" si="684"/>
        <v>0</v>
      </c>
      <c r="M872" s="209"/>
      <c r="N872" s="208"/>
      <c r="O872" s="179">
        <f t="shared" si="685"/>
        <v>0</v>
      </c>
      <c r="P872" s="209"/>
      <c r="Q872" s="208"/>
      <c r="R872" s="179">
        <f t="shared" si="686"/>
        <v>0</v>
      </c>
      <c r="S872" s="209"/>
      <c r="T872" s="208"/>
      <c r="U872" s="179">
        <f t="shared" si="687"/>
        <v>0</v>
      </c>
      <c r="V872" s="209"/>
      <c r="W872" s="208"/>
      <c r="X872" s="179">
        <f t="shared" si="688"/>
        <v>0</v>
      </c>
      <c r="Y872" s="228"/>
      <c r="Z872" s="208"/>
      <c r="AA872" s="179">
        <f t="shared" si="689"/>
        <v>0</v>
      </c>
      <c r="AB872" s="209"/>
      <c r="AC872" s="208"/>
      <c r="AD872" s="179">
        <f t="shared" si="690"/>
        <v>0</v>
      </c>
      <c r="AE872" s="209"/>
      <c r="AF872" s="208"/>
      <c r="AG872" s="179">
        <f t="shared" si="691"/>
        <v>0</v>
      </c>
      <c r="AH872" s="209"/>
      <c r="AI872" s="203"/>
      <c r="AJ872" s="529" t="e">
        <f>AJ869/AJ863</f>
        <v>#REF!</v>
      </c>
    </row>
    <row r="873" spans="1:36" ht="15" hidden="1" customHeight="1">
      <c r="A873" s="435"/>
      <c r="B873" s="426"/>
      <c r="C873" s="437"/>
      <c r="D873" s="520"/>
      <c r="E873" s="441"/>
      <c r="F873" s="426"/>
      <c r="G873" s="196" t="s">
        <v>42</v>
      </c>
      <c r="H873" s="208"/>
      <c r="I873" s="179">
        <f t="shared" si="683"/>
        <v>0</v>
      </c>
      <c r="J873" s="209"/>
      <c r="K873" s="208"/>
      <c r="L873" s="179">
        <f t="shared" si="684"/>
        <v>0</v>
      </c>
      <c r="M873" s="209"/>
      <c r="N873" s="208"/>
      <c r="O873" s="179">
        <f t="shared" si="685"/>
        <v>0</v>
      </c>
      <c r="P873" s="209"/>
      <c r="Q873" s="208"/>
      <c r="R873" s="179">
        <f t="shared" si="686"/>
        <v>0</v>
      </c>
      <c r="S873" s="209"/>
      <c r="T873" s="208"/>
      <c r="U873" s="179">
        <f t="shared" si="687"/>
        <v>0</v>
      </c>
      <c r="V873" s="209"/>
      <c r="W873" s="208"/>
      <c r="X873" s="179">
        <f t="shared" si="688"/>
        <v>0</v>
      </c>
      <c r="Y873" s="228"/>
      <c r="Z873" s="208"/>
      <c r="AA873" s="179">
        <f t="shared" si="689"/>
        <v>0</v>
      </c>
      <c r="AB873" s="209"/>
      <c r="AC873" s="208"/>
      <c r="AD873" s="179">
        <f t="shared" si="690"/>
        <v>0</v>
      </c>
      <c r="AE873" s="209"/>
      <c r="AF873" s="208"/>
      <c r="AG873" s="179">
        <f t="shared" si="691"/>
        <v>0</v>
      </c>
      <c r="AH873" s="209"/>
      <c r="AI873" s="203"/>
      <c r="AJ873" s="529"/>
    </row>
    <row r="874" spans="1:36" ht="15" hidden="1" customHeight="1">
      <c r="A874" s="447" t="s">
        <v>17</v>
      </c>
      <c r="B874" s="431" t="s">
        <v>13</v>
      </c>
      <c r="C874" s="431" t="s">
        <v>14</v>
      </c>
      <c r="D874" s="431" t="s">
        <v>176</v>
      </c>
      <c r="E874" s="431" t="s">
        <v>16</v>
      </c>
      <c r="F874" s="444" t="s">
        <v>17</v>
      </c>
      <c r="G874" s="449" t="s">
        <v>18</v>
      </c>
      <c r="H874" s="443" t="s">
        <v>19</v>
      </c>
      <c r="I874" s="444" t="s">
        <v>20</v>
      </c>
      <c r="J874" s="445" t="s">
        <v>21</v>
      </c>
      <c r="K874" s="443" t="s">
        <v>19</v>
      </c>
      <c r="L874" s="444" t="s">
        <v>20</v>
      </c>
      <c r="M874" s="445" t="s">
        <v>21</v>
      </c>
      <c r="N874" s="443" t="s">
        <v>19</v>
      </c>
      <c r="O874" s="444" t="s">
        <v>20</v>
      </c>
      <c r="P874" s="445" t="s">
        <v>21</v>
      </c>
      <c r="Q874" s="443" t="s">
        <v>19</v>
      </c>
      <c r="R874" s="444" t="s">
        <v>20</v>
      </c>
      <c r="S874" s="445" t="s">
        <v>21</v>
      </c>
      <c r="T874" s="443" t="s">
        <v>19</v>
      </c>
      <c r="U874" s="444" t="s">
        <v>20</v>
      </c>
      <c r="V874" s="445" t="s">
        <v>21</v>
      </c>
      <c r="W874" s="443" t="s">
        <v>19</v>
      </c>
      <c r="X874" s="444" t="s">
        <v>20</v>
      </c>
      <c r="Y874" s="451" t="s">
        <v>21</v>
      </c>
      <c r="Z874" s="443" t="s">
        <v>19</v>
      </c>
      <c r="AA874" s="444" t="s">
        <v>20</v>
      </c>
      <c r="AB874" s="445" t="s">
        <v>21</v>
      </c>
      <c r="AC874" s="443" t="s">
        <v>19</v>
      </c>
      <c r="AD874" s="444" t="s">
        <v>20</v>
      </c>
      <c r="AE874" s="445" t="s">
        <v>21</v>
      </c>
      <c r="AF874" s="443" t="s">
        <v>19</v>
      </c>
      <c r="AG874" s="444" t="s">
        <v>20</v>
      </c>
      <c r="AH874" s="445" t="s">
        <v>21</v>
      </c>
      <c r="AI874" s="452" t="s">
        <v>19</v>
      </c>
      <c r="AJ874" s="454" t="s">
        <v>22</v>
      </c>
    </row>
    <row r="875" spans="1:36" ht="15" hidden="1" customHeight="1">
      <c r="A875" s="447"/>
      <c r="B875" s="431"/>
      <c r="C875" s="431"/>
      <c r="D875" s="431"/>
      <c r="E875" s="431"/>
      <c r="F875" s="444"/>
      <c r="G875" s="449"/>
      <c r="H875" s="443"/>
      <c r="I875" s="444"/>
      <c r="J875" s="445"/>
      <c r="K875" s="443"/>
      <c r="L875" s="444"/>
      <c r="M875" s="445"/>
      <c r="N875" s="443"/>
      <c r="O875" s="444"/>
      <c r="P875" s="445"/>
      <c r="Q875" s="443"/>
      <c r="R875" s="444"/>
      <c r="S875" s="445"/>
      <c r="T875" s="443"/>
      <c r="U875" s="444"/>
      <c r="V875" s="445"/>
      <c r="W875" s="443"/>
      <c r="X875" s="444"/>
      <c r="Y875" s="451"/>
      <c r="Z875" s="443"/>
      <c r="AA875" s="444"/>
      <c r="AB875" s="445"/>
      <c r="AC875" s="443"/>
      <c r="AD875" s="444"/>
      <c r="AE875" s="445"/>
      <c r="AF875" s="443"/>
      <c r="AG875" s="444"/>
      <c r="AH875" s="445"/>
      <c r="AI875" s="452"/>
      <c r="AJ875" s="454"/>
    </row>
    <row r="876" spans="1:36" ht="15" hidden="1" customHeight="1">
      <c r="A876" s="435" t="s">
        <v>396</v>
      </c>
      <c r="B876" s="426" t="s">
        <v>397</v>
      </c>
      <c r="C876" s="437">
        <v>2540</v>
      </c>
      <c r="D876" s="520"/>
      <c r="E876" s="441" t="s">
        <v>398</v>
      </c>
      <c r="F876" s="426" t="s">
        <v>396</v>
      </c>
      <c r="G876" s="196" t="s">
        <v>27</v>
      </c>
      <c r="H876" s="208"/>
      <c r="I876" s="179">
        <f t="shared" ref="I876:I887" si="692">H876-J876</f>
        <v>0</v>
      </c>
      <c r="J876" s="209"/>
      <c r="K876" s="208"/>
      <c r="L876" s="179">
        <f t="shared" ref="L876:L887" si="693">K876-M876</f>
        <v>0</v>
      </c>
      <c r="M876" s="209"/>
      <c r="N876" s="208"/>
      <c r="O876" s="179">
        <f t="shared" ref="O876:O887" si="694">N876-P876</f>
        <v>0</v>
      </c>
      <c r="P876" s="209"/>
      <c r="Q876" s="208"/>
      <c r="R876" s="179">
        <f>Q876-S876</f>
        <v>0</v>
      </c>
      <c r="S876" s="209"/>
      <c r="T876" s="208"/>
      <c r="U876" s="179">
        <f t="shared" ref="U876:U887" si="695">T876-V876</f>
        <v>0</v>
      </c>
      <c r="V876" s="209"/>
      <c r="W876" s="208"/>
      <c r="X876" s="179">
        <f t="shared" ref="X876:X887" si="696">W876-Y876</f>
        <v>0</v>
      </c>
      <c r="Y876" s="228"/>
      <c r="Z876" s="208"/>
      <c r="AA876" s="179">
        <f t="shared" ref="AA876:AA887" si="697">Z876-AB876</f>
        <v>0</v>
      </c>
      <c r="AB876" s="209"/>
      <c r="AC876" s="208"/>
      <c r="AD876" s="179">
        <f t="shared" ref="AD876:AD887" si="698">AC876-AE876</f>
        <v>0</v>
      </c>
      <c r="AE876" s="209"/>
      <c r="AF876" s="208"/>
      <c r="AG876" s="179">
        <f t="shared" ref="AG876:AG887" si="699">AF876-AH876</f>
        <v>0</v>
      </c>
      <c r="AH876" s="209"/>
      <c r="AI876" s="203"/>
      <c r="AJ876" s="181" t="s">
        <v>28</v>
      </c>
    </row>
    <row r="877" spans="1:36" ht="14.45" hidden="1" customHeight="1">
      <c r="A877" s="435"/>
      <c r="B877" s="426"/>
      <c r="C877" s="437"/>
      <c r="D877" s="520"/>
      <c r="E877" s="441"/>
      <c r="F877" s="426"/>
      <c r="G877" s="196" t="s">
        <v>29</v>
      </c>
      <c r="H877" s="208"/>
      <c r="I877" s="179">
        <f t="shared" si="692"/>
        <v>0</v>
      </c>
      <c r="J877" s="209"/>
      <c r="K877" s="208"/>
      <c r="L877" s="179">
        <f t="shared" si="693"/>
        <v>0</v>
      </c>
      <c r="M877" s="209"/>
      <c r="N877" s="208"/>
      <c r="O877" s="179">
        <f t="shared" si="694"/>
        <v>0</v>
      </c>
      <c r="P877" s="209"/>
      <c r="Q877" s="208"/>
      <c r="R877" s="179">
        <v>0</v>
      </c>
      <c r="S877" s="209"/>
      <c r="T877" s="208"/>
      <c r="U877" s="179">
        <f t="shared" si="695"/>
        <v>0</v>
      </c>
      <c r="V877" s="209"/>
      <c r="W877" s="208"/>
      <c r="X877" s="179">
        <f t="shared" si="696"/>
        <v>0</v>
      </c>
      <c r="Y877" s="228"/>
      <c r="Z877" s="208"/>
      <c r="AA877" s="179">
        <f t="shared" si="697"/>
        <v>0</v>
      </c>
      <c r="AB877" s="209"/>
      <c r="AC877" s="208"/>
      <c r="AD877" s="179">
        <f t="shared" si="698"/>
        <v>0</v>
      </c>
      <c r="AE877" s="209"/>
      <c r="AF877" s="208"/>
      <c r="AG877" s="179">
        <f t="shared" si="699"/>
        <v>0</v>
      </c>
      <c r="AH877" s="209"/>
      <c r="AI877" s="203"/>
      <c r="AJ877" s="527" t="e">
        <f>SUM(H876:H887,K876:K887,N876:N887,Q876:Q887,T876:T887,AI876:AI887)+SUM(#REF!,#REF!,#REF!,#REF!,#REF!,#REF!,#REF!,#REF!,#REF!,#REF!,#REF!,#REF!,#REF!,#REF!,#REF!,#REF!,#REF!,#REF!,#REF!,#REF!)</f>
        <v>#REF!</v>
      </c>
    </row>
    <row r="878" spans="1:36" ht="14.45" hidden="1" customHeight="1">
      <c r="A878" s="435"/>
      <c r="B878" s="426"/>
      <c r="C878" s="437"/>
      <c r="D878" s="520"/>
      <c r="E878" s="441"/>
      <c r="F878" s="426"/>
      <c r="G878" s="196" t="s">
        <v>30</v>
      </c>
      <c r="H878" s="208"/>
      <c r="I878" s="179">
        <f t="shared" si="692"/>
        <v>0</v>
      </c>
      <c r="J878" s="209"/>
      <c r="K878" s="208"/>
      <c r="L878" s="179">
        <f t="shared" si="693"/>
        <v>0</v>
      </c>
      <c r="M878" s="209"/>
      <c r="N878" s="208"/>
      <c r="O878" s="179">
        <f t="shared" si="694"/>
        <v>0</v>
      </c>
      <c r="P878" s="209"/>
      <c r="Q878" s="208"/>
      <c r="R878" s="179">
        <f t="shared" ref="R878:R887" si="700">Q878-S878</f>
        <v>0</v>
      </c>
      <c r="S878" s="209"/>
      <c r="T878" s="208"/>
      <c r="U878" s="179">
        <f t="shared" si="695"/>
        <v>0</v>
      </c>
      <c r="V878" s="209"/>
      <c r="W878" s="208"/>
      <c r="X878" s="179">
        <f t="shared" si="696"/>
        <v>0</v>
      </c>
      <c r="Y878" s="228"/>
      <c r="Z878" s="208"/>
      <c r="AA878" s="179">
        <f t="shared" si="697"/>
        <v>0</v>
      </c>
      <c r="AB878" s="209"/>
      <c r="AC878" s="208"/>
      <c r="AD878" s="179">
        <f t="shared" si="698"/>
        <v>0</v>
      </c>
      <c r="AE878" s="209"/>
      <c r="AF878" s="208"/>
      <c r="AG878" s="179">
        <f t="shared" si="699"/>
        <v>0</v>
      </c>
      <c r="AH878" s="209"/>
      <c r="AI878" s="203"/>
      <c r="AJ878" s="527"/>
    </row>
    <row r="879" spans="1:36" ht="14.45" hidden="1" customHeight="1">
      <c r="A879" s="435"/>
      <c r="B879" s="426"/>
      <c r="C879" s="437"/>
      <c r="D879" s="520"/>
      <c r="E879" s="441"/>
      <c r="F879" s="426"/>
      <c r="G879" s="196" t="s">
        <v>31</v>
      </c>
      <c r="H879" s="208"/>
      <c r="I879" s="179">
        <f t="shared" si="692"/>
        <v>0</v>
      </c>
      <c r="J879" s="209"/>
      <c r="K879" s="208"/>
      <c r="L879" s="179">
        <f t="shared" si="693"/>
        <v>0</v>
      </c>
      <c r="M879" s="209"/>
      <c r="N879" s="208"/>
      <c r="O879" s="179">
        <f t="shared" si="694"/>
        <v>0</v>
      </c>
      <c r="P879" s="209"/>
      <c r="Q879" s="208"/>
      <c r="R879" s="179">
        <f t="shared" si="700"/>
        <v>0</v>
      </c>
      <c r="S879" s="209"/>
      <c r="T879" s="208"/>
      <c r="U879" s="179">
        <f t="shared" si="695"/>
        <v>0</v>
      </c>
      <c r="V879" s="209"/>
      <c r="W879" s="208"/>
      <c r="X879" s="179">
        <f t="shared" si="696"/>
        <v>0</v>
      </c>
      <c r="Y879" s="228"/>
      <c r="Z879" s="208"/>
      <c r="AA879" s="179">
        <f t="shared" si="697"/>
        <v>0</v>
      </c>
      <c r="AB879" s="209"/>
      <c r="AC879" s="208"/>
      <c r="AD879" s="179">
        <f t="shared" si="698"/>
        <v>0</v>
      </c>
      <c r="AE879" s="209"/>
      <c r="AF879" s="208"/>
      <c r="AG879" s="179">
        <f t="shared" si="699"/>
        <v>0</v>
      </c>
      <c r="AH879" s="209"/>
      <c r="AI879" s="203"/>
      <c r="AJ879" s="183" t="s">
        <v>32</v>
      </c>
    </row>
    <row r="880" spans="1:36" ht="14.45" hidden="1" customHeight="1">
      <c r="A880" s="435"/>
      <c r="B880" s="426"/>
      <c r="C880" s="437"/>
      <c r="D880" s="520"/>
      <c r="E880" s="441"/>
      <c r="F880" s="426"/>
      <c r="G880" s="196" t="s">
        <v>33</v>
      </c>
      <c r="H880" s="208"/>
      <c r="I880" s="179">
        <f t="shared" si="692"/>
        <v>0</v>
      </c>
      <c r="J880" s="209"/>
      <c r="K880" s="208"/>
      <c r="L880" s="179">
        <f t="shared" si="693"/>
        <v>0</v>
      </c>
      <c r="M880" s="209"/>
      <c r="N880" s="208"/>
      <c r="O880" s="179">
        <f t="shared" si="694"/>
        <v>0</v>
      </c>
      <c r="P880" s="209"/>
      <c r="Q880" s="208"/>
      <c r="R880" s="179">
        <f t="shared" si="700"/>
        <v>0</v>
      </c>
      <c r="S880" s="209"/>
      <c r="T880" s="208"/>
      <c r="U880" s="179">
        <f t="shared" si="695"/>
        <v>0</v>
      </c>
      <c r="V880" s="209"/>
      <c r="W880" s="208"/>
      <c r="X880" s="179">
        <f t="shared" si="696"/>
        <v>0</v>
      </c>
      <c r="Y880" s="228"/>
      <c r="Z880" s="208"/>
      <c r="AA880" s="179">
        <f t="shared" si="697"/>
        <v>0</v>
      </c>
      <c r="AB880" s="209"/>
      <c r="AC880" s="208"/>
      <c r="AD880" s="179">
        <f t="shared" si="698"/>
        <v>0</v>
      </c>
      <c r="AE880" s="209"/>
      <c r="AF880" s="208"/>
      <c r="AG880" s="179">
        <f t="shared" si="699"/>
        <v>0</v>
      </c>
      <c r="AH880" s="209"/>
      <c r="AI880" s="203"/>
      <c r="AJ880" s="527">
        <f>SUM(I876:I887,L876:L887,O876:O887,R876:R887,U876:U887)</f>
        <v>0</v>
      </c>
    </row>
    <row r="881" spans="1:36" ht="14.45" hidden="1" customHeight="1">
      <c r="A881" s="435"/>
      <c r="B881" s="426"/>
      <c r="C881" s="437"/>
      <c r="D881" s="520"/>
      <c r="E881" s="441"/>
      <c r="F881" s="426"/>
      <c r="G881" s="196" t="s">
        <v>34</v>
      </c>
      <c r="H881" s="208"/>
      <c r="I881" s="179">
        <f t="shared" si="692"/>
        <v>0</v>
      </c>
      <c r="J881" s="209"/>
      <c r="K881" s="208"/>
      <c r="L881" s="179">
        <f t="shared" si="693"/>
        <v>0</v>
      </c>
      <c r="M881" s="209"/>
      <c r="N881" s="208"/>
      <c r="O881" s="179">
        <f t="shared" si="694"/>
        <v>0</v>
      </c>
      <c r="P881" s="209"/>
      <c r="Q881" s="208"/>
      <c r="R881" s="179">
        <f t="shared" si="700"/>
        <v>0</v>
      </c>
      <c r="S881" s="209"/>
      <c r="T881" s="208"/>
      <c r="U881" s="179">
        <f t="shared" si="695"/>
        <v>0</v>
      </c>
      <c r="V881" s="209"/>
      <c r="W881" s="208"/>
      <c r="X881" s="179">
        <f t="shared" si="696"/>
        <v>0</v>
      </c>
      <c r="Y881" s="228"/>
      <c r="Z881" s="208"/>
      <c r="AA881" s="179">
        <f t="shared" si="697"/>
        <v>0</v>
      </c>
      <c r="AB881" s="209"/>
      <c r="AC881" s="208"/>
      <c r="AD881" s="179">
        <f t="shared" si="698"/>
        <v>0</v>
      </c>
      <c r="AE881" s="209"/>
      <c r="AF881" s="208"/>
      <c r="AG881" s="179">
        <f t="shared" si="699"/>
        <v>0</v>
      </c>
      <c r="AH881" s="209"/>
      <c r="AI881" s="203"/>
      <c r="AJ881" s="527"/>
    </row>
    <row r="882" spans="1:36" ht="14.45" hidden="1" customHeight="1">
      <c r="A882" s="435"/>
      <c r="B882" s="426"/>
      <c r="C882" s="437"/>
      <c r="D882" s="520"/>
      <c r="E882" s="441"/>
      <c r="F882" s="426"/>
      <c r="G882" s="196" t="s">
        <v>35</v>
      </c>
      <c r="H882" s="208"/>
      <c r="I882" s="179">
        <f t="shared" si="692"/>
        <v>0</v>
      </c>
      <c r="J882" s="209"/>
      <c r="K882" s="208"/>
      <c r="L882" s="179">
        <f t="shared" si="693"/>
        <v>0</v>
      </c>
      <c r="M882" s="209"/>
      <c r="N882" s="208"/>
      <c r="O882" s="179">
        <f t="shared" si="694"/>
        <v>0</v>
      </c>
      <c r="P882" s="209"/>
      <c r="Q882" s="208"/>
      <c r="R882" s="179">
        <f t="shared" si="700"/>
        <v>0</v>
      </c>
      <c r="S882" s="209"/>
      <c r="T882" s="208"/>
      <c r="U882" s="179">
        <f t="shared" si="695"/>
        <v>0</v>
      </c>
      <c r="V882" s="209"/>
      <c r="W882" s="208"/>
      <c r="X882" s="179">
        <f t="shared" si="696"/>
        <v>0</v>
      </c>
      <c r="Y882" s="228"/>
      <c r="Z882" s="208"/>
      <c r="AA882" s="179">
        <f t="shared" si="697"/>
        <v>0</v>
      </c>
      <c r="AB882" s="209"/>
      <c r="AC882" s="208"/>
      <c r="AD882" s="179">
        <f t="shared" si="698"/>
        <v>0</v>
      </c>
      <c r="AE882" s="209"/>
      <c r="AF882" s="208"/>
      <c r="AG882" s="179">
        <f t="shared" si="699"/>
        <v>0</v>
      </c>
      <c r="AH882" s="209"/>
      <c r="AI882" s="203"/>
      <c r="AJ882" s="183" t="s">
        <v>36</v>
      </c>
    </row>
    <row r="883" spans="1:36" ht="14.45" hidden="1" customHeight="1">
      <c r="A883" s="435"/>
      <c r="B883" s="426"/>
      <c r="C883" s="437"/>
      <c r="D883" s="520"/>
      <c r="E883" s="441"/>
      <c r="F883" s="426"/>
      <c r="G883" s="196" t="s">
        <v>37</v>
      </c>
      <c r="H883" s="208"/>
      <c r="I883" s="179">
        <f t="shared" si="692"/>
        <v>0</v>
      </c>
      <c r="J883" s="209"/>
      <c r="K883" s="208"/>
      <c r="L883" s="179">
        <f t="shared" si="693"/>
        <v>0</v>
      </c>
      <c r="M883" s="209"/>
      <c r="N883" s="208"/>
      <c r="O883" s="179">
        <f t="shared" si="694"/>
        <v>0</v>
      </c>
      <c r="P883" s="209"/>
      <c r="Q883" s="208"/>
      <c r="R883" s="179">
        <f t="shared" si="700"/>
        <v>0</v>
      </c>
      <c r="S883" s="209"/>
      <c r="T883" s="208"/>
      <c r="U883" s="179">
        <f t="shared" si="695"/>
        <v>0</v>
      </c>
      <c r="V883" s="209"/>
      <c r="W883" s="208"/>
      <c r="X883" s="179">
        <f t="shared" si="696"/>
        <v>0</v>
      </c>
      <c r="Y883" s="228"/>
      <c r="Z883" s="208"/>
      <c r="AA883" s="179">
        <f t="shared" si="697"/>
        <v>0</v>
      </c>
      <c r="AB883" s="209"/>
      <c r="AC883" s="208"/>
      <c r="AD883" s="179">
        <f t="shared" si="698"/>
        <v>0</v>
      </c>
      <c r="AE883" s="209"/>
      <c r="AF883" s="208"/>
      <c r="AG883" s="179">
        <f t="shared" si="699"/>
        <v>0</v>
      </c>
      <c r="AH883" s="209"/>
      <c r="AI883" s="203"/>
      <c r="AJ883" s="527" t="e">
        <f>SUM(J876:J887,M876:M887,P876:P887,S876:S887,V876:V887)+SUM(#REF!,#REF!,#REF!,#REF!,#REF!,#REF!,#REF!,#REF!,#REF!,#REF!,#REF!,#REF!,#REF!,#REF!,#REF!,#REF!,#REF!,#REF!)</f>
        <v>#REF!</v>
      </c>
    </row>
    <row r="884" spans="1:36" ht="14.45" hidden="1" customHeight="1">
      <c r="A884" s="435"/>
      <c r="B884" s="426"/>
      <c r="C884" s="437"/>
      <c r="D884" s="520"/>
      <c r="E884" s="441"/>
      <c r="F884" s="426"/>
      <c r="G884" s="196" t="s">
        <v>38</v>
      </c>
      <c r="H884" s="208"/>
      <c r="I884" s="179">
        <f t="shared" si="692"/>
        <v>0</v>
      </c>
      <c r="J884" s="209"/>
      <c r="K884" s="208"/>
      <c r="L884" s="179">
        <f t="shared" si="693"/>
        <v>0</v>
      </c>
      <c r="M884" s="209"/>
      <c r="N884" s="208"/>
      <c r="O884" s="179">
        <f t="shared" si="694"/>
        <v>0</v>
      </c>
      <c r="P884" s="209"/>
      <c r="Q884" s="208"/>
      <c r="R884" s="179">
        <f t="shared" si="700"/>
        <v>0</v>
      </c>
      <c r="S884" s="209"/>
      <c r="T884" s="208"/>
      <c r="U884" s="179">
        <f t="shared" si="695"/>
        <v>0</v>
      </c>
      <c r="V884" s="209"/>
      <c r="W884" s="208"/>
      <c r="X884" s="179">
        <f t="shared" si="696"/>
        <v>0</v>
      </c>
      <c r="Y884" s="228"/>
      <c r="Z884" s="208"/>
      <c r="AA884" s="179">
        <f t="shared" si="697"/>
        <v>0</v>
      </c>
      <c r="AB884" s="209"/>
      <c r="AC884" s="208"/>
      <c r="AD884" s="179">
        <f t="shared" si="698"/>
        <v>0</v>
      </c>
      <c r="AE884" s="209"/>
      <c r="AF884" s="208"/>
      <c r="AG884" s="179">
        <f t="shared" si="699"/>
        <v>0</v>
      </c>
      <c r="AH884" s="209"/>
      <c r="AI884" s="203"/>
      <c r="AJ884" s="527"/>
    </row>
    <row r="885" spans="1:36" ht="14.45" hidden="1" customHeight="1">
      <c r="A885" s="435"/>
      <c r="B885" s="426"/>
      <c r="C885" s="437"/>
      <c r="D885" s="520"/>
      <c r="E885" s="441"/>
      <c r="F885" s="426"/>
      <c r="G885" s="196" t="s">
        <v>39</v>
      </c>
      <c r="H885" s="208"/>
      <c r="I885" s="179">
        <f t="shared" si="692"/>
        <v>0</v>
      </c>
      <c r="J885" s="209"/>
      <c r="K885" s="208"/>
      <c r="L885" s="179">
        <f t="shared" si="693"/>
        <v>0</v>
      </c>
      <c r="M885" s="209"/>
      <c r="N885" s="208"/>
      <c r="O885" s="179">
        <f t="shared" si="694"/>
        <v>0</v>
      </c>
      <c r="P885" s="209"/>
      <c r="Q885" s="208"/>
      <c r="R885" s="179">
        <f t="shared" si="700"/>
        <v>0</v>
      </c>
      <c r="S885" s="209"/>
      <c r="T885" s="208"/>
      <c r="U885" s="179">
        <f t="shared" si="695"/>
        <v>0</v>
      </c>
      <c r="V885" s="209"/>
      <c r="W885" s="208"/>
      <c r="X885" s="179">
        <f t="shared" si="696"/>
        <v>0</v>
      </c>
      <c r="Y885" s="228"/>
      <c r="Z885" s="208"/>
      <c r="AA885" s="179">
        <f t="shared" si="697"/>
        <v>0</v>
      </c>
      <c r="AB885" s="209"/>
      <c r="AC885" s="208"/>
      <c r="AD885" s="179">
        <f t="shared" si="698"/>
        <v>0</v>
      </c>
      <c r="AE885" s="209"/>
      <c r="AF885" s="208"/>
      <c r="AG885" s="179">
        <f t="shared" si="699"/>
        <v>0</v>
      </c>
      <c r="AH885" s="209"/>
      <c r="AI885" s="203"/>
      <c r="AJ885" s="183" t="s">
        <v>40</v>
      </c>
    </row>
    <row r="886" spans="1:36" ht="14.45" hidden="1" customHeight="1">
      <c r="A886" s="435"/>
      <c r="B886" s="426"/>
      <c r="C886" s="437"/>
      <c r="D886" s="520"/>
      <c r="E886" s="441"/>
      <c r="F886" s="426"/>
      <c r="G886" s="196" t="s">
        <v>41</v>
      </c>
      <c r="H886" s="208"/>
      <c r="I886" s="179">
        <f t="shared" si="692"/>
        <v>0</v>
      </c>
      <c r="J886" s="209"/>
      <c r="K886" s="208"/>
      <c r="L886" s="179">
        <f t="shared" si="693"/>
        <v>0</v>
      </c>
      <c r="M886" s="209"/>
      <c r="N886" s="208"/>
      <c r="O886" s="179">
        <f t="shared" si="694"/>
        <v>0</v>
      </c>
      <c r="P886" s="209"/>
      <c r="Q886" s="208"/>
      <c r="R886" s="179">
        <f t="shared" si="700"/>
        <v>0</v>
      </c>
      <c r="S886" s="209"/>
      <c r="T886" s="208"/>
      <c r="U886" s="179">
        <f t="shared" si="695"/>
        <v>0</v>
      </c>
      <c r="V886" s="209"/>
      <c r="W886" s="208"/>
      <c r="X886" s="179">
        <f t="shared" si="696"/>
        <v>0</v>
      </c>
      <c r="Y886" s="228"/>
      <c r="Z886" s="208"/>
      <c r="AA886" s="179">
        <f t="shared" si="697"/>
        <v>0</v>
      </c>
      <c r="AB886" s="209"/>
      <c r="AC886" s="208"/>
      <c r="AD886" s="179">
        <f t="shared" si="698"/>
        <v>0</v>
      </c>
      <c r="AE886" s="209"/>
      <c r="AF886" s="208"/>
      <c r="AG886" s="179">
        <f t="shared" si="699"/>
        <v>0</v>
      </c>
      <c r="AH886" s="209"/>
      <c r="AI886" s="203"/>
      <c r="AJ886" s="528" t="e">
        <f>AJ883/AJ877</f>
        <v>#REF!</v>
      </c>
    </row>
    <row r="887" spans="1:36" ht="15" hidden="1" customHeight="1">
      <c r="A887" s="435"/>
      <c r="B887" s="426"/>
      <c r="C887" s="437"/>
      <c r="D887" s="520"/>
      <c r="E887" s="441"/>
      <c r="F887" s="426"/>
      <c r="G887" s="196" t="s">
        <v>42</v>
      </c>
      <c r="H887" s="208"/>
      <c r="I887" s="179">
        <f t="shared" si="692"/>
        <v>0</v>
      </c>
      <c r="J887" s="209"/>
      <c r="K887" s="208"/>
      <c r="L887" s="179">
        <f t="shared" si="693"/>
        <v>0</v>
      </c>
      <c r="M887" s="209"/>
      <c r="N887" s="208"/>
      <c r="O887" s="179">
        <f t="shared" si="694"/>
        <v>0</v>
      </c>
      <c r="P887" s="209"/>
      <c r="Q887" s="208"/>
      <c r="R887" s="179">
        <f t="shared" si="700"/>
        <v>0</v>
      </c>
      <c r="S887" s="209"/>
      <c r="T887" s="208"/>
      <c r="U887" s="179">
        <f t="shared" si="695"/>
        <v>0</v>
      </c>
      <c r="V887" s="209"/>
      <c r="W887" s="208"/>
      <c r="X887" s="179">
        <f t="shared" si="696"/>
        <v>0</v>
      </c>
      <c r="Y887" s="228"/>
      <c r="Z887" s="208"/>
      <c r="AA887" s="179">
        <f t="shared" si="697"/>
        <v>0</v>
      </c>
      <c r="AB887" s="209"/>
      <c r="AC887" s="208"/>
      <c r="AD887" s="179">
        <f t="shared" si="698"/>
        <v>0</v>
      </c>
      <c r="AE887" s="209"/>
      <c r="AF887" s="208"/>
      <c r="AG887" s="179">
        <f t="shared" si="699"/>
        <v>0</v>
      </c>
      <c r="AH887" s="209"/>
      <c r="AI887" s="203"/>
      <c r="AJ887" s="528"/>
    </row>
    <row r="888" spans="1:36" ht="15" hidden="1" customHeight="1">
      <c r="A888" s="447" t="s">
        <v>17</v>
      </c>
      <c r="B888" s="431" t="s">
        <v>13</v>
      </c>
      <c r="C888" s="431" t="s">
        <v>14</v>
      </c>
      <c r="D888" s="431" t="s">
        <v>176</v>
      </c>
      <c r="E888" s="431" t="s">
        <v>16</v>
      </c>
      <c r="F888" s="444" t="s">
        <v>17</v>
      </c>
      <c r="G888" s="449" t="s">
        <v>18</v>
      </c>
      <c r="H888" s="443" t="s">
        <v>19</v>
      </c>
      <c r="I888" s="444" t="s">
        <v>20</v>
      </c>
      <c r="J888" s="445" t="s">
        <v>21</v>
      </c>
      <c r="K888" s="443" t="s">
        <v>19</v>
      </c>
      <c r="L888" s="444" t="s">
        <v>20</v>
      </c>
      <c r="M888" s="445" t="s">
        <v>21</v>
      </c>
      <c r="N888" s="443" t="s">
        <v>19</v>
      </c>
      <c r="O888" s="444" t="s">
        <v>20</v>
      </c>
      <c r="P888" s="445" t="s">
        <v>21</v>
      </c>
      <c r="Q888" s="443" t="s">
        <v>19</v>
      </c>
      <c r="R888" s="444" t="s">
        <v>20</v>
      </c>
      <c r="S888" s="445" t="s">
        <v>21</v>
      </c>
      <c r="T888" s="443" t="s">
        <v>19</v>
      </c>
      <c r="U888" s="444" t="s">
        <v>20</v>
      </c>
      <c r="V888" s="445" t="s">
        <v>21</v>
      </c>
      <c r="W888" s="443" t="s">
        <v>19</v>
      </c>
      <c r="X888" s="444" t="s">
        <v>20</v>
      </c>
      <c r="Y888" s="451" t="s">
        <v>21</v>
      </c>
      <c r="Z888" s="443" t="s">
        <v>19</v>
      </c>
      <c r="AA888" s="444" t="s">
        <v>20</v>
      </c>
      <c r="AB888" s="445" t="s">
        <v>21</v>
      </c>
      <c r="AC888" s="443" t="s">
        <v>19</v>
      </c>
      <c r="AD888" s="444" t="s">
        <v>20</v>
      </c>
      <c r="AE888" s="445" t="s">
        <v>21</v>
      </c>
      <c r="AF888" s="443" t="s">
        <v>19</v>
      </c>
      <c r="AG888" s="444" t="s">
        <v>20</v>
      </c>
      <c r="AH888" s="445" t="s">
        <v>21</v>
      </c>
      <c r="AI888" s="452" t="s">
        <v>19</v>
      </c>
      <c r="AJ888" s="454" t="s">
        <v>22</v>
      </c>
    </row>
    <row r="889" spans="1:36" ht="15" hidden="1" customHeight="1">
      <c r="A889" s="447"/>
      <c r="B889" s="431"/>
      <c r="C889" s="431"/>
      <c r="D889" s="431"/>
      <c r="E889" s="431"/>
      <c r="F889" s="444"/>
      <c r="G889" s="449"/>
      <c r="H889" s="443"/>
      <c r="I889" s="444"/>
      <c r="J889" s="445"/>
      <c r="K889" s="443"/>
      <c r="L889" s="444"/>
      <c r="M889" s="445"/>
      <c r="N889" s="443"/>
      <c r="O889" s="444"/>
      <c r="P889" s="445"/>
      <c r="Q889" s="443"/>
      <c r="R889" s="444"/>
      <c r="S889" s="445"/>
      <c r="T889" s="443"/>
      <c r="U889" s="444"/>
      <c r="V889" s="445"/>
      <c r="W889" s="443"/>
      <c r="X889" s="444"/>
      <c r="Y889" s="451"/>
      <c r="Z889" s="443"/>
      <c r="AA889" s="444"/>
      <c r="AB889" s="445"/>
      <c r="AC889" s="443"/>
      <c r="AD889" s="444"/>
      <c r="AE889" s="445"/>
      <c r="AF889" s="443"/>
      <c r="AG889" s="444"/>
      <c r="AH889" s="445"/>
      <c r="AI889" s="452"/>
      <c r="AJ889" s="454"/>
    </row>
    <row r="890" spans="1:36" ht="15" hidden="1" customHeight="1">
      <c r="A890" s="435" t="s">
        <v>202</v>
      </c>
      <c r="B890" s="426" t="s">
        <v>399</v>
      </c>
      <c r="C890" s="437">
        <v>2216</v>
      </c>
      <c r="D890" s="439" t="s">
        <v>400</v>
      </c>
      <c r="E890" s="441" t="s">
        <v>401</v>
      </c>
      <c r="F890" s="426" t="s">
        <v>202</v>
      </c>
      <c r="G890" s="196" t="s">
        <v>27</v>
      </c>
      <c r="H890" s="208"/>
      <c r="I890" s="179">
        <f t="shared" ref="I890:I898" si="701">H890-J890</f>
        <v>0</v>
      </c>
      <c r="J890" s="209"/>
      <c r="K890" s="208"/>
      <c r="L890" s="179">
        <f>K890-M890</f>
        <v>0</v>
      </c>
      <c r="M890" s="209"/>
      <c r="N890" s="208"/>
      <c r="O890" s="179">
        <f t="shared" ref="O890:O898" si="702">N890-P890</f>
        <v>0</v>
      </c>
      <c r="P890" s="209"/>
      <c r="Q890" s="208"/>
      <c r="R890" s="179">
        <f t="shared" ref="R890:R898" si="703">Q890-S890</f>
        <v>0</v>
      </c>
      <c r="S890" s="209"/>
      <c r="T890" s="208"/>
      <c r="U890" s="179">
        <f t="shared" ref="U890:U898" si="704">T890-V890</f>
        <v>0</v>
      </c>
      <c r="V890" s="209"/>
      <c r="W890" s="208"/>
      <c r="X890" s="179">
        <f t="shared" ref="X890:X898" si="705">W890-Y890</f>
        <v>0</v>
      </c>
      <c r="Y890" s="228"/>
      <c r="Z890" s="208"/>
      <c r="AA890" s="179">
        <f t="shared" ref="AA890:AA898" si="706">Z890-AB890</f>
        <v>0</v>
      </c>
      <c r="AB890" s="209"/>
      <c r="AC890" s="208"/>
      <c r="AD890" s="179">
        <f t="shared" ref="AD890:AD898" si="707">AC890-AE890</f>
        <v>0</v>
      </c>
      <c r="AE890" s="209"/>
      <c r="AF890" s="208"/>
      <c r="AG890" s="179">
        <f t="shared" ref="AG890:AG898" si="708">AF890-AH890</f>
        <v>0</v>
      </c>
      <c r="AH890" s="209"/>
      <c r="AI890" s="203"/>
      <c r="AJ890" s="181" t="s">
        <v>28</v>
      </c>
    </row>
    <row r="891" spans="1:36" ht="15" hidden="1" customHeight="1">
      <c r="A891" s="435"/>
      <c r="B891" s="426"/>
      <c r="C891" s="437"/>
      <c r="D891" s="439"/>
      <c r="E891" s="441"/>
      <c r="F891" s="426"/>
      <c r="G891" s="196" t="s">
        <v>29</v>
      </c>
      <c r="H891" s="208"/>
      <c r="I891" s="179">
        <f t="shared" si="701"/>
        <v>0</v>
      </c>
      <c r="J891" s="209"/>
      <c r="K891" s="208"/>
      <c r="L891" s="179">
        <f>K891-M891</f>
        <v>0</v>
      </c>
      <c r="M891" s="209"/>
      <c r="N891" s="208"/>
      <c r="O891" s="179">
        <f t="shared" si="702"/>
        <v>0</v>
      </c>
      <c r="P891" s="209"/>
      <c r="Q891" s="208"/>
      <c r="R891" s="179">
        <f t="shared" si="703"/>
        <v>0</v>
      </c>
      <c r="S891" s="209"/>
      <c r="T891" s="208"/>
      <c r="U891" s="179">
        <f t="shared" si="704"/>
        <v>0</v>
      </c>
      <c r="V891" s="209"/>
      <c r="W891" s="208"/>
      <c r="X891" s="179">
        <f t="shared" si="705"/>
        <v>0</v>
      </c>
      <c r="Y891" s="228"/>
      <c r="Z891" s="208"/>
      <c r="AA891" s="179">
        <f t="shared" si="706"/>
        <v>0</v>
      </c>
      <c r="AB891" s="209"/>
      <c r="AC891" s="208"/>
      <c r="AD891" s="179">
        <f t="shared" si="707"/>
        <v>0</v>
      </c>
      <c r="AE891" s="209"/>
      <c r="AF891" s="208"/>
      <c r="AG891" s="179">
        <f t="shared" si="708"/>
        <v>0</v>
      </c>
      <c r="AH891" s="209"/>
      <c r="AI891" s="203"/>
      <c r="AJ891" s="182">
        <f>SUM(H890:H898,K890:K898,N890:N898,Q890:Q898,T890:T898,W890:W898,Z890:Z898,AC890:AC898,AF890:AF898)</f>
        <v>486542</v>
      </c>
    </row>
    <row r="892" spans="1:36" ht="15" hidden="1" customHeight="1">
      <c r="A892" s="435"/>
      <c r="B892" s="426"/>
      <c r="C892" s="437"/>
      <c r="D892" s="439"/>
      <c r="E892" s="441"/>
      <c r="F892" s="426"/>
      <c r="G892" s="196" t="s">
        <v>30</v>
      </c>
      <c r="H892" s="208"/>
      <c r="I892" s="179">
        <f t="shared" si="701"/>
        <v>0</v>
      </c>
      <c r="J892" s="209"/>
      <c r="K892" s="208"/>
      <c r="L892" s="179">
        <f>K892-M892</f>
        <v>0</v>
      </c>
      <c r="M892" s="209"/>
      <c r="N892" s="208"/>
      <c r="O892" s="179">
        <f t="shared" si="702"/>
        <v>0</v>
      </c>
      <c r="P892" s="209"/>
      <c r="Q892" s="208"/>
      <c r="R892" s="179">
        <f t="shared" si="703"/>
        <v>0</v>
      </c>
      <c r="S892" s="209"/>
      <c r="T892" s="208"/>
      <c r="U892" s="179">
        <f t="shared" si="704"/>
        <v>0</v>
      </c>
      <c r="V892" s="209"/>
      <c r="W892" s="208"/>
      <c r="X892" s="179">
        <f t="shared" si="705"/>
        <v>0</v>
      </c>
      <c r="Y892" s="228"/>
      <c r="Z892" s="208"/>
      <c r="AA892" s="179">
        <f t="shared" si="706"/>
        <v>0</v>
      </c>
      <c r="AB892" s="209"/>
      <c r="AC892" s="208"/>
      <c r="AD892" s="179">
        <f t="shared" si="707"/>
        <v>0</v>
      </c>
      <c r="AE892" s="209"/>
      <c r="AF892" s="208"/>
      <c r="AG892" s="179">
        <f t="shared" si="708"/>
        <v>0</v>
      </c>
      <c r="AH892" s="209"/>
      <c r="AI892" s="203"/>
      <c r="AJ892" s="183" t="s">
        <v>32</v>
      </c>
    </row>
    <row r="893" spans="1:36" ht="15" hidden="1" customHeight="1">
      <c r="A893" s="435"/>
      <c r="B893" s="426"/>
      <c r="C893" s="437"/>
      <c r="D893" s="439"/>
      <c r="E893" s="441"/>
      <c r="F893" s="426"/>
      <c r="G893" s="196" t="s">
        <v>31</v>
      </c>
      <c r="H893" s="208">
        <v>100000</v>
      </c>
      <c r="I893" s="179">
        <f t="shared" si="701"/>
        <v>15000</v>
      </c>
      <c r="J893" s="209">
        <v>85000</v>
      </c>
      <c r="K893" s="208"/>
      <c r="L893" s="179">
        <f>K893-M893</f>
        <v>0</v>
      </c>
      <c r="M893" s="209"/>
      <c r="N893" s="208"/>
      <c r="O893" s="179">
        <f t="shared" si="702"/>
        <v>0</v>
      </c>
      <c r="P893" s="209"/>
      <c r="Q893" s="208"/>
      <c r="R893" s="179">
        <f t="shared" si="703"/>
        <v>0</v>
      </c>
      <c r="S893" s="209"/>
      <c r="T893" s="208"/>
      <c r="U893" s="179">
        <f t="shared" si="704"/>
        <v>0</v>
      </c>
      <c r="V893" s="209"/>
      <c r="W893" s="208"/>
      <c r="X893" s="179">
        <f t="shared" si="705"/>
        <v>0</v>
      </c>
      <c r="Y893" s="228"/>
      <c r="Z893" s="208"/>
      <c r="AA893" s="179">
        <f t="shared" si="706"/>
        <v>0</v>
      </c>
      <c r="AB893" s="209"/>
      <c r="AC893" s="208"/>
      <c r="AD893" s="179">
        <f t="shared" si="707"/>
        <v>0</v>
      </c>
      <c r="AE893" s="209"/>
      <c r="AF893" s="208"/>
      <c r="AG893" s="179">
        <f t="shared" si="708"/>
        <v>0</v>
      </c>
      <c r="AH893" s="209"/>
      <c r="AI893" s="203"/>
      <c r="AJ893" s="182">
        <f>SUM(I890:I898,L890:L898,O890:O898,R890:R898,U890:U898,X890:X898,AA890:AA898,AD890:AD898,AA890:AA898,AG890:AG898)</f>
        <v>-48470</v>
      </c>
    </row>
    <row r="894" spans="1:36" ht="15" hidden="1" customHeight="1">
      <c r="A894" s="435"/>
      <c r="B894" s="426"/>
      <c r="C894" s="437"/>
      <c r="D894" s="439"/>
      <c r="E894" s="441"/>
      <c r="F894" s="426"/>
      <c r="G894" s="196" t="s">
        <v>33</v>
      </c>
      <c r="H894" s="208"/>
      <c r="I894" s="179">
        <f t="shared" si="701"/>
        <v>0</v>
      </c>
      <c r="J894" s="209"/>
      <c r="K894" s="208"/>
      <c r="L894" s="179">
        <f>K894-M894</f>
        <v>0</v>
      </c>
      <c r="M894" s="209"/>
      <c r="N894" s="208"/>
      <c r="O894" s="179">
        <f t="shared" si="702"/>
        <v>0</v>
      </c>
      <c r="P894" s="209"/>
      <c r="Q894" s="208"/>
      <c r="R894" s="179">
        <f t="shared" si="703"/>
        <v>0</v>
      </c>
      <c r="S894" s="209"/>
      <c r="T894" s="208"/>
      <c r="U894" s="179">
        <f t="shared" si="704"/>
        <v>0</v>
      </c>
      <c r="V894" s="209"/>
      <c r="W894" s="208"/>
      <c r="X894" s="179">
        <f t="shared" si="705"/>
        <v>0</v>
      </c>
      <c r="Y894" s="228"/>
      <c r="Z894" s="208"/>
      <c r="AA894" s="179">
        <f t="shared" si="706"/>
        <v>0</v>
      </c>
      <c r="AB894" s="209"/>
      <c r="AC894" s="208"/>
      <c r="AD894" s="179">
        <f t="shared" si="707"/>
        <v>0</v>
      </c>
      <c r="AE894" s="209"/>
      <c r="AF894" s="208"/>
      <c r="AG894" s="179">
        <f t="shared" si="708"/>
        <v>0</v>
      </c>
      <c r="AH894" s="209"/>
      <c r="AI894" s="203"/>
      <c r="AJ894" s="183" t="s">
        <v>36</v>
      </c>
    </row>
    <row r="895" spans="1:36" ht="15" hidden="1" customHeight="1">
      <c r="A895" s="435"/>
      <c r="B895" s="426"/>
      <c r="C895" s="437"/>
      <c r="D895" s="439"/>
      <c r="E895" s="441"/>
      <c r="F895" s="426"/>
      <c r="G895" s="196" t="s">
        <v>34</v>
      </c>
      <c r="H895" s="208">
        <v>360000</v>
      </c>
      <c r="I895" s="179">
        <f t="shared" si="701"/>
        <v>-63470</v>
      </c>
      <c r="J895" s="209">
        <v>423470</v>
      </c>
      <c r="K895" s="208"/>
      <c r="L895" s="179">
        <v>0</v>
      </c>
      <c r="M895" s="209"/>
      <c r="N895" s="208">
        <v>26542</v>
      </c>
      <c r="O895" s="179">
        <f t="shared" si="702"/>
        <v>0</v>
      </c>
      <c r="P895" s="209">
        <v>26542</v>
      </c>
      <c r="Q895" s="208"/>
      <c r="R895" s="179">
        <f t="shared" si="703"/>
        <v>0</v>
      </c>
      <c r="S895" s="209"/>
      <c r="T895" s="208"/>
      <c r="U895" s="179">
        <f t="shared" si="704"/>
        <v>0</v>
      </c>
      <c r="V895" s="209"/>
      <c r="W895" s="208"/>
      <c r="X895" s="179">
        <f t="shared" si="705"/>
        <v>0</v>
      </c>
      <c r="Y895" s="228"/>
      <c r="Z895" s="208"/>
      <c r="AA895" s="179">
        <f t="shared" si="706"/>
        <v>0</v>
      </c>
      <c r="AB895" s="209"/>
      <c r="AC895" s="208"/>
      <c r="AD895" s="179">
        <f t="shared" si="707"/>
        <v>0</v>
      </c>
      <c r="AE895" s="209"/>
      <c r="AF895" s="208"/>
      <c r="AG895" s="179">
        <f t="shared" si="708"/>
        <v>0</v>
      </c>
      <c r="AH895" s="209"/>
      <c r="AI895" s="203"/>
      <c r="AJ895" s="182">
        <f>SUM(J890:J898,M890:M898,P890:P898,S890:S898,V890:V898,Y890:Y898,AB890:AB898,AE890:AE898,AH890:AH898)</f>
        <v>535012</v>
      </c>
    </row>
    <row r="896" spans="1:36" ht="15" hidden="1" customHeight="1">
      <c r="A896" s="435"/>
      <c r="B896" s="426"/>
      <c r="C896" s="437"/>
      <c r="D896" s="439"/>
      <c r="E896" s="441"/>
      <c r="F896" s="426"/>
      <c r="G896" s="196" t="s">
        <v>35</v>
      </c>
      <c r="H896" s="208"/>
      <c r="I896" s="179">
        <f t="shared" si="701"/>
        <v>0</v>
      </c>
      <c r="J896" s="209"/>
      <c r="K896" s="208"/>
      <c r="L896" s="179">
        <f t="shared" ref="L896:L898" si="709">K896-M896</f>
        <v>0</v>
      </c>
      <c r="M896" s="209"/>
      <c r="N896" s="208"/>
      <c r="O896" s="179">
        <f t="shared" si="702"/>
        <v>0</v>
      </c>
      <c r="P896" s="209"/>
      <c r="Q896" s="208"/>
      <c r="R896" s="179">
        <f t="shared" si="703"/>
        <v>0</v>
      </c>
      <c r="S896" s="209"/>
      <c r="T896" s="208"/>
      <c r="U896" s="179">
        <f t="shared" si="704"/>
        <v>0</v>
      </c>
      <c r="V896" s="209"/>
      <c r="W896" s="208"/>
      <c r="X896" s="179">
        <f t="shared" si="705"/>
        <v>0</v>
      </c>
      <c r="Y896" s="228"/>
      <c r="Z896" s="208"/>
      <c r="AA896" s="179">
        <f t="shared" si="706"/>
        <v>0</v>
      </c>
      <c r="AB896" s="209"/>
      <c r="AC896" s="208"/>
      <c r="AD896" s="179">
        <f t="shared" si="707"/>
        <v>0</v>
      </c>
      <c r="AE896" s="209"/>
      <c r="AF896" s="208"/>
      <c r="AG896" s="179">
        <f t="shared" si="708"/>
        <v>0</v>
      </c>
      <c r="AH896" s="209"/>
      <c r="AI896" s="203"/>
      <c r="AJ896" s="183" t="s">
        <v>40</v>
      </c>
    </row>
    <row r="897" spans="1:36" ht="15" hidden="1" customHeight="1">
      <c r="A897" s="435"/>
      <c r="B897" s="426"/>
      <c r="C897" s="437"/>
      <c r="D897" s="439"/>
      <c r="E897" s="441"/>
      <c r="F897" s="426"/>
      <c r="G897" s="196" t="s">
        <v>37</v>
      </c>
      <c r="H897" s="208"/>
      <c r="I897" s="179">
        <f t="shared" si="701"/>
        <v>0</v>
      </c>
      <c r="J897" s="209"/>
      <c r="K897" s="208"/>
      <c r="L897" s="179">
        <f t="shared" si="709"/>
        <v>0</v>
      </c>
      <c r="M897" s="209"/>
      <c r="N897" s="208"/>
      <c r="O897" s="179">
        <f t="shared" si="702"/>
        <v>0</v>
      </c>
      <c r="P897" s="209"/>
      <c r="Q897" s="208"/>
      <c r="R897" s="179">
        <f t="shared" si="703"/>
        <v>0</v>
      </c>
      <c r="S897" s="209"/>
      <c r="T897" s="208"/>
      <c r="U897" s="179">
        <f t="shared" si="704"/>
        <v>0</v>
      </c>
      <c r="V897" s="209"/>
      <c r="W897" s="208"/>
      <c r="X897" s="179">
        <f t="shared" si="705"/>
        <v>0</v>
      </c>
      <c r="Y897" s="228"/>
      <c r="Z897" s="208"/>
      <c r="AA897" s="179">
        <f t="shared" si="706"/>
        <v>0</v>
      </c>
      <c r="AB897" s="209"/>
      <c r="AC897" s="208"/>
      <c r="AD897" s="179">
        <f t="shared" si="707"/>
        <v>0</v>
      </c>
      <c r="AE897" s="209"/>
      <c r="AF897" s="208"/>
      <c r="AG897" s="179">
        <f t="shared" si="708"/>
        <v>0</v>
      </c>
      <c r="AH897" s="209"/>
      <c r="AI897" s="203"/>
      <c r="AJ897" s="184">
        <f>AJ895/AJ891</f>
        <v>1.0996214098680073</v>
      </c>
    </row>
    <row r="898" spans="1:36" ht="15" hidden="1" customHeight="1" thickBot="1">
      <c r="A898" s="522"/>
      <c r="B898" s="432"/>
      <c r="C898" s="523"/>
      <c r="D898" s="526"/>
      <c r="E898" s="525"/>
      <c r="F898" s="432"/>
      <c r="G898" s="198" t="s">
        <v>38</v>
      </c>
      <c r="H898" s="212"/>
      <c r="I898" s="180">
        <f t="shared" si="701"/>
        <v>0</v>
      </c>
      <c r="J898" s="213"/>
      <c r="K898" s="212"/>
      <c r="L898" s="180">
        <f t="shared" si="709"/>
        <v>0</v>
      </c>
      <c r="M898" s="213"/>
      <c r="N898" s="212"/>
      <c r="O898" s="180">
        <f t="shared" si="702"/>
        <v>0</v>
      </c>
      <c r="P898" s="213"/>
      <c r="Q898" s="212"/>
      <c r="R898" s="180">
        <f t="shared" si="703"/>
        <v>0</v>
      </c>
      <c r="S898" s="213"/>
      <c r="T898" s="212"/>
      <c r="U898" s="180">
        <f t="shared" si="704"/>
        <v>0</v>
      </c>
      <c r="V898" s="213"/>
      <c r="W898" s="212"/>
      <c r="X898" s="180">
        <f t="shared" si="705"/>
        <v>0</v>
      </c>
      <c r="Y898" s="230"/>
      <c r="Z898" s="212"/>
      <c r="AA898" s="180">
        <f t="shared" si="706"/>
        <v>0</v>
      </c>
      <c r="AB898" s="213"/>
      <c r="AC898" s="212"/>
      <c r="AD898" s="180">
        <f t="shared" si="707"/>
        <v>0</v>
      </c>
      <c r="AE898" s="213"/>
      <c r="AF898" s="212"/>
      <c r="AG898" s="180">
        <f t="shared" si="708"/>
        <v>0</v>
      </c>
      <c r="AH898" s="213"/>
      <c r="AI898" s="205"/>
      <c r="AJ898" s="188"/>
    </row>
    <row r="899" spans="1:36" ht="15" customHeight="1">
      <c r="A899" s="446" t="s">
        <v>17</v>
      </c>
      <c r="B899" s="367" t="s">
        <v>13</v>
      </c>
      <c r="C899" s="367" t="s">
        <v>14</v>
      </c>
      <c r="D899" s="367" t="s">
        <v>176</v>
      </c>
      <c r="E899" s="367" t="s">
        <v>16</v>
      </c>
      <c r="F899" s="354" t="s">
        <v>17</v>
      </c>
      <c r="G899" s="448" t="s">
        <v>18</v>
      </c>
      <c r="H899" s="365" t="s">
        <v>19</v>
      </c>
      <c r="I899" s="354" t="s">
        <v>20</v>
      </c>
      <c r="J899" s="355" t="s">
        <v>21</v>
      </c>
      <c r="K899" s="365" t="s">
        <v>19</v>
      </c>
      <c r="L899" s="354" t="s">
        <v>20</v>
      </c>
      <c r="M899" s="355" t="s">
        <v>21</v>
      </c>
      <c r="N899" s="365" t="s">
        <v>19</v>
      </c>
      <c r="O899" s="354" t="s">
        <v>20</v>
      </c>
      <c r="P899" s="355" t="s">
        <v>21</v>
      </c>
      <c r="Q899" s="365" t="s">
        <v>19</v>
      </c>
      <c r="R899" s="354" t="s">
        <v>20</v>
      </c>
      <c r="S899" s="355" t="s">
        <v>21</v>
      </c>
      <c r="T899" s="365" t="s">
        <v>19</v>
      </c>
      <c r="U899" s="354" t="s">
        <v>20</v>
      </c>
      <c r="V899" s="355" t="s">
        <v>21</v>
      </c>
      <c r="W899" s="365" t="s">
        <v>19</v>
      </c>
      <c r="X899" s="354" t="s">
        <v>20</v>
      </c>
      <c r="Y899" s="450" t="s">
        <v>21</v>
      </c>
      <c r="Z899" s="365" t="s">
        <v>19</v>
      </c>
      <c r="AA899" s="354" t="s">
        <v>20</v>
      </c>
      <c r="AB899" s="355" t="s">
        <v>21</v>
      </c>
      <c r="AC899" s="365" t="s">
        <v>19</v>
      </c>
      <c r="AD899" s="354" t="s">
        <v>20</v>
      </c>
      <c r="AE899" s="355" t="s">
        <v>21</v>
      </c>
      <c r="AF899" s="365" t="s">
        <v>19</v>
      </c>
      <c r="AG899" s="354" t="s">
        <v>20</v>
      </c>
      <c r="AH899" s="355" t="s">
        <v>21</v>
      </c>
      <c r="AI899" s="356" t="s">
        <v>19</v>
      </c>
      <c r="AJ899" s="453" t="s">
        <v>22</v>
      </c>
    </row>
    <row r="900" spans="1:36" ht="15" customHeight="1">
      <c r="A900" s="447"/>
      <c r="B900" s="431"/>
      <c r="C900" s="431"/>
      <c r="D900" s="431"/>
      <c r="E900" s="431"/>
      <c r="F900" s="444"/>
      <c r="G900" s="449"/>
      <c r="H900" s="443"/>
      <c r="I900" s="444"/>
      <c r="J900" s="445"/>
      <c r="K900" s="443"/>
      <c r="L900" s="444"/>
      <c r="M900" s="445"/>
      <c r="N900" s="443"/>
      <c r="O900" s="444"/>
      <c r="P900" s="445"/>
      <c r="Q900" s="443"/>
      <c r="R900" s="444"/>
      <c r="S900" s="445"/>
      <c r="T900" s="443"/>
      <c r="U900" s="444"/>
      <c r="V900" s="445"/>
      <c r="W900" s="443"/>
      <c r="X900" s="444"/>
      <c r="Y900" s="451"/>
      <c r="Z900" s="443"/>
      <c r="AA900" s="444"/>
      <c r="AB900" s="445"/>
      <c r="AC900" s="443"/>
      <c r="AD900" s="444"/>
      <c r="AE900" s="445"/>
      <c r="AF900" s="443"/>
      <c r="AG900" s="444"/>
      <c r="AH900" s="445"/>
      <c r="AI900" s="452"/>
      <c r="AJ900" s="454"/>
    </row>
    <row r="901" spans="1:36" ht="15" customHeight="1">
      <c r="A901" s="435" t="s">
        <v>218</v>
      </c>
      <c r="B901" s="426" t="s">
        <v>402</v>
      </c>
      <c r="C901" s="437">
        <v>2236</v>
      </c>
      <c r="D901" s="520" t="s">
        <v>403</v>
      </c>
      <c r="E901" s="441" t="s">
        <v>404</v>
      </c>
      <c r="F901" s="426" t="s">
        <v>218</v>
      </c>
      <c r="G901" s="196" t="s">
        <v>27</v>
      </c>
      <c r="H901" s="208"/>
      <c r="I901" s="179">
        <f t="shared" ref="I901:I909" si="710">H901-J901</f>
        <v>0</v>
      </c>
      <c r="J901" s="209"/>
      <c r="K901" s="208"/>
      <c r="L901" s="179">
        <f t="shared" ref="L901:L909" si="711">K901-M901</f>
        <v>0</v>
      </c>
      <c r="M901" s="209"/>
      <c r="N901" s="208"/>
      <c r="O901" s="179">
        <f t="shared" ref="O901:O909" si="712">N901-P901</f>
        <v>0</v>
      </c>
      <c r="P901" s="209"/>
      <c r="Q901" s="208"/>
      <c r="R901" s="179">
        <f t="shared" ref="R901:R909" si="713">Q901-S901</f>
        <v>0</v>
      </c>
      <c r="S901" s="209"/>
      <c r="T901" s="208"/>
      <c r="U901" s="179">
        <f t="shared" ref="U901:U909" si="714">T901-V901</f>
        <v>0</v>
      </c>
      <c r="V901" s="209"/>
      <c r="W901" s="208"/>
      <c r="X901" s="179">
        <f t="shared" ref="X901:X909" si="715">W901-Y901</f>
        <v>0</v>
      </c>
      <c r="Y901" s="228"/>
      <c r="Z901" s="208"/>
      <c r="AA901" s="179">
        <f t="shared" ref="AA901:AA909" si="716">Z901-AB901</f>
        <v>0</v>
      </c>
      <c r="AB901" s="209"/>
      <c r="AC901" s="208"/>
      <c r="AD901" s="179">
        <f t="shared" ref="AD901:AD909" si="717">AC901-AE901</f>
        <v>0</v>
      </c>
      <c r="AE901" s="209"/>
      <c r="AF901" s="208"/>
      <c r="AG901" s="179">
        <f t="shared" ref="AG901:AG909" si="718">AF901-AH901</f>
        <v>0</v>
      </c>
      <c r="AH901" s="209"/>
      <c r="AI901" s="203"/>
      <c r="AJ901" s="181" t="s">
        <v>28</v>
      </c>
    </row>
    <row r="902" spans="1:36">
      <c r="A902" s="435"/>
      <c r="B902" s="426"/>
      <c r="C902" s="437"/>
      <c r="D902" s="520"/>
      <c r="E902" s="441"/>
      <c r="F902" s="426"/>
      <c r="G902" s="196" t="s">
        <v>29</v>
      </c>
      <c r="H902" s="208"/>
      <c r="I902" s="179">
        <f t="shared" si="710"/>
        <v>0</v>
      </c>
      <c r="J902" s="209"/>
      <c r="K902" s="208"/>
      <c r="L902" s="179">
        <f t="shared" si="711"/>
        <v>0</v>
      </c>
      <c r="M902" s="209"/>
      <c r="N902" s="208"/>
      <c r="O902" s="179">
        <f t="shared" si="712"/>
        <v>0</v>
      </c>
      <c r="P902" s="209"/>
      <c r="Q902" s="208"/>
      <c r="R902" s="179">
        <f t="shared" si="713"/>
        <v>0</v>
      </c>
      <c r="S902" s="209"/>
      <c r="T902" s="208"/>
      <c r="U902" s="179">
        <f t="shared" si="714"/>
        <v>0</v>
      </c>
      <c r="V902" s="209"/>
      <c r="W902" s="208"/>
      <c r="X902" s="179">
        <f t="shared" si="715"/>
        <v>0</v>
      </c>
      <c r="Y902" s="228"/>
      <c r="Z902" s="208"/>
      <c r="AA902" s="179">
        <f t="shared" si="716"/>
        <v>0</v>
      </c>
      <c r="AB902" s="209"/>
      <c r="AC902" s="208"/>
      <c r="AD902" s="179">
        <f t="shared" si="717"/>
        <v>0</v>
      </c>
      <c r="AE902" s="209"/>
      <c r="AF902" s="208"/>
      <c r="AG902" s="179">
        <f t="shared" si="718"/>
        <v>0</v>
      </c>
      <c r="AH902" s="209"/>
      <c r="AI902" s="203"/>
      <c r="AJ902" s="182">
        <f>SUM(H901:H909,K901:K909,N901:N909,Q901:Q909,T901:T909,W901:W909,Z901:Z909,AC901:AC909,AF901:AF909)</f>
        <v>706193</v>
      </c>
    </row>
    <row r="903" spans="1:36">
      <c r="A903" s="435"/>
      <c r="B903" s="426"/>
      <c r="C903" s="437"/>
      <c r="D903" s="520"/>
      <c r="E903" s="441"/>
      <c r="F903" s="426"/>
      <c r="G903" s="196" t="s">
        <v>30</v>
      </c>
      <c r="H903" s="208"/>
      <c r="I903" s="179">
        <f t="shared" si="710"/>
        <v>0</v>
      </c>
      <c r="J903" s="209"/>
      <c r="K903" s="208"/>
      <c r="L903" s="179">
        <f t="shared" si="711"/>
        <v>0</v>
      </c>
      <c r="M903" s="209"/>
      <c r="N903" s="208"/>
      <c r="O903" s="179">
        <f t="shared" si="712"/>
        <v>0</v>
      </c>
      <c r="P903" s="209"/>
      <c r="Q903" s="208"/>
      <c r="R903" s="179">
        <f t="shared" si="713"/>
        <v>0</v>
      </c>
      <c r="S903" s="209"/>
      <c r="T903" s="208"/>
      <c r="U903" s="179">
        <f t="shared" si="714"/>
        <v>0</v>
      </c>
      <c r="V903" s="209"/>
      <c r="W903" s="208"/>
      <c r="X903" s="179">
        <f t="shared" si="715"/>
        <v>0</v>
      </c>
      <c r="Y903" s="228"/>
      <c r="Z903" s="208"/>
      <c r="AA903" s="179">
        <f t="shared" si="716"/>
        <v>0</v>
      </c>
      <c r="AB903" s="209"/>
      <c r="AC903" s="208"/>
      <c r="AD903" s="179">
        <f t="shared" si="717"/>
        <v>0</v>
      </c>
      <c r="AE903" s="209"/>
      <c r="AF903" s="208"/>
      <c r="AG903" s="179">
        <f t="shared" si="718"/>
        <v>0</v>
      </c>
      <c r="AH903" s="209"/>
      <c r="AI903" s="203"/>
      <c r="AJ903" s="183" t="s">
        <v>32</v>
      </c>
    </row>
    <row r="904" spans="1:36">
      <c r="A904" s="435"/>
      <c r="B904" s="426"/>
      <c r="C904" s="437"/>
      <c r="D904" s="520"/>
      <c r="E904" s="441"/>
      <c r="F904" s="426"/>
      <c r="G904" s="196" t="s">
        <v>31</v>
      </c>
      <c r="H904" s="208"/>
      <c r="I904" s="179">
        <f t="shared" si="710"/>
        <v>0</v>
      </c>
      <c r="J904" s="209"/>
      <c r="K904" s="208">
        <v>186193</v>
      </c>
      <c r="L904" s="179">
        <f t="shared" si="711"/>
        <v>0</v>
      </c>
      <c r="M904" s="209">
        <v>186193</v>
      </c>
      <c r="N904" s="208"/>
      <c r="O904" s="179">
        <f t="shared" si="712"/>
        <v>0</v>
      </c>
      <c r="P904" s="209"/>
      <c r="Q904" s="208"/>
      <c r="R904" s="179">
        <f t="shared" si="713"/>
        <v>0</v>
      </c>
      <c r="S904" s="209"/>
      <c r="T904" s="208"/>
      <c r="U904" s="179">
        <f t="shared" si="714"/>
        <v>0</v>
      </c>
      <c r="V904" s="209"/>
      <c r="W904" s="208"/>
      <c r="X904" s="179">
        <f t="shared" si="715"/>
        <v>0</v>
      </c>
      <c r="Y904" s="228"/>
      <c r="Z904" s="208"/>
      <c r="AA904" s="179">
        <f t="shared" si="716"/>
        <v>0</v>
      </c>
      <c r="AB904" s="209"/>
      <c r="AC904" s="208"/>
      <c r="AD904" s="179">
        <f t="shared" si="717"/>
        <v>0</v>
      </c>
      <c r="AE904" s="209"/>
      <c r="AF904" s="208"/>
      <c r="AG904" s="179">
        <f t="shared" si="718"/>
        <v>0</v>
      </c>
      <c r="AH904" s="209"/>
      <c r="AI904" s="203"/>
      <c r="AJ904" s="182">
        <f>SUM(I901:I909,L901:L909,O901:O909,R901:R909,U901:U909,X901:X909,AA901:AA909,AD901:AD909,AG901:AG909)</f>
        <v>520000</v>
      </c>
    </row>
    <row r="905" spans="1:36">
      <c r="A905" s="435"/>
      <c r="B905" s="426"/>
      <c r="C905" s="437"/>
      <c r="D905" s="520"/>
      <c r="E905" s="441"/>
      <c r="F905" s="426"/>
      <c r="G905" s="196" t="s">
        <v>33</v>
      </c>
      <c r="H905" s="208"/>
      <c r="I905" s="179">
        <f t="shared" si="710"/>
        <v>0</v>
      </c>
      <c r="J905" s="209"/>
      <c r="K905" s="208"/>
      <c r="L905" s="179">
        <f t="shared" si="711"/>
        <v>0</v>
      </c>
      <c r="M905" s="209"/>
      <c r="N905" s="208"/>
      <c r="O905" s="179">
        <f t="shared" si="712"/>
        <v>0</v>
      </c>
      <c r="P905" s="209"/>
      <c r="Q905" s="208"/>
      <c r="R905" s="179">
        <f t="shared" si="713"/>
        <v>0</v>
      </c>
      <c r="S905" s="209"/>
      <c r="T905" s="208"/>
      <c r="U905" s="179">
        <f t="shared" si="714"/>
        <v>0</v>
      </c>
      <c r="V905" s="209"/>
      <c r="W905" s="208"/>
      <c r="X905" s="179">
        <f t="shared" si="715"/>
        <v>0</v>
      </c>
      <c r="Y905" s="228"/>
      <c r="Z905" s="208"/>
      <c r="AA905" s="179">
        <f t="shared" si="716"/>
        <v>0</v>
      </c>
      <c r="AB905" s="209"/>
      <c r="AC905" s="208"/>
      <c r="AD905" s="179">
        <f t="shared" si="717"/>
        <v>0</v>
      </c>
      <c r="AE905" s="209"/>
      <c r="AF905" s="208"/>
      <c r="AG905" s="179">
        <f t="shared" si="718"/>
        <v>0</v>
      </c>
      <c r="AH905" s="209"/>
      <c r="AI905" s="203"/>
      <c r="AJ905" s="183" t="s">
        <v>36</v>
      </c>
    </row>
    <row r="906" spans="1:36">
      <c r="A906" s="435"/>
      <c r="B906" s="426"/>
      <c r="C906" s="437"/>
      <c r="D906" s="520"/>
      <c r="E906" s="441"/>
      <c r="F906" s="426"/>
      <c r="G906" s="196" t="s">
        <v>34</v>
      </c>
      <c r="H906" s="208"/>
      <c r="I906" s="179">
        <f t="shared" si="710"/>
        <v>0</v>
      </c>
      <c r="J906" s="209"/>
      <c r="K906" s="208"/>
      <c r="L906" s="179">
        <f t="shared" si="711"/>
        <v>0</v>
      </c>
      <c r="M906" s="209"/>
      <c r="N906" s="208"/>
      <c r="O906" s="179">
        <f t="shared" si="712"/>
        <v>0</v>
      </c>
      <c r="P906" s="209"/>
      <c r="Q906" s="208"/>
      <c r="R906" s="179">
        <f t="shared" si="713"/>
        <v>0</v>
      </c>
      <c r="S906" s="209"/>
      <c r="T906" s="208"/>
      <c r="U906" s="179">
        <f t="shared" si="714"/>
        <v>0</v>
      </c>
      <c r="V906" s="209"/>
      <c r="W906" s="208">
        <v>520000</v>
      </c>
      <c r="X906" s="179">
        <f t="shared" si="715"/>
        <v>520000</v>
      </c>
      <c r="Y906" s="209"/>
      <c r="Z906" s="208"/>
      <c r="AA906" s="179">
        <f t="shared" si="716"/>
        <v>0</v>
      </c>
      <c r="AB906" s="209"/>
      <c r="AC906" s="208"/>
      <c r="AD906" s="179">
        <f t="shared" si="717"/>
        <v>0</v>
      </c>
      <c r="AE906" s="209"/>
      <c r="AF906" s="208"/>
      <c r="AG906" s="179">
        <f t="shared" si="718"/>
        <v>0</v>
      </c>
      <c r="AH906" s="209"/>
      <c r="AI906" s="203"/>
      <c r="AJ906" s="182">
        <f>SUM(J901:J909,M901:M909,P901:P909,S901:S909,V901:V909,Y901:Y909,AB901:AB909,AE901:AE909,AH901:AH909)</f>
        <v>186193</v>
      </c>
    </row>
    <row r="907" spans="1:36">
      <c r="A907" s="435"/>
      <c r="B907" s="426"/>
      <c r="C907" s="437"/>
      <c r="D907" s="520"/>
      <c r="E907" s="441"/>
      <c r="F907" s="426"/>
      <c r="G907" s="196" t="s">
        <v>35</v>
      </c>
      <c r="H907" s="208"/>
      <c r="I907" s="179">
        <f t="shared" si="710"/>
        <v>0</v>
      </c>
      <c r="J907" s="209"/>
      <c r="K907" s="208"/>
      <c r="L907" s="179">
        <f t="shared" si="711"/>
        <v>0</v>
      </c>
      <c r="M907" s="209"/>
      <c r="N907" s="208"/>
      <c r="O907" s="179">
        <f t="shared" si="712"/>
        <v>0</v>
      </c>
      <c r="P907" s="209"/>
      <c r="Q907" s="208"/>
      <c r="R907" s="179">
        <f t="shared" si="713"/>
        <v>0</v>
      </c>
      <c r="S907" s="209"/>
      <c r="T907" s="208"/>
      <c r="U907" s="179">
        <f t="shared" si="714"/>
        <v>0</v>
      </c>
      <c r="V907" s="209"/>
      <c r="W907" s="208"/>
      <c r="X907" s="179">
        <f t="shared" si="715"/>
        <v>0</v>
      </c>
      <c r="Y907" s="228"/>
      <c r="Z907" s="208"/>
      <c r="AA907" s="179">
        <f t="shared" si="716"/>
        <v>0</v>
      </c>
      <c r="AB907" s="209"/>
      <c r="AC907" s="208"/>
      <c r="AD907" s="179">
        <f t="shared" si="717"/>
        <v>0</v>
      </c>
      <c r="AE907" s="209"/>
      <c r="AF907" s="208"/>
      <c r="AG907" s="179">
        <f t="shared" si="718"/>
        <v>0</v>
      </c>
      <c r="AH907" s="209"/>
      <c r="AI907" s="203"/>
      <c r="AJ907" s="183" t="s">
        <v>40</v>
      </c>
    </row>
    <row r="908" spans="1:36">
      <c r="A908" s="435"/>
      <c r="B908" s="426"/>
      <c r="C908" s="437"/>
      <c r="D908" s="520"/>
      <c r="E908" s="441"/>
      <c r="F908" s="426"/>
      <c r="G908" s="196" t="s">
        <v>37</v>
      </c>
      <c r="H908" s="208"/>
      <c r="I908" s="179">
        <f t="shared" si="710"/>
        <v>0</v>
      </c>
      <c r="J908" s="209"/>
      <c r="K908" s="208"/>
      <c r="L908" s="179">
        <f t="shared" si="711"/>
        <v>0</v>
      </c>
      <c r="M908" s="209"/>
      <c r="N908" s="208"/>
      <c r="O908" s="179">
        <f t="shared" si="712"/>
        <v>0</v>
      </c>
      <c r="P908" s="209"/>
      <c r="Q908" s="208"/>
      <c r="R908" s="179">
        <f t="shared" si="713"/>
        <v>0</v>
      </c>
      <c r="S908" s="209"/>
      <c r="T908" s="208"/>
      <c r="U908" s="179">
        <f t="shared" si="714"/>
        <v>0</v>
      </c>
      <c r="V908" s="209"/>
      <c r="W908" s="208"/>
      <c r="X908" s="179">
        <f t="shared" si="715"/>
        <v>0</v>
      </c>
      <c r="Y908" s="228"/>
      <c r="Z908" s="208"/>
      <c r="AA908" s="179">
        <f t="shared" si="716"/>
        <v>0</v>
      </c>
      <c r="AB908" s="209"/>
      <c r="AC908" s="208"/>
      <c r="AD908" s="179">
        <f t="shared" si="717"/>
        <v>0</v>
      </c>
      <c r="AE908" s="209"/>
      <c r="AF908" s="208"/>
      <c r="AG908" s="179">
        <f t="shared" si="718"/>
        <v>0</v>
      </c>
      <c r="AH908" s="209"/>
      <c r="AI908" s="203"/>
      <c r="AJ908" s="184">
        <f>AJ906/AJ902</f>
        <v>0.26365738544562178</v>
      </c>
    </row>
    <row r="909" spans="1:36" ht="15" thickBot="1">
      <c r="A909" s="436"/>
      <c r="B909" s="427"/>
      <c r="C909" s="438"/>
      <c r="D909" s="521"/>
      <c r="E909" s="442"/>
      <c r="F909" s="427"/>
      <c r="G909" s="197" t="s">
        <v>38</v>
      </c>
      <c r="H909" s="210"/>
      <c r="I909" s="185">
        <f t="shared" si="710"/>
        <v>0</v>
      </c>
      <c r="J909" s="211"/>
      <c r="K909" s="210"/>
      <c r="L909" s="185">
        <f t="shared" si="711"/>
        <v>0</v>
      </c>
      <c r="M909" s="211"/>
      <c r="N909" s="210"/>
      <c r="O909" s="185">
        <f t="shared" si="712"/>
        <v>0</v>
      </c>
      <c r="P909" s="211"/>
      <c r="Q909" s="210"/>
      <c r="R909" s="185">
        <f t="shared" si="713"/>
        <v>0</v>
      </c>
      <c r="S909" s="211"/>
      <c r="T909" s="210"/>
      <c r="U909" s="185">
        <f t="shared" si="714"/>
        <v>0</v>
      </c>
      <c r="V909" s="211"/>
      <c r="W909" s="210"/>
      <c r="X909" s="185">
        <f t="shared" si="715"/>
        <v>0</v>
      </c>
      <c r="Y909" s="229"/>
      <c r="Z909" s="210"/>
      <c r="AA909" s="185">
        <f t="shared" si="716"/>
        <v>0</v>
      </c>
      <c r="AB909" s="211"/>
      <c r="AC909" s="210"/>
      <c r="AD909" s="185">
        <f t="shared" si="717"/>
        <v>0</v>
      </c>
      <c r="AE909" s="211"/>
      <c r="AF909" s="210"/>
      <c r="AG909" s="185">
        <f t="shared" si="718"/>
        <v>0</v>
      </c>
      <c r="AH909" s="211"/>
      <c r="AI909" s="204"/>
      <c r="AJ909" s="186"/>
    </row>
    <row r="910" spans="1:36" ht="15" hidden="1" customHeight="1">
      <c r="A910" s="489" t="s">
        <v>17</v>
      </c>
      <c r="B910" s="386" t="s">
        <v>13</v>
      </c>
      <c r="C910" s="386" t="s">
        <v>14</v>
      </c>
      <c r="D910" s="386" t="s">
        <v>176</v>
      </c>
      <c r="E910" s="386" t="s">
        <v>16</v>
      </c>
      <c r="F910" s="379" t="s">
        <v>17</v>
      </c>
      <c r="G910" s="490" t="s">
        <v>18</v>
      </c>
      <c r="H910" s="487" t="s">
        <v>19</v>
      </c>
      <c r="I910" s="379" t="s">
        <v>20</v>
      </c>
      <c r="J910" s="380" t="s">
        <v>21</v>
      </c>
      <c r="K910" s="487" t="s">
        <v>19</v>
      </c>
      <c r="L910" s="379" t="s">
        <v>20</v>
      </c>
      <c r="M910" s="380" t="s">
        <v>21</v>
      </c>
      <c r="N910" s="487" t="s">
        <v>19</v>
      </c>
      <c r="O910" s="379" t="s">
        <v>20</v>
      </c>
      <c r="P910" s="380" t="s">
        <v>21</v>
      </c>
      <c r="Q910" s="487" t="s">
        <v>19</v>
      </c>
      <c r="R910" s="379" t="s">
        <v>20</v>
      </c>
      <c r="S910" s="380" t="s">
        <v>21</v>
      </c>
      <c r="T910" s="487" t="s">
        <v>19</v>
      </c>
      <c r="U910" s="379" t="s">
        <v>20</v>
      </c>
      <c r="V910" s="380" t="s">
        <v>21</v>
      </c>
      <c r="W910" s="487" t="s">
        <v>19</v>
      </c>
      <c r="X910" s="379" t="s">
        <v>20</v>
      </c>
      <c r="Y910" s="486" t="s">
        <v>21</v>
      </c>
      <c r="Z910" s="487" t="s">
        <v>19</v>
      </c>
      <c r="AA910" s="379" t="s">
        <v>20</v>
      </c>
      <c r="AB910" s="380" t="s">
        <v>21</v>
      </c>
      <c r="AC910" s="487" t="s">
        <v>19</v>
      </c>
      <c r="AD910" s="379" t="s">
        <v>20</v>
      </c>
      <c r="AE910" s="380" t="s">
        <v>21</v>
      </c>
      <c r="AF910" s="487" t="s">
        <v>19</v>
      </c>
      <c r="AG910" s="379" t="s">
        <v>20</v>
      </c>
      <c r="AH910" s="380" t="s">
        <v>21</v>
      </c>
      <c r="AI910" s="381" t="s">
        <v>19</v>
      </c>
      <c r="AJ910" s="488" t="s">
        <v>22</v>
      </c>
    </row>
    <row r="911" spans="1:36" ht="15" hidden="1" customHeight="1">
      <c r="A911" s="447"/>
      <c r="B911" s="431"/>
      <c r="C911" s="431"/>
      <c r="D911" s="431"/>
      <c r="E911" s="431"/>
      <c r="F911" s="444"/>
      <c r="G911" s="449"/>
      <c r="H911" s="443"/>
      <c r="I911" s="444"/>
      <c r="J911" s="445"/>
      <c r="K911" s="443"/>
      <c r="L911" s="444"/>
      <c r="M911" s="445"/>
      <c r="N911" s="443"/>
      <c r="O911" s="444"/>
      <c r="P911" s="445"/>
      <c r="Q911" s="443"/>
      <c r="R911" s="444"/>
      <c r="S911" s="445"/>
      <c r="T911" s="443"/>
      <c r="U911" s="444"/>
      <c r="V911" s="445"/>
      <c r="W911" s="443"/>
      <c r="X911" s="444"/>
      <c r="Y911" s="451"/>
      <c r="Z911" s="443"/>
      <c r="AA911" s="444"/>
      <c r="AB911" s="445"/>
      <c r="AC911" s="443"/>
      <c r="AD911" s="444"/>
      <c r="AE911" s="445"/>
      <c r="AF911" s="443"/>
      <c r="AG911" s="444"/>
      <c r="AH911" s="445"/>
      <c r="AI911" s="452"/>
      <c r="AJ911" s="454"/>
    </row>
    <row r="912" spans="1:36" ht="15" hidden="1" customHeight="1">
      <c r="A912" s="435" t="s">
        <v>245</v>
      </c>
      <c r="B912" s="426" t="s">
        <v>405</v>
      </c>
      <c r="C912" s="437">
        <v>2272</v>
      </c>
      <c r="D912" s="520"/>
      <c r="E912" s="441" t="s">
        <v>406</v>
      </c>
      <c r="F912" s="426" t="s">
        <v>245</v>
      </c>
      <c r="G912" s="196" t="s">
        <v>27</v>
      </c>
      <c r="H912" s="208"/>
      <c r="I912" s="179">
        <f t="shared" ref="I912:I920" si="719">H912-J912</f>
        <v>0</v>
      </c>
      <c r="J912" s="209"/>
      <c r="K912" s="208"/>
      <c r="L912" s="179">
        <f t="shared" ref="L912:L920" si="720">K912-M912</f>
        <v>0</v>
      </c>
      <c r="M912" s="209"/>
      <c r="N912" s="208"/>
      <c r="O912" s="179">
        <f t="shared" ref="O912:O920" si="721">N912-P912</f>
        <v>0</v>
      </c>
      <c r="P912" s="209"/>
      <c r="Q912" s="208"/>
      <c r="R912" s="179">
        <f t="shared" ref="R912:R920" si="722">Q912-S912</f>
        <v>0</v>
      </c>
      <c r="S912" s="209"/>
      <c r="T912" s="208"/>
      <c r="U912" s="179">
        <f t="shared" ref="U912:U920" si="723">T912-V912</f>
        <v>0</v>
      </c>
      <c r="V912" s="209"/>
      <c r="W912" s="208"/>
      <c r="X912" s="179">
        <f t="shared" ref="X912:X920" si="724">W912-Y912</f>
        <v>0</v>
      </c>
      <c r="Y912" s="228"/>
      <c r="Z912" s="208"/>
      <c r="AA912" s="179">
        <f t="shared" ref="AA912:AA920" si="725">Z912-AB912</f>
        <v>0</v>
      </c>
      <c r="AB912" s="209"/>
      <c r="AC912" s="208"/>
      <c r="AD912" s="179">
        <f t="shared" ref="AD912:AD920" si="726">AC912-AE912</f>
        <v>0</v>
      </c>
      <c r="AE912" s="209"/>
      <c r="AF912" s="208"/>
      <c r="AG912" s="179">
        <f t="shared" ref="AG912:AG920" si="727">AF912-AH912</f>
        <v>0</v>
      </c>
      <c r="AH912" s="209"/>
      <c r="AI912" s="203"/>
      <c r="AJ912" s="181" t="s">
        <v>28</v>
      </c>
    </row>
    <row r="913" spans="1:36" ht="15" hidden="1" customHeight="1">
      <c r="A913" s="435"/>
      <c r="B913" s="426"/>
      <c r="C913" s="437"/>
      <c r="D913" s="520"/>
      <c r="E913" s="441"/>
      <c r="F913" s="426"/>
      <c r="G913" s="196" t="s">
        <v>29</v>
      </c>
      <c r="H913" s="208"/>
      <c r="I913" s="179">
        <f t="shared" si="719"/>
        <v>0</v>
      </c>
      <c r="J913" s="209"/>
      <c r="K913" s="208"/>
      <c r="L913" s="179">
        <f t="shared" si="720"/>
        <v>0</v>
      </c>
      <c r="M913" s="209"/>
      <c r="N913" s="208"/>
      <c r="O913" s="179">
        <f t="shared" si="721"/>
        <v>0</v>
      </c>
      <c r="P913" s="209"/>
      <c r="Q913" s="208"/>
      <c r="R913" s="179">
        <f t="shared" si="722"/>
        <v>0</v>
      </c>
      <c r="S913" s="209"/>
      <c r="T913" s="208"/>
      <c r="U913" s="179">
        <f t="shared" si="723"/>
        <v>0</v>
      </c>
      <c r="V913" s="209"/>
      <c r="W913" s="208"/>
      <c r="X913" s="179">
        <f t="shared" si="724"/>
        <v>0</v>
      </c>
      <c r="Y913" s="228"/>
      <c r="Z913" s="208"/>
      <c r="AA913" s="179">
        <f t="shared" si="725"/>
        <v>0</v>
      </c>
      <c r="AB913" s="209"/>
      <c r="AC913" s="208"/>
      <c r="AD913" s="179">
        <f t="shared" si="726"/>
        <v>0</v>
      </c>
      <c r="AE913" s="209"/>
      <c r="AF913" s="208"/>
      <c r="AG913" s="179">
        <f t="shared" si="727"/>
        <v>0</v>
      </c>
      <c r="AH913" s="209"/>
      <c r="AI913" s="203"/>
      <c r="AJ913" s="182">
        <f>SUM(H912:H920,K912:K920,N912:N920,Q912:Q920,T912:T920,W912:W920,Z912:Z920,AC912:AC920,AF912:AF920)</f>
        <v>2200000</v>
      </c>
    </row>
    <row r="914" spans="1:36" ht="15" hidden="1" customHeight="1">
      <c r="A914" s="435"/>
      <c r="B914" s="426"/>
      <c r="C914" s="437"/>
      <c r="D914" s="520"/>
      <c r="E914" s="441"/>
      <c r="F914" s="426"/>
      <c r="G914" s="196" t="s">
        <v>30</v>
      </c>
      <c r="H914" s="208"/>
      <c r="I914" s="179">
        <f t="shared" si="719"/>
        <v>0</v>
      </c>
      <c r="J914" s="209"/>
      <c r="K914" s="208"/>
      <c r="L914" s="179">
        <f t="shared" si="720"/>
        <v>0</v>
      </c>
      <c r="M914" s="209"/>
      <c r="N914" s="208"/>
      <c r="O914" s="179">
        <f t="shared" si="721"/>
        <v>0</v>
      </c>
      <c r="P914" s="209"/>
      <c r="Q914" s="208"/>
      <c r="R914" s="179">
        <f t="shared" si="722"/>
        <v>0</v>
      </c>
      <c r="S914" s="209"/>
      <c r="T914" s="208"/>
      <c r="U914" s="179">
        <f t="shared" si="723"/>
        <v>0</v>
      </c>
      <c r="V914" s="209"/>
      <c r="W914" s="208"/>
      <c r="X914" s="179">
        <f t="shared" si="724"/>
        <v>0</v>
      </c>
      <c r="Y914" s="228"/>
      <c r="Z914" s="208"/>
      <c r="AA914" s="179">
        <f t="shared" si="725"/>
        <v>0</v>
      </c>
      <c r="AB914" s="209"/>
      <c r="AC914" s="208"/>
      <c r="AD914" s="179">
        <f t="shared" si="726"/>
        <v>0</v>
      </c>
      <c r="AE914" s="209"/>
      <c r="AF914" s="208"/>
      <c r="AG914" s="179">
        <f t="shared" si="727"/>
        <v>0</v>
      </c>
      <c r="AH914" s="209"/>
      <c r="AI914" s="203"/>
      <c r="AJ914" s="183" t="s">
        <v>32</v>
      </c>
    </row>
    <row r="915" spans="1:36" ht="15" hidden="1" customHeight="1">
      <c r="A915" s="435"/>
      <c r="B915" s="426"/>
      <c r="C915" s="437"/>
      <c r="D915" s="520"/>
      <c r="E915" s="441"/>
      <c r="F915" s="426"/>
      <c r="G915" s="196" t="s">
        <v>31</v>
      </c>
      <c r="H915" s="208"/>
      <c r="I915" s="179">
        <f t="shared" si="719"/>
        <v>0</v>
      </c>
      <c r="J915" s="209"/>
      <c r="K915" s="208"/>
      <c r="L915" s="179">
        <f t="shared" si="720"/>
        <v>0</v>
      </c>
      <c r="M915" s="209"/>
      <c r="N915" s="208"/>
      <c r="O915" s="179">
        <f t="shared" si="721"/>
        <v>0</v>
      </c>
      <c r="P915" s="209"/>
      <c r="Q915" s="208"/>
      <c r="R915" s="179">
        <f t="shared" si="722"/>
        <v>0</v>
      </c>
      <c r="S915" s="209"/>
      <c r="T915" s="208"/>
      <c r="U915" s="179">
        <f t="shared" si="723"/>
        <v>0</v>
      </c>
      <c r="V915" s="209"/>
      <c r="W915" s="208"/>
      <c r="X915" s="179">
        <f t="shared" si="724"/>
        <v>0</v>
      </c>
      <c r="Y915" s="228"/>
      <c r="Z915" s="208"/>
      <c r="AA915" s="179">
        <f t="shared" si="725"/>
        <v>0</v>
      </c>
      <c r="AB915" s="209"/>
      <c r="AC915" s="208"/>
      <c r="AD915" s="179">
        <f t="shared" si="726"/>
        <v>0</v>
      </c>
      <c r="AE915" s="209"/>
      <c r="AF915" s="208"/>
      <c r="AG915" s="179">
        <f t="shared" si="727"/>
        <v>0</v>
      </c>
      <c r="AH915" s="209"/>
      <c r="AI915" s="203"/>
      <c r="AJ915" s="182">
        <f>SUM(I912:I920,L912:L920,O912:O920,R912:R920,U912:U920,X912:X920,AA912:AA920,AD912:AD920,AA912:AA920,AG912:AG920)</f>
        <v>0</v>
      </c>
    </row>
    <row r="916" spans="1:36" ht="15" hidden="1" customHeight="1">
      <c r="A916" s="435"/>
      <c r="B916" s="426"/>
      <c r="C916" s="437"/>
      <c r="D916" s="520"/>
      <c r="E916" s="441"/>
      <c r="F916" s="426"/>
      <c r="G916" s="196" t="s">
        <v>33</v>
      </c>
      <c r="H916" s="208"/>
      <c r="I916" s="179">
        <f t="shared" si="719"/>
        <v>0</v>
      </c>
      <c r="J916" s="209"/>
      <c r="K916" s="208"/>
      <c r="L916" s="179">
        <f t="shared" si="720"/>
        <v>0</v>
      </c>
      <c r="M916" s="209"/>
      <c r="N916" s="208"/>
      <c r="O916" s="179">
        <f t="shared" si="721"/>
        <v>0</v>
      </c>
      <c r="P916" s="209"/>
      <c r="Q916" s="208"/>
      <c r="R916" s="179">
        <f t="shared" si="722"/>
        <v>0</v>
      </c>
      <c r="S916" s="209"/>
      <c r="T916" s="208"/>
      <c r="U916" s="179">
        <f t="shared" si="723"/>
        <v>0</v>
      </c>
      <c r="V916" s="209"/>
      <c r="W916" s="208"/>
      <c r="X916" s="179">
        <f t="shared" si="724"/>
        <v>0</v>
      </c>
      <c r="Y916" s="228"/>
      <c r="Z916" s="208"/>
      <c r="AA916" s="179">
        <f t="shared" si="725"/>
        <v>0</v>
      </c>
      <c r="AB916" s="209"/>
      <c r="AC916" s="208"/>
      <c r="AD916" s="179">
        <f t="shared" si="726"/>
        <v>0</v>
      </c>
      <c r="AE916" s="209"/>
      <c r="AF916" s="208"/>
      <c r="AG916" s="179">
        <f t="shared" si="727"/>
        <v>0</v>
      </c>
      <c r="AH916" s="209"/>
      <c r="AI916" s="203"/>
      <c r="AJ916" s="183" t="s">
        <v>36</v>
      </c>
    </row>
    <row r="917" spans="1:36" ht="15" hidden="1" customHeight="1">
      <c r="A917" s="435"/>
      <c r="B917" s="426"/>
      <c r="C917" s="437"/>
      <c r="D917" s="520"/>
      <c r="E917" s="441"/>
      <c r="F917" s="426"/>
      <c r="G917" s="196" t="s">
        <v>34</v>
      </c>
      <c r="H917" s="208">
        <v>2200000</v>
      </c>
      <c r="I917" s="179">
        <f t="shared" si="719"/>
        <v>0</v>
      </c>
      <c r="J917" s="209">
        <v>2200000</v>
      </c>
      <c r="K917" s="208"/>
      <c r="L917" s="179">
        <f t="shared" si="720"/>
        <v>0</v>
      </c>
      <c r="M917" s="209"/>
      <c r="N917" s="208"/>
      <c r="O917" s="179">
        <f t="shared" si="721"/>
        <v>0</v>
      </c>
      <c r="P917" s="209"/>
      <c r="Q917" s="208"/>
      <c r="R917" s="179">
        <f t="shared" si="722"/>
        <v>0</v>
      </c>
      <c r="S917" s="209"/>
      <c r="T917" s="208"/>
      <c r="U917" s="179">
        <f t="shared" si="723"/>
        <v>0</v>
      </c>
      <c r="V917" s="209"/>
      <c r="W917" s="208"/>
      <c r="X917" s="179">
        <f t="shared" si="724"/>
        <v>0</v>
      </c>
      <c r="Y917" s="228"/>
      <c r="Z917" s="208"/>
      <c r="AA917" s="179">
        <f t="shared" si="725"/>
        <v>0</v>
      </c>
      <c r="AB917" s="209"/>
      <c r="AC917" s="208"/>
      <c r="AD917" s="179">
        <f t="shared" si="726"/>
        <v>0</v>
      </c>
      <c r="AE917" s="209"/>
      <c r="AF917" s="208"/>
      <c r="AG917" s="179">
        <f t="shared" si="727"/>
        <v>0</v>
      </c>
      <c r="AH917" s="209"/>
      <c r="AI917" s="203"/>
      <c r="AJ917" s="182">
        <f>SUM(J912:J920,M912:M920,P912:P920,S912:S920,V912:V920,Y912:Y920,AB912:AB920,AE912:AE920,AH912:AH920)</f>
        <v>2200000</v>
      </c>
    </row>
    <row r="918" spans="1:36" ht="15" hidden="1" customHeight="1">
      <c r="A918" s="435"/>
      <c r="B918" s="426"/>
      <c r="C918" s="437"/>
      <c r="D918" s="520"/>
      <c r="E918" s="441"/>
      <c r="F918" s="426"/>
      <c r="G918" s="196" t="s">
        <v>35</v>
      </c>
      <c r="H918" s="208"/>
      <c r="I918" s="179">
        <f t="shared" si="719"/>
        <v>0</v>
      </c>
      <c r="J918" s="209"/>
      <c r="K918" s="208"/>
      <c r="L918" s="179">
        <f t="shared" si="720"/>
        <v>0</v>
      </c>
      <c r="M918" s="209"/>
      <c r="N918" s="208"/>
      <c r="O918" s="179">
        <f t="shared" si="721"/>
        <v>0</v>
      </c>
      <c r="P918" s="209"/>
      <c r="Q918" s="208"/>
      <c r="R918" s="179">
        <f t="shared" si="722"/>
        <v>0</v>
      </c>
      <c r="S918" s="209"/>
      <c r="T918" s="208"/>
      <c r="U918" s="179">
        <f t="shared" si="723"/>
        <v>0</v>
      </c>
      <c r="V918" s="209"/>
      <c r="W918" s="208"/>
      <c r="X918" s="179">
        <f t="shared" si="724"/>
        <v>0</v>
      </c>
      <c r="Y918" s="228"/>
      <c r="Z918" s="208"/>
      <c r="AA918" s="179">
        <f t="shared" si="725"/>
        <v>0</v>
      </c>
      <c r="AB918" s="209"/>
      <c r="AC918" s="208"/>
      <c r="AD918" s="179">
        <f t="shared" si="726"/>
        <v>0</v>
      </c>
      <c r="AE918" s="209"/>
      <c r="AF918" s="208"/>
      <c r="AG918" s="179">
        <f t="shared" si="727"/>
        <v>0</v>
      </c>
      <c r="AH918" s="209"/>
      <c r="AI918" s="203"/>
      <c r="AJ918" s="183" t="s">
        <v>40</v>
      </c>
    </row>
    <row r="919" spans="1:36" ht="15" hidden="1" customHeight="1">
      <c r="A919" s="435"/>
      <c r="B919" s="426"/>
      <c r="C919" s="437"/>
      <c r="D919" s="520"/>
      <c r="E919" s="441"/>
      <c r="F919" s="426"/>
      <c r="G919" s="196" t="s">
        <v>37</v>
      </c>
      <c r="H919" s="208"/>
      <c r="I919" s="179">
        <f t="shared" si="719"/>
        <v>0</v>
      </c>
      <c r="J919" s="209"/>
      <c r="K919" s="208"/>
      <c r="L919" s="179">
        <f t="shared" si="720"/>
        <v>0</v>
      </c>
      <c r="M919" s="209"/>
      <c r="N919" s="208"/>
      <c r="O919" s="179">
        <f t="shared" si="721"/>
        <v>0</v>
      </c>
      <c r="P919" s="209"/>
      <c r="Q919" s="208"/>
      <c r="R919" s="179">
        <f t="shared" si="722"/>
        <v>0</v>
      </c>
      <c r="S919" s="209"/>
      <c r="T919" s="208"/>
      <c r="U919" s="179">
        <f t="shared" si="723"/>
        <v>0</v>
      </c>
      <c r="V919" s="209"/>
      <c r="W919" s="208"/>
      <c r="X919" s="179">
        <f t="shared" si="724"/>
        <v>0</v>
      </c>
      <c r="Y919" s="228"/>
      <c r="Z919" s="208"/>
      <c r="AA919" s="179">
        <f t="shared" si="725"/>
        <v>0</v>
      </c>
      <c r="AB919" s="209"/>
      <c r="AC919" s="208"/>
      <c r="AD919" s="179">
        <f t="shared" si="726"/>
        <v>0</v>
      </c>
      <c r="AE919" s="209"/>
      <c r="AF919" s="208"/>
      <c r="AG919" s="179">
        <f t="shared" si="727"/>
        <v>0</v>
      </c>
      <c r="AH919" s="209"/>
      <c r="AI919" s="203"/>
      <c r="AJ919" s="184">
        <f>AJ917/AJ913</f>
        <v>1</v>
      </c>
    </row>
    <row r="920" spans="1:36" ht="15" hidden="1" customHeight="1" thickBot="1">
      <c r="A920" s="522"/>
      <c r="B920" s="432"/>
      <c r="C920" s="523"/>
      <c r="D920" s="524"/>
      <c r="E920" s="525"/>
      <c r="F920" s="432"/>
      <c r="G920" s="198" t="s">
        <v>38</v>
      </c>
      <c r="H920" s="212"/>
      <c r="I920" s="180">
        <f t="shared" si="719"/>
        <v>0</v>
      </c>
      <c r="J920" s="213"/>
      <c r="K920" s="212"/>
      <c r="L920" s="180">
        <f t="shared" si="720"/>
        <v>0</v>
      </c>
      <c r="M920" s="213"/>
      <c r="N920" s="212"/>
      <c r="O920" s="180">
        <f t="shared" si="721"/>
        <v>0</v>
      </c>
      <c r="P920" s="213"/>
      <c r="Q920" s="212"/>
      <c r="R920" s="180">
        <f t="shared" si="722"/>
        <v>0</v>
      </c>
      <c r="S920" s="213"/>
      <c r="T920" s="212"/>
      <c r="U920" s="180">
        <f t="shared" si="723"/>
        <v>0</v>
      </c>
      <c r="V920" s="213"/>
      <c r="W920" s="212"/>
      <c r="X920" s="180">
        <f t="shared" si="724"/>
        <v>0</v>
      </c>
      <c r="Y920" s="230"/>
      <c r="Z920" s="212"/>
      <c r="AA920" s="180">
        <f t="shared" si="725"/>
        <v>0</v>
      </c>
      <c r="AB920" s="213"/>
      <c r="AC920" s="212"/>
      <c r="AD920" s="180">
        <f t="shared" si="726"/>
        <v>0</v>
      </c>
      <c r="AE920" s="213"/>
      <c r="AF920" s="212"/>
      <c r="AG920" s="180">
        <f t="shared" si="727"/>
        <v>0</v>
      </c>
      <c r="AH920" s="213"/>
      <c r="AI920" s="205"/>
      <c r="AJ920" s="188"/>
    </row>
    <row r="921" spans="1:36" ht="15" hidden="1" customHeight="1">
      <c r="A921" s="446" t="s">
        <v>17</v>
      </c>
      <c r="B921" s="367" t="s">
        <v>13</v>
      </c>
      <c r="C921" s="367" t="s">
        <v>14</v>
      </c>
      <c r="D921" s="367" t="s">
        <v>176</v>
      </c>
      <c r="E921" s="367" t="s">
        <v>16</v>
      </c>
      <c r="F921" s="354" t="s">
        <v>17</v>
      </c>
      <c r="G921" s="448" t="s">
        <v>18</v>
      </c>
      <c r="H921" s="365" t="s">
        <v>19</v>
      </c>
      <c r="I921" s="354" t="s">
        <v>20</v>
      </c>
      <c r="J921" s="355" t="s">
        <v>21</v>
      </c>
      <c r="K921" s="365" t="s">
        <v>19</v>
      </c>
      <c r="L921" s="354" t="s">
        <v>20</v>
      </c>
      <c r="M921" s="355" t="s">
        <v>21</v>
      </c>
      <c r="N921" s="365" t="s">
        <v>19</v>
      </c>
      <c r="O921" s="354" t="s">
        <v>20</v>
      </c>
      <c r="P921" s="355" t="s">
        <v>21</v>
      </c>
      <c r="Q921" s="365" t="s">
        <v>19</v>
      </c>
      <c r="R921" s="354" t="s">
        <v>20</v>
      </c>
      <c r="S921" s="355" t="s">
        <v>21</v>
      </c>
      <c r="T921" s="365" t="s">
        <v>19</v>
      </c>
      <c r="U921" s="354" t="s">
        <v>20</v>
      </c>
      <c r="V921" s="355" t="s">
        <v>21</v>
      </c>
      <c r="W921" s="365" t="s">
        <v>19</v>
      </c>
      <c r="X921" s="354" t="s">
        <v>20</v>
      </c>
      <c r="Y921" s="450" t="s">
        <v>21</v>
      </c>
      <c r="Z921" s="365" t="s">
        <v>19</v>
      </c>
      <c r="AA921" s="354" t="s">
        <v>20</v>
      </c>
      <c r="AB921" s="355" t="s">
        <v>21</v>
      </c>
      <c r="AC921" s="365" t="s">
        <v>19</v>
      </c>
      <c r="AD921" s="354" t="s">
        <v>20</v>
      </c>
      <c r="AE921" s="355" t="s">
        <v>21</v>
      </c>
      <c r="AF921" s="365" t="s">
        <v>19</v>
      </c>
      <c r="AG921" s="354" t="s">
        <v>20</v>
      </c>
      <c r="AH921" s="355" t="s">
        <v>21</v>
      </c>
      <c r="AI921" s="356" t="s">
        <v>19</v>
      </c>
      <c r="AJ921" s="453" t="s">
        <v>22</v>
      </c>
    </row>
    <row r="922" spans="1:36" ht="15" hidden="1" customHeight="1">
      <c r="A922" s="447"/>
      <c r="B922" s="431"/>
      <c r="C922" s="431"/>
      <c r="D922" s="431"/>
      <c r="E922" s="431"/>
      <c r="F922" s="444"/>
      <c r="G922" s="449"/>
      <c r="H922" s="443"/>
      <c r="I922" s="444"/>
      <c r="J922" s="445"/>
      <c r="K922" s="443"/>
      <c r="L922" s="444"/>
      <c r="M922" s="445"/>
      <c r="N922" s="443"/>
      <c r="O922" s="444"/>
      <c r="P922" s="445"/>
      <c r="Q922" s="443"/>
      <c r="R922" s="444"/>
      <c r="S922" s="445"/>
      <c r="T922" s="443"/>
      <c r="U922" s="444"/>
      <c r="V922" s="445"/>
      <c r="W922" s="443"/>
      <c r="X922" s="444"/>
      <c r="Y922" s="451"/>
      <c r="Z922" s="443"/>
      <c r="AA922" s="444"/>
      <c r="AB922" s="445"/>
      <c r="AC922" s="443"/>
      <c r="AD922" s="444"/>
      <c r="AE922" s="445"/>
      <c r="AF922" s="443"/>
      <c r="AG922" s="444"/>
      <c r="AH922" s="445"/>
      <c r="AI922" s="452"/>
      <c r="AJ922" s="454"/>
    </row>
    <row r="923" spans="1:36" ht="15" hidden="1" customHeight="1">
      <c r="A923" s="435" t="s">
        <v>218</v>
      </c>
      <c r="B923" s="426" t="s">
        <v>407</v>
      </c>
      <c r="C923" s="437">
        <v>1826</v>
      </c>
      <c r="D923" s="439" t="s">
        <v>408</v>
      </c>
      <c r="E923" s="441" t="s">
        <v>409</v>
      </c>
      <c r="F923" s="426" t="s">
        <v>218</v>
      </c>
      <c r="G923" s="196" t="s">
        <v>27</v>
      </c>
      <c r="H923" s="208"/>
      <c r="I923" s="179">
        <f t="shared" ref="I923:I931" si="728">H923-J923</f>
        <v>0</v>
      </c>
      <c r="J923" s="209"/>
      <c r="K923" s="208"/>
      <c r="L923" s="179">
        <f t="shared" ref="L923:L931" si="729">K923-M923</f>
        <v>0</v>
      </c>
      <c r="M923" s="209"/>
      <c r="N923" s="208"/>
      <c r="O923" s="179">
        <f t="shared" ref="O923:O931" si="730">N923-P923</f>
        <v>0</v>
      </c>
      <c r="P923" s="209"/>
      <c r="Q923" s="208"/>
      <c r="R923" s="179">
        <f t="shared" ref="R923:R931" si="731">Q923-S923</f>
        <v>0</v>
      </c>
      <c r="S923" s="209"/>
      <c r="T923" s="208"/>
      <c r="U923" s="179">
        <f t="shared" ref="U923:U931" si="732">T923-V923</f>
        <v>0</v>
      </c>
      <c r="V923" s="209"/>
      <c r="W923" s="208"/>
      <c r="X923" s="179">
        <f t="shared" ref="X923:X931" si="733">W923-Y923</f>
        <v>0</v>
      </c>
      <c r="Y923" s="228"/>
      <c r="Z923" s="208"/>
      <c r="AA923" s="179">
        <f t="shared" ref="AA923:AA931" si="734">Z923-AB923</f>
        <v>0</v>
      </c>
      <c r="AB923" s="209"/>
      <c r="AC923" s="208"/>
      <c r="AD923" s="179">
        <f t="shared" ref="AD923:AD931" si="735">AC923-AE923</f>
        <v>0</v>
      </c>
      <c r="AE923" s="209"/>
      <c r="AF923" s="208"/>
      <c r="AG923" s="179">
        <f t="shared" ref="AG923:AG931" si="736">AF923-AH923</f>
        <v>0</v>
      </c>
      <c r="AH923" s="209"/>
      <c r="AI923" s="203"/>
      <c r="AJ923" s="181" t="s">
        <v>28</v>
      </c>
    </row>
    <row r="924" spans="1:36" hidden="1">
      <c r="A924" s="435"/>
      <c r="B924" s="426"/>
      <c r="C924" s="437"/>
      <c r="D924" s="439"/>
      <c r="E924" s="441"/>
      <c r="F924" s="426"/>
      <c r="G924" s="196" t="s">
        <v>29</v>
      </c>
      <c r="H924" s="208"/>
      <c r="I924" s="179">
        <f t="shared" si="728"/>
        <v>0</v>
      </c>
      <c r="J924" s="209"/>
      <c r="K924" s="208"/>
      <c r="L924" s="179">
        <f t="shared" si="729"/>
        <v>0</v>
      </c>
      <c r="M924" s="209"/>
      <c r="N924" s="208"/>
      <c r="O924" s="179">
        <f t="shared" si="730"/>
        <v>0</v>
      </c>
      <c r="P924" s="209"/>
      <c r="Q924" s="208"/>
      <c r="R924" s="179">
        <f t="shared" si="731"/>
        <v>0</v>
      </c>
      <c r="S924" s="209"/>
      <c r="T924" s="208"/>
      <c r="U924" s="179">
        <f t="shared" si="732"/>
        <v>0</v>
      </c>
      <c r="V924" s="209"/>
      <c r="W924" s="208"/>
      <c r="X924" s="179">
        <f t="shared" si="733"/>
        <v>0</v>
      </c>
      <c r="Y924" s="228"/>
      <c r="Z924" s="208"/>
      <c r="AA924" s="179">
        <f t="shared" si="734"/>
        <v>0</v>
      </c>
      <c r="AB924" s="209"/>
      <c r="AC924" s="208"/>
      <c r="AD924" s="179">
        <f t="shared" si="735"/>
        <v>0</v>
      </c>
      <c r="AE924" s="209"/>
      <c r="AF924" s="208"/>
      <c r="AG924" s="179">
        <f t="shared" si="736"/>
        <v>0</v>
      </c>
      <c r="AH924" s="209"/>
      <c r="AI924" s="203"/>
      <c r="AJ924" s="182">
        <f>SUM(H923:H931,K923:K931,N923:N931,Q923:Q931,T923:T931,W923:W931,Z923:Z931,AC923:AC931,AF923:AF931)</f>
        <v>1308483</v>
      </c>
    </row>
    <row r="925" spans="1:36" hidden="1">
      <c r="A925" s="435"/>
      <c r="B925" s="426"/>
      <c r="C925" s="437"/>
      <c r="D925" s="439"/>
      <c r="E925" s="441"/>
      <c r="F925" s="426"/>
      <c r="G925" s="196" t="s">
        <v>30</v>
      </c>
      <c r="H925" s="208"/>
      <c r="I925" s="179">
        <f t="shared" si="728"/>
        <v>0</v>
      </c>
      <c r="J925" s="209"/>
      <c r="K925" s="208"/>
      <c r="L925" s="179">
        <f t="shared" si="729"/>
        <v>0</v>
      </c>
      <c r="M925" s="209"/>
      <c r="N925" s="208"/>
      <c r="O925" s="179">
        <f t="shared" si="730"/>
        <v>0</v>
      </c>
      <c r="P925" s="209"/>
      <c r="Q925" s="208"/>
      <c r="R925" s="179">
        <f t="shared" si="731"/>
        <v>0</v>
      </c>
      <c r="S925" s="209"/>
      <c r="T925" s="208"/>
      <c r="U925" s="179">
        <f t="shared" si="732"/>
        <v>0</v>
      </c>
      <c r="V925" s="209"/>
      <c r="W925" s="208"/>
      <c r="X925" s="179">
        <f t="shared" si="733"/>
        <v>0</v>
      </c>
      <c r="Y925" s="228"/>
      <c r="Z925" s="208"/>
      <c r="AA925" s="179">
        <f t="shared" si="734"/>
        <v>0</v>
      </c>
      <c r="AB925" s="209"/>
      <c r="AC925" s="208"/>
      <c r="AD925" s="179">
        <f t="shared" si="735"/>
        <v>0</v>
      </c>
      <c r="AE925" s="209"/>
      <c r="AF925" s="208"/>
      <c r="AG925" s="179">
        <f t="shared" si="736"/>
        <v>0</v>
      </c>
      <c r="AH925" s="209"/>
      <c r="AI925" s="203"/>
      <c r="AJ925" s="183" t="s">
        <v>32</v>
      </c>
    </row>
    <row r="926" spans="1:36" hidden="1">
      <c r="A926" s="435"/>
      <c r="B926" s="426"/>
      <c r="C926" s="437"/>
      <c r="D926" s="439"/>
      <c r="E926" s="441"/>
      <c r="F926" s="426"/>
      <c r="G926" s="196" t="s">
        <v>31</v>
      </c>
      <c r="H926" s="208"/>
      <c r="I926" s="179">
        <f t="shared" si="728"/>
        <v>0</v>
      </c>
      <c r="J926" s="209"/>
      <c r="K926" s="208"/>
      <c r="L926" s="179">
        <f t="shared" si="729"/>
        <v>0</v>
      </c>
      <c r="M926" s="209"/>
      <c r="N926" s="208"/>
      <c r="O926" s="179">
        <f t="shared" si="730"/>
        <v>0</v>
      </c>
      <c r="P926" s="209"/>
      <c r="Q926" s="208"/>
      <c r="R926" s="179">
        <f t="shared" si="731"/>
        <v>0</v>
      </c>
      <c r="S926" s="209"/>
      <c r="T926" s="208"/>
      <c r="U926" s="179">
        <f t="shared" si="732"/>
        <v>0</v>
      </c>
      <c r="V926" s="209"/>
      <c r="W926" s="208"/>
      <c r="X926" s="179">
        <f t="shared" si="733"/>
        <v>0</v>
      </c>
      <c r="Y926" s="228"/>
      <c r="Z926" s="208"/>
      <c r="AA926" s="179">
        <f t="shared" si="734"/>
        <v>0</v>
      </c>
      <c r="AB926" s="209"/>
      <c r="AC926" s="208"/>
      <c r="AD926" s="179">
        <f t="shared" si="735"/>
        <v>0</v>
      </c>
      <c r="AE926" s="209"/>
      <c r="AF926" s="208"/>
      <c r="AG926" s="179">
        <f t="shared" si="736"/>
        <v>0</v>
      </c>
      <c r="AH926" s="209"/>
      <c r="AI926" s="203"/>
      <c r="AJ926" s="182">
        <f>SUM(I923:I931,L923:L931,O923:O931,R923:R931,U923:U931,X923:X931,AA923:AA931,AD923:AD931,AG923:AG931)</f>
        <v>0</v>
      </c>
    </row>
    <row r="927" spans="1:36" hidden="1">
      <c r="A927" s="435"/>
      <c r="B927" s="426"/>
      <c r="C927" s="437"/>
      <c r="D927" s="439"/>
      <c r="E927" s="441"/>
      <c r="F927" s="426"/>
      <c r="G927" s="196" t="s">
        <v>33</v>
      </c>
      <c r="H927" s="208"/>
      <c r="I927" s="179">
        <f t="shared" si="728"/>
        <v>0</v>
      </c>
      <c r="J927" s="209"/>
      <c r="K927" s="208"/>
      <c r="L927" s="179">
        <f t="shared" si="729"/>
        <v>0</v>
      </c>
      <c r="M927" s="209"/>
      <c r="N927" s="208"/>
      <c r="O927" s="179">
        <f t="shared" si="730"/>
        <v>0</v>
      </c>
      <c r="P927" s="209"/>
      <c r="Q927" s="208"/>
      <c r="R927" s="179">
        <f t="shared" si="731"/>
        <v>0</v>
      </c>
      <c r="S927" s="209"/>
      <c r="T927" s="208"/>
      <c r="U927" s="179">
        <f t="shared" si="732"/>
        <v>0</v>
      </c>
      <c r="V927" s="209"/>
      <c r="W927" s="208"/>
      <c r="X927" s="179">
        <f t="shared" si="733"/>
        <v>0</v>
      </c>
      <c r="Y927" s="228"/>
      <c r="Z927" s="208"/>
      <c r="AA927" s="179">
        <f t="shared" si="734"/>
        <v>0</v>
      </c>
      <c r="AB927" s="209"/>
      <c r="AC927" s="208"/>
      <c r="AD927" s="179">
        <f t="shared" si="735"/>
        <v>0</v>
      </c>
      <c r="AE927" s="209"/>
      <c r="AF927" s="208"/>
      <c r="AG927" s="179">
        <f t="shared" si="736"/>
        <v>0</v>
      </c>
      <c r="AH927" s="209"/>
      <c r="AI927" s="203"/>
      <c r="AJ927" s="183" t="s">
        <v>36</v>
      </c>
    </row>
    <row r="928" spans="1:36" hidden="1">
      <c r="A928" s="435"/>
      <c r="B928" s="426"/>
      <c r="C928" s="437"/>
      <c r="D928" s="439"/>
      <c r="E928" s="441"/>
      <c r="F928" s="426"/>
      <c r="G928" s="196" t="s">
        <v>34</v>
      </c>
      <c r="H928" s="208"/>
      <c r="I928" s="179">
        <f t="shared" si="728"/>
        <v>0</v>
      </c>
      <c r="J928" s="209"/>
      <c r="K928" s="208">
        <v>1174800</v>
      </c>
      <c r="L928" s="179">
        <f t="shared" si="729"/>
        <v>0</v>
      </c>
      <c r="M928" s="209">
        <v>1174800</v>
      </c>
      <c r="N928" s="208"/>
      <c r="O928" s="179">
        <f t="shared" si="730"/>
        <v>0</v>
      </c>
      <c r="P928" s="209"/>
      <c r="Q928" s="208">
        <v>133683</v>
      </c>
      <c r="R928" s="179">
        <f t="shared" si="731"/>
        <v>0</v>
      </c>
      <c r="S928" s="209">
        <v>133683</v>
      </c>
      <c r="T928" s="208"/>
      <c r="U928" s="179">
        <f t="shared" si="732"/>
        <v>0</v>
      </c>
      <c r="V928" s="209"/>
      <c r="W928" s="208"/>
      <c r="X928" s="179">
        <f t="shared" si="733"/>
        <v>0</v>
      </c>
      <c r="Y928" s="228"/>
      <c r="Z928" s="208"/>
      <c r="AA928" s="179">
        <f t="shared" si="734"/>
        <v>0</v>
      </c>
      <c r="AB928" s="209"/>
      <c r="AC928" s="208"/>
      <c r="AD928" s="179">
        <f t="shared" si="735"/>
        <v>0</v>
      </c>
      <c r="AE928" s="209"/>
      <c r="AF928" s="208"/>
      <c r="AG928" s="179">
        <f t="shared" si="736"/>
        <v>0</v>
      </c>
      <c r="AH928" s="209"/>
      <c r="AI928" s="203"/>
      <c r="AJ928" s="182">
        <f>SUM(J923:J931,M923:M931,P923:P931,S923:S931,V923:V931,Y923:Y931,AB923:AB931,AE923:AE931,AH923:AH931)</f>
        <v>1308483</v>
      </c>
    </row>
    <row r="929" spans="1:36" hidden="1">
      <c r="A929" s="435"/>
      <c r="B929" s="426"/>
      <c r="C929" s="437"/>
      <c r="D929" s="439"/>
      <c r="E929" s="441"/>
      <c r="F929" s="426"/>
      <c r="G929" s="196" t="s">
        <v>35</v>
      </c>
      <c r="H929" s="208"/>
      <c r="I929" s="179">
        <f t="shared" si="728"/>
        <v>0</v>
      </c>
      <c r="J929" s="209"/>
      <c r="K929" s="208"/>
      <c r="L929" s="179">
        <f t="shared" si="729"/>
        <v>0</v>
      </c>
      <c r="M929" s="209"/>
      <c r="N929" s="208"/>
      <c r="O929" s="179">
        <f t="shared" si="730"/>
        <v>0</v>
      </c>
      <c r="P929" s="209"/>
      <c r="Q929" s="208"/>
      <c r="R929" s="179">
        <f t="shared" si="731"/>
        <v>0</v>
      </c>
      <c r="S929" s="209"/>
      <c r="T929" s="208"/>
      <c r="U929" s="179">
        <f t="shared" si="732"/>
        <v>0</v>
      </c>
      <c r="V929" s="209"/>
      <c r="W929" s="208"/>
      <c r="X929" s="179">
        <f t="shared" si="733"/>
        <v>0</v>
      </c>
      <c r="Y929" s="228"/>
      <c r="Z929" s="208"/>
      <c r="AA929" s="179">
        <f t="shared" si="734"/>
        <v>0</v>
      </c>
      <c r="AB929" s="209"/>
      <c r="AC929" s="208"/>
      <c r="AD929" s="179">
        <f t="shared" si="735"/>
        <v>0</v>
      </c>
      <c r="AE929" s="209"/>
      <c r="AF929" s="208"/>
      <c r="AG929" s="179">
        <f t="shared" si="736"/>
        <v>0</v>
      </c>
      <c r="AH929" s="209"/>
      <c r="AI929" s="203"/>
      <c r="AJ929" s="183" t="s">
        <v>40</v>
      </c>
    </row>
    <row r="930" spans="1:36" hidden="1">
      <c r="A930" s="435"/>
      <c r="B930" s="426"/>
      <c r="C930" s="437"/>
      <c r="D930" s="439"/>
      <c r="E930" s="441"/>
      <c r="F930" s="426"/>
      <c r="G930" s="196" t="s">
        <v>37</v>
      </c>
      <c r="H930" s="208"/>
      <c r="I930" s="179">
        <f t="shared" si="728"/>
        <v>0</v>
      </c>
      <c r="J930" s="209"/>
      <c r="K930" s="208"/>
      <c r="L930" s="179">
        <f t="shared" si="729"/>
        <v>0</v>
      </c>
      <c r="M930" s="209"/>
      <c r="N930" s="208"/>
      <c r="O930" s="179">
        <f t="shared" si="730"/>
        <v>0</v>
      </c>
      <c r="P930" s="209"/>
      <c r="Q930" s="208"/>
      <c r="R930" s="179">
        <f t="shared" si="731"/>
        <v>0</v>
      </c>
      <c r="S930" s="209"/>
      <c r="T930" s="208"/>
      <c r="U930" s="179">
        <f t="shared" si="732"/>
        <v>0</v>
      </c>
      <c r="V930" s="209"/>
      <c r="W930" s="208"/>
      <c r="X930" s="179">
        <f t="shared" si="733"/>
        <v>0</v>
      </c>
      <c r="Y930" s="228"/>
      <c r="Z930" s="208"/>
      <c r="AA930" s="179">
        <f t="shared" si="734"/>
        <v>0</v>
      </c>
      <c r="AB930" s="209"/>
      <c r="AC930" s="208"/>
      <c r="AD930" s="179">
        <f t="shared" si="735"/>
        <v>0</v>
      </c>
      <c r="AE930" s="209"/>
      <c r="AF930" s="208"/>
      <c r="AG930" s="179">
        <f t="shared" si="736"/>
        <v>0</v>
      </c>
      <c r="AH930" s="209"/>
      <c r="AI930" s="203"/>
      <c r="AJ930" s="184">
        <f>AJ928/AJ924</f>
        <v>1</v>
      </c>
    </row>
    <row r="931" spans="1:36" ht="15" hidden="1" thickBot="1">
      <c r="A931" s="436"/>
      <c r="B931" s="427"/>
      <c r="C931" s="438"/>
      <c r="D931" s="440"/>
      <c r="E931" s="442"/>
      <c r="F931" s="427"/>
      <c r="G931" s="197" t="s">
        <v>38</v>
      </c>
      <c r="H931" s="210"/>
      <c r="I931" s="185">
        <f t="shared" si="728"/>
        <v>0</v>
      </c>
      <c r="J931" s="211"/>
      <c r="K931" s="210"/>
      <c r="L931" s="185">
        <f t="shared" si="729"/>
        <v>0</v>
      </c>
      <c r="M931" s="211"/>
      <c r="N931" s="210"/>
      <c r="O931" s="185">
        <f t="shared" si="730"/>
        <v>0</v>
      </c>
      <c r="P931" s="211"/>
      <c r="Q931" s="210"/>
      <c r="R931" s="185">
        <f t="shared" si="731"/>
        <v>0</v>
      </c>
      <c r="S931" s="211"/>
      <c r="T931" s="210"/>
      <c r="U931" s="185">
        <f t="shared" si="732"/>
        <v>0</v>
      </c>
      <c r="V931" s="211"/>
      <c r="W931" s="210"/>
      <c r="X931" s="185">
        <f t="shared" si="733"/>
        <v>0</v>
      </c>
      <c r="Y931" s="229"/>
      <c r="Z931" s="210"/>
      <c r="AA931" s="185">
        <f t="shared" si="734"/>
        <v>0</v>
      </c>
      <c r="AB931" s="211"/>
      <c r="AC931" s="210"/>
      <c r="AD931" s="185">
        <f t="shared" si="735"/>
        <v>0</v>
      </c>
      <c r="AE931" s="211"/>
      <c r="AF931" s="210"/>
      <c r="AG931" s="185">
        <f t="shared" si="736"/>
        <v>0</v>
      </c>
      <c r="AH931" s="211"/>
      <c r="AI931" s="204"/>
      <c r="AJ931" s="186"/>
    </row>
    <row r="932" spans="1:36" ht="11.25" hidden="1" customHeight="1">
      <c r="A932" s="446" t="s">
        <v>17</v>
      </c>
      <c r="B932" s="367" t="s">
        <v>13</v>
      </c>
      <c r="C932" s="367" t="s">
        <v>14</v>
      </c>
      <c r="D932" s="367" t="s">
        <v>176</v>
      </c>
      <c r="E932" s="367" t="s">
        <v>16</v>
      </c>
      <c r="F932" s="354" t="s">
        <v>17</v>
      </c>
      <c r="G932" s="448" t="s">
        <v>18</v>
      </c>
      <c r="H932" s="365" t="s">
        <v>19</v>
      </c>
      <c r="I932" s="354" t="s">
        <v>20</v>
      </c>
      <c r="J932" s="355" t="s">
        <v>21</v>
      </c>
      <c r="K932" s="365" t="s">
        <v>19</v>
      </c>
      <c r="L932" s="354" t="s">
        <v>20</v>
      </c>
      <c r="M932" s="355" t="s">
        <v>21</v>
      </c>
      <c r="N932" s="365" t="s">
        <v>19</v>
      </c>
      <c r="O932" s="354" t="s">
        <v>20</v>
      </c>
      <c r="P932" s="355" t="s">
        <v>21</v>
      </c>
      <c r="Q932" s="365" t="s">
        <v>19</v>
      </c>
      <c r="R932" s="354" t="s">
        <v>20</v>
      </c>
      <c r="S932" s="355" t="s">
        <v>21</v>
      </c>
      <c r="T932" s="365" t="s">
        <v>19</v>
      </c>
      <c r="U932" s="354" t="s">
        <v>20</v>
      </c>
      <c r="V932" s="355" t="s">
        <v>21</v>
      </c>
      <c r="W932" s="365" t="s">
        <v>19</v>
      </c>
      <c r="X932" s="354" t="s">
        <v>20</v>
      </c>
      <c r="Y932" s="450" t="s">
        <v>21</v>
      </c>
      <c r="Z932" s="365" t="s">
        <v>19</v>
      </c>
      <c r="AA932" s="354" t="s">
        <v>20</v>
      </c>
      <c r="AB932" s="355" t="s">
        <v>21</v>
      </c>
      <c r="AC932" s="365" t="s">
        <v>19</v>
      </c>
      <c r="AD932" s="354" t="s">
        <v>20</v>
      </c>
      <c r="AE932" s="355" t="s">
        <v>21</v>
      </c>
      <c r="AF932" s="365" t="s">
        <v>19</v>
      </c>
      <c r="AG932" s="354" t="s">
        <v>20</v>
      </c>
      <c r="AH932" s="355" t="s">
        <v>21</v>
      </c>
      <c r="AI932" s="356" t="s">
        <v>19</v>
      </c>
      <c r="AJ932" s="453" t="s">
        <v>22</v>
      </c>
    </row>
    <row r="933" spans="1:36" ht="25.5" hidden="1" customHeight="1">
      <c r="A933" s="447"/>
      <c r="B933" s="431"/>
      <c r="C933" s="431"/>
      <c r="D933" s="431"/>
      <c r="E933" s="431"/>
      <c r="F933" s="444"/>
      <c r="G933" s="449"/>
      <c r="H933" s="443"/>
      <c r="I933" s="444"/>
      <c r="J933" s="445"/>
      <c r="K933" s="443"/>
      <c r="L933" s="444"/>
      <c r="M933" s="445"/>
      <c r="N933" s="443"/>
      <c r="O933" s="444"/>
      <c r="P933" s="445"/>
      <c r="Q933" s="443"/>
      <c r="R933" s="444"/>
      <c r="S933" s="445"/>
      <c r="T933" s="443"/>
      <c r="U933" s="444"/>
      <c r="V933" s="445"/>
      <c r="W933" s="443"/>
      <c r="X933" s="444"/>
      <c r="Y933" s="451"/>
      <c r="Z933" s="443"/>
      <c r="AA933" s="444"/>
      <c r="AB933" s="445"/>
      <c r="AC933" s="443"/>
      <c r="AD933" s="444"/>
      <c r="AE933" s="445"/>
      <c r="AF933" s="443"/>
      <c r="AG933" s="444"/>
      <c r="AH933" s="445"/>
      <c r="AI933" s="452"/>
      <c r="AJ933" s="454"/>
    </row>
    <row r="934" spans="1:36" ht="14.45" hidden="1" customHeight="1">
      <c r="A934" s="435" t="s">
        <v>410</v>
      </c>
      <c r="B934" s="426" t="s">
        <v>411</v>
      </c>
      <c r="C934" s="437" t="s">
        <v>316</v>
      </c>
      <c r="D934" s="439" t="s">
        <v>412</v>
      </c>
      <c r="E934" s="441" t="s">
        <v>413</v>
      </c>
      <c r="F934" s="426" t="s">
        <v>414</v>
      </c>
      <c r="G934" s="196" t="s">
        <v>27</v>
      </c>
      <c r="H934" s="208"/>
      <c r="I934" s="179">
        <f t="shared" ref="I934:I942" si="737">H934-J934</f>
        <v>0</v>
      </c>
      <c r="J934" s="209"/>
      <c r="K934" s="208"/>
      <c r="L934" s="179">
        <f t="shared" ref="L934:L942" si="738">K934-M934</f>
        <v>0</v>
      </c>
      <c r="M934" s="209"/>
      <c r="N934" s="208"/>
      <c r="O934" s="179">
        <f t="shared" ref="O934:O942" si="739">N934-P934</f>
        <v>0</v>
      </c>
      <c r="P934" s="209"/>
      <c r="Q934" s="208"/>
      <c r="R934" s="179">
        <f t="shared" ref="R934:R942" si="740">SUM(Q934)</f>
        <v>0</v>
      </c>
      <c r="S934" s="209"/>
      <c r="T934" s="208">
        <v>300000</v>
      </c>
      <c r="U934" s="179">
        <f t="shared" ref="U934:U942" si="741">T934-V934</f>
        <v>0</v>
      </c>
      <c r="V934" s="209">
        <v>300000</v>
      </c>
      <c r="W934" s="208"/>
      <c r="X934" s="179">
        <f t="shared" ref="X934:X942" si="742">W934-Y934</f>
        <v>0</v>
      </c>
      <c r="Y934" s="228"/>
      <c r="Z934" s="208"/>
      <c r="AA934" s="179">
        <f t="shared" ref="AA934:AA942" si="743">Z934-AB934</f>
        <v>0</v>
      </c>
      <c r="AB934" s="209"/>
      <c r="AC934" s="208"/>
      <c r="AD934" s="179">
        <f t="shared" ref="AD934:AD942" si="744">AC934-AE934</f>
        <v>0</v>
      </c>
      <c r="AE934" s="209"/>
      <c r="AF934" s="208"/>
      <c r="AG934" s="179">
        <f t="shared" ref="AG934:AG942" si="745">AF934-AH934</f>
        <v>0</v>
      </c>
      <c r="AH934" s="209"/>
      <c r="AI934" s="203"/>
      <c r="AJ934" s="181" t="s">
        <v>28</v>
      </c>
    </row>
    <row r="935" spans="1:36" ht="13.5" hidden="1" customHeight="1">
      <c r="A935" s="435"/>
      <c r="B935" s="426"/>
      <c r="C935" s="437"/>
      <c r="D935" s="439"/>
      <c r="E935" s="441"/>
      <c r="F935" s="426"/>
      <c r="G935" s="196" t="s">
        <v>29</v>
      </c>
      <c r="H935" s="208"/>
      <c r="I935" s="179">
        <f t="shared" si="737"/>
        <v>0</v>
      </c>
      <c r="J935" s="209"/>
      <c r="K935" s="208"/>
      <c r="L935" s="179">
        <f t="shared" si="738"/>
        <v>0</v>
      </c>
      <c r="M935" s="209"/>
      <c r="N935" s="208"/>
      <c r="O935" s="179">
        <f t="shared" si="739"/>
        <v>0</v>
      </c>
      <c r="P935" s="209"/>
      <c r="Q935" s="208"/>
      <c r="R935" s="179">
        <f t="shared" si="740"/>
        <v>0</v>
      </c>
      <c r="S935" s="209"/>
      <c r="T935" s="208"/>
      <c r="U935" s="179">
        <f t="shared" si="741"/>
        <v>0</v>
      </c>
      <c r="V935" s="209"/>
      <c r="W935" s="208"/>
      <c r="X935" s="179">
        <f t="shared" si="742"/>
        <v>0</v>
      </c>
      <c r="Y935" s="228"/>
      <c r="Z935" s="208"/>
      <c r="AA935" s="179">
        <f t="shared" si="743"/>
        <v>0</v>
      </c>
      <c r="AB935" s="209"/>
      <c r="AC935" s="208"/>
      <c r="AD935" s="179">
        <f t="shared" si="744"/>
        <v>0</v>
      </c>
      <c r="AE935" s="209"/>
      <c r="AF935" s="208"/>
      <c r="AG935" s="179">
        <f t="shared" si="745"/>
        <v>0</v>
      </c>
      <c r="AH935" s="209"/>
      <c r="AI935" s="203"/>
      <c r="AJ935" s="182">
        <f>SUM(H934:H942,K934:K942,N934:N942,Q934:Q942,T934:T942,W934:W942,Z934:Z942,AC934:AC942,AF934:AF942)</f>
        <v>300000</v>
      </c>
    </row>
    <row r="936" spans="1:36" ht="15.75" hidden="1" customHeight="1">
      <c r="A936" s="435"/>
      <c r="B936" s="426"/>
      <c r="C936" s="437"/>
      <c r="D936" s="439"/>
      <c r="E936" s="441"/>
      <c r="F936" s="426"/>
      <c r="G936" s="196" t="s">
        <v>30</v>
      </c>
      <c r="H936" s="208"/>
      <c r="I936" s="179">
        <f t="shared" si="737"/>
        <v>0</v>
      </c>
      <c r="J936" s="209"/>
      <c r="K936" s="208"/>
      <c r="L936" s="179">
        <f t="shared" si="738"/>
        <v>0</v>
      </c>
      <c r="M936" s="209"/>
      <c r="N936" s="208"/>
      <c r="O936" s="179">
        <f t="shared" si="739"/>
        <v>0</v>
      </c>
      <c r="P936" s="209"/>
      <c r="Q936" s="208"/>
      <c r="R936" s="179">
        <f>SUM(Q936)</f>
        <v>0</v>
      </c>
      <c r="S936" s="209"/>
      <c r="T936" s="208"/>
      <c r="U936" s="179">
        <f t="shared" si="741"/>
        <v>0</v>
      </c>
      <c r="V936" s="209"/>
      <c r="W936" s="208"/>
      <c r="X936" s="179">
        <f t="shared" si="742"/>
        <v>0</v>
      </c>
      <c r="Y936" s="228"/>
      <c r="Z936" s="208"/>
      <c r="AA936" s="179">
        <f t="shared" si="743"/>
        <v>0</v>
      </c>
      <c r="AB936" s="209"/>
      <c r="AC936" s="208"/>
      <c r="AD936" s="179">
        <f t="shared" si="744"/>
        <v>0</v>
      </c>
      <c r="AE936" s="209"/>
      <c r="AF936" s="208"/>
      <c r="AG936" s="179">
        <f t="shared" si="745"/>
        <v>0</v>
      </c>
      <c r="AH936" s="209"/>
      <c r="AI936" s="203"/>
      <c r="AJ936" s="183" t="s">
        <v>32</v>
      </c>
    </row>
    <row r="937" spans="1:36" ht="13.5" hidden="1" customHeight="1">
      <c r="A937" s="435"/>
      <c r="B937" s="426"/>
      <c r="C937" s="437"/>
      <c r="D937" s="439"/>
      <c r="E937" s="441"/>
      <c r="F937" s="426"/>
      <c r="G937" s="196" t="s">
        <v>31</v>
      </c>
      <c r="H937" s="208"/>
      <c r="I937" s="179">
        <f t="shared" si="737"/>
        <v>0</v>
      </c>
      <c r="J937" s="209"/>
      <c r="K937" s="208"/>
      <c r="L937" s="179">
        <f t="shared" si="738"/>
        <v>0</v>
      </c>
      <c r="M937" s="209"/>
      <c r="N937" s="208"/>
      <c r="O937" s="179">
        <f t="shared" si="739"/>
        <v>0</v>
      </c>
      <c r="P937" s="209"/>
      <c r="Q937" s="208"/>
      <c r="R937" s="179">
        <f t="shared" si="740"/>
        <v>0</v>
      </c>
      <c r="S937" s="209"/>
      <c r="T937" s="208"/>
      <c r="U937" s="179">
        <f t="shared" si="741"/>
        <v>0</v>
      </c>
      <c r="V937" s="209"/>
      <c r="W937" s="208"/>
      <c r="X937" s="179">
        <f t="shared" si="742"/>
        <v>0</v>
      </c>
      <c r="Y937" s="228"/>
      <c r="Z937" s="208"/>
      <c r="AA937" s="179">
        <f t="shared" si="743"/>
        <v>0</v>
      </c>
      <c r="AB937" s="209"/>
      <c r="AC937" s="208"/>
      <c r="AD937" s="179">
        <f t="shared" si="744"/>
        <v>0</v>
      </c>
      <c r="AE937" s="209"/>
      <c r="AF937" s="208"/>
      <c r="AG937" s="179">
        <f t="shared" si="745"/>
        <v>0</v>
      </c>
      <c r="AH937" s="209"/>
      <c r="AI937" s="203"/>
      <c r="AJ937" s="182">
        <f>SUM(I934:I942,L934:L942,O934:O942,R934:R942,U934:U942,X934:X942,AA934:AA942,AD934:AD942,AG934:AG942)</f>
        <v>0</v>
      </c>
    </row>
    <row r="938" spans="1:36" ht="13.5" hidden="1" customHeight="1">
      <c r="A938" s="435"/>
      <c r="B938" s="426"/>
      <c r="C938" s="437"/>
      <c r="D938" s="439"/>
      <c r="E938" s="441"/>
      <c r="F938" s="426"/>
      <c r="G938" s="196" t="s">
        <v>33</v>
      </c>
      <c r="H938" s="208"/>
      <c r="I938" s="179">
        <f t="shared" si="737"/>
        <v>0</v>
      </c>
      <c r="J938" s="209"/>
      <c r="K938" s="208"/>
      <c r="L938" s="179">
        <f t="shared" si="738"/>
        <v>0</v>
      </c>
      <c r="M938" s="209"/>
      <c r="N938" s="208"/>
      <c r="O938" s="179">
        <f t="shared" si="739"/>
        <v>0</v>
      </c>
      <c r="P938" s="209"/>
      <c r="Q938" s="208"/>
      <c r="R938" s="179">
        <f t="shared" si="740"/>
        <v>0</v>
      </c>
      <c r="S938" s="209"/>
      <c r="T938" s="208"/>
      <c r="U938" s="179">
        <f t="shared" si="741"/>
        <v>0</v>
      </c>
      <c r="V938" s="209"/>
      <c r="W938" s="208"/>
      <c r="X938" s="179">
        <f t="shared" si="742"/>
        <v>0</v>
      </c>
      <c r="Y938" s="228"/>
      <c r="Z938" s="208"/>
      <c r="AA938" s="179">
        <f t="shared" si="743"/>
        <v>0</v>
      </c>
      <c r="AB938" s="209"/>
      <c r="AC938" s="208"/>
      <c r="AD938" s="179">
        <f t="shared" si="744"/>
        <v>0</v>
      </c>
      <c r="AE938" s="209"/>
      <c r="AF938" s="208"/>
      <c r="AG938" s="179">
        <f t="shared" si="745"/>
        <v>0</v>
      </c>
      <c r="AH938" s="209"/>
      <c r="AI938" s="203"/>
      <c r="AJ938" s="183" t="s">
        <v>36</v>
      </c>
    </row>
    <row r="939" spans="1:36" ht="13.5" hidden="1" customHeight="1">
      <c r="A939" s="435"/>
      <c r="B939" s="426"/>
      <c r="C939" s="437"/>
      <c r="D939" s="439"/>
      <c r="E939" s="441"/>
      <c r="F939" s="426"/>
      <c r="G939" s="196" t="s">
        <v>34</v>
      </c>
      <c r="H939" s="208"/>
      <c r="I939" s="179">
        <f t="shared" si="737"/>
        <v>0</v>
      </c>
      <c r="J939" s="209"/>
      <c r="K939" s="208"/>
      <c r="L939" s="179">
        <f t="shared" si="738"/>
        <v>0</v>
      </c>
      <c r="M939" s="209"/>
      <c r="N939" s="208"/>
      <c r="O939" s="179">
        <f t="shared" si="739"/>
        <v>0</v>
      </c>
      <c r="P939" s="209"/>
      <c r="Q939" s="208"/>
      <c r="R939" s="179">
        <f t="shared" si="740"/>
        <v>0</v>
      </c>
      <c r="S939" s="209"/>
      <c r="T939" s="208"/>
      <c r="U939" s="179">
        <f t="shared" si="741"/>
        <v>0</v>
      </c>
      <c r="V939" s="209"/>
      <c r="W939" s="208"/>
      <c r="X939" s="179">
        <f t="shared" si="742"/>
        <v>0</v>
      </c>
      <c r="Y939" s="228"/>
      <c r="Z939" s="208"/>
      <c r="AA939" s="179">
        <f t="shared" si="743"/>
        <v>0</v>
      </c>
      <c r="AB939" s="209"/>
      <c r="AC939" s="208"/>
      <c r="AD939" s="179">
        <f t="shared" si="744"/>
        <v>0</v>
      </c>
      <c r="AE939" s="209"/>
      <c r="AF939" s="208"/>
      <c r="AG939" s="179">
        <f t="shared" si="745"/>
        <v>0</v>
      </c>
      <c r="AH939" s="209"/>
      <c r="AI939" s="203"/>
      <c r="AJ939" s="182">
        <f>SUM(J934:J942,M934:M942,P934:P942,S934:S942,V934:V942,Y934:Y942,AB934:AB942,AE934:AE942,AH934:AH942)</f>
        <v>300000</v>
      </c>
    </row>
    <row r="940" spans="1:36" ht="13.5" hidden="1" customHeight="1">
      <c r="A940" s="435"/>
      <c r="B940" s="426"/>
      <c r="C940" s="437"/>
      <c r="D940" s="439"/>
      <c r="E940" s="441"/>
      <c r="F940" s="426"/>
      <c r="G940" s="196" t="s">
        <v>35</v>
      </c>
      <c r="H940" s="208"/>
      <c r="I940" s="179">
        <f t="shared" si="737"/>
        <v>0</v>
      </c>
      <c r="J940" s="209"/>
      <c r="K940" s="208"/>
      <c r="L940" s="179">
        <f t="shared" si="738"/>
        <v>0</v>
      </c>
      <c r="M940" s="209"/>
      <c r="N940" s="208"/>
      <c r="O940" s="179">
        <f t="shared" si="739"/>
        <v>0</v>
      </c>
      <c r="P940" s="209"/>
      <c r="Q940" s="208"/>
      <c r="R940" s="179">
        <f t="shared" si="740"/>
        <v>0</v>
      </c>
      <c r="S940" s="209"/>
      <c r="T940" s="208"/>
      <c r="U940" s="179">
        <f t="shared" si="741"/>
        <v>0</v>
      </c>
      <c r="V940" s="209"/>
      <c r="W940" s="208"/>
      <c r="X940" s="179">
        <f t="shared" si="742"/>
        <v>0</v>
      </c>
      <c r="Y940" s="228"/>
      <c r="Z940" s="208"/>
      <c r="AA940" s="179">
        <f t="shared" si="743"/>
        <v>0</v>
      </c>
      <c r="AB940" s="209"/>
      <c r="AC940" s="208"/>
      <c r="AD940" s="179">
        <f t="shared" si="744"/>
        <v>0</v>
      </c>
      <c r="AE940" s="209"/>
      <c r="AF940" s="208"/>
      <c r="AG940" s="179">
        <f t="shared" si="745"/>
        <v>0</v>
      </c>
      <c r="AH940" s="209"/>
      <c r="AI940" s="203"/>
      <c r="AJ940" s="183" t="s">
        <v>40</v>
      </c>
    </row>
    <row r="941" spans="1:36" ht="13.5" hidden="1" customHeight="1">
      <c r="A941" s="435"/>
      <c r="B941" s="426"/>
      <c r="C941" s="437"/>
      <c r="D941" s="439"/>
      <c r="E941" s="441"/>
      <c r="F941" s="426"/>
      <c r="G941" s="196" t="s">
        <v>37</v>
      </c>
      <c r="H941" s="208"/>
      <c r="I941" s="179">
        <f t="shared" si="737"/>
        <v>0</v>
      </c>
      <c r="J941" s="209"/>
      <c r="K941" s="208"/>
      <c r="L941" s="179">
        <f t="shared" si="738"/>
        <v>0</v>
      </c>
      <c r="M941" s="209"/>
      <c r="N941" s="208"/>
      <c r="O941" s="179">
        <f t="shared" si="739"/>
        <v>0</v>
      </c>
      <c r="P941" s="209"/>
      <c r="Q941" s="208"/>
      <c r="R941" s="179">
        <f t="shared" si="740"/>
        <v>0</v>
      </c>
      <c r="S941" s="209"/>
      <c r="T941" s="208"/>
      <c r="U941" s="179">
        <f t="shared" si="741"/>
        <v>0</v>
      </c>
      <c r="V941" s="209"/>
      <c r="W941" s="208"/>
      <c r="X941" s="179">
        <f t="shared" si="742"/>
        <v>0</v>
      </c>
      <c r="Y941" s="228"/>
      <c r="Z941" s="208"/>
      <c r="AA941" s="179">
        <f t="shared" si="743"/>
        <v>0</v>
      </c>
      <c r="AB941" s="209"/>
      <c r="AC941" s="208"/>
      <c r="AD941" s="179">
        <f t="shared" si="744"/>
        <v>0</v>
      </c>
      <c r="AE941" s="209"/>
      <c r="AF941" s="208"/>
      <c r="AG941" s="179">
        <f t="shared" si="745"/>
        <v>0</v>
      </c>
      <c r="AH941" s="209"/>
      <c r="AI941" s="203"/>
      <c r="AJ941" s="184">
        <f>AJ939/AJ935</f>
        <v>1</v>
      </c>
    </row>
    <row r="942" spans="1:36" ht="13.5" hidden="1" customHeight="1" thickBot="1">
      <c r="A942" s="436"/>
      <c r="B942" s="427"/>
      <c r="C942" s="438"/>
      <c r="D942" s="440"/>
      <c r="E942" s="442"/>
      <c r="F942" s="427"/>
      <c r="G942" s="197" t="s">
        <v>38</v>
      </c>
      <c r="H942" s="210"/>
      <c r="I942" s="185">
        <f t="shared" si="737"/>
        <v>0</v>
      </c>
      <c r="J942" s="211"/>
      <c r="K942" s="210"/>
      <c r="L942" s="185">
        <f t="shared" si="738"/>
        <v>0</v>
      </c>
      <c r="M942" s="211"/>
      <c r="N942" s="210"/>
      <c r="O942" s="185">
        <f t="shared" si="739"/>
        <v>0</v>
      </c>
      <c r="P942" s="211"/>
      <c r="Q942" s="210"/>
      <c r="R942" s="185">
        <f t="shared" si="740"/>
        <v>0</v>
      </c>
      <c r="S942" s="211"/>
      <c r="T942" s="210"/>
      <c r="U942" s="185">
        <f t="shared" si="741"/>
        <v>0</v>
      </c>
      <c r="V942" s="211"/>
      <c r="W942" s="210"/>
      <c r="X942" s="185">
        <f t="shared" si="742"/>
        <v>0</v>
      </c>
      <c r="Y942" s="229"/>
      <c r="Z942" s="210"/>
      <c r="AA942" s="185">
        <f t="shared" si="743"/>
        <v>0</v>
      </c>
      <c r="AB942" s="211"/>
      <c r="AC942" s="210"/>
      <c r="AD942" s="185">
        <f t="shared" si="744"/>
        <v>0</v>
      </c>
      <c r="AE942" s="211"/>
      <c r="AF942" s="210"/>
      <c r="AG942" s="185">
        <f t="shared" si="745"/>
        <v>0</v>
      </c>
      <c r="AH942" s="211"/>
      <c r="AI942" s="204"/>
      <c r="AJ942" s="186"/>
    </row>
    <row r="943" spans="1:36" ht="15" hidden="1" customHeight="1">
      <c r="A943" s="446" t="s">
        <v>17</v>
      </c>
      <c r="B943" s="367" t="s">
        <v>13</v>
      </c>
      <c r="C943" s="367" t="s">
        <v>14</v>
      </c>
      <c r="D943" s="367" t="s">
        <v>176</v>
      </c>
      <c r="E943" s="367" t="s">
        <v>16</v>
      </c>
      <c r="F943" s="354" t="s">
        <v>17</v>
      </c>
      <c r="G943" s="448" t="s">
        <v>18</v>
      </c>
      <c r="H943" s="365" t="s">
        <v>19</v>
      </c>
      <c r="I943" s="354" t="s">
        <v>20</v>
      </c>
      <c r="J943" s="355" t="s">
        <v>21</v>
      </c>
      <c r="K943" s="365" t="s">
        <v>19</v>
      </c>
      <c r="L943" s="354" t="s">
        <v>20</v>
      </c>
      <c r="M943" s="355" t="s">
        <v>21</v>
      </c>
      <c r="N943" s="365" t="s">
        <v>19</v>
      </c>
      <c r="O943" s="354" t="s">
        <v>20</v>
      </c>
      <c r="P943" s="355" t="s">
        <v>21</v>
      </c>
      <c r="Q943" s="365" t="s">
        <v>19</v>
      </c>
      <c r="R943" s="354" t="s">
        <v>20</v>
      </c>
      <c r="S943" s="355" t="s">
        <v>21</v>
      </c>
      <c r="T943" s="365" t="s">
        <v>19</v>
      </c>
      <c r="U943" s="354" t="s">
        <v>20</v>
      </c>
      <c r="V943" s="355" t="s">
        <v>21</v>
      </c>
      <c r="W943" s="365" t="s">
        <v>19</v>
      </c>
      <c r="X943" s="354" t="s">
        <v>20</v>
      </c>
      <c r="Y943" s="450" t="s">
        <v>21</v>
      </c>
      <c r="Z943" s="365" t="s">
        <v>19</v>
      </c>
      <c r="AA943" s="354" t="s">
        <v>20</v>
      </c>
      <c r="AB943" s="355" t="s">
        <v>21</v>
      </c>
      <c r="AC943" s="365" t="s">
        <v>19</v>
      </c>
      <c r="AD943" s="354" t="s">
        <v>20</v>
      </c>
      <c r="AE943" s="355" t="s">
        <v>21</v>
      </c>
      <c r="AF943" s="365" t="s">
        <v>19</v>
      </c>
      <c r="AG943" s="354" t="s">
        <v>20</v>
      </c>
      <c r="AH943" s="355" t="s">
        <v>21</v>
      </c>
      <c r="AI943" s="356" t="s">
        <v>19</v>
      </c>
      <c r="AJ943" s="453" t="s">
        <v>22</v>
      </c>
    </row>
    <row r="944" spans="1:36" ht="15" hidden="1" customHeight="1">
      <c r="A944" s="447"/>
      <c r="B944" s="431"/>
      <c r="C944" s="431"/>
      <c r="D944" s="431"/>
      <c r="E944" s="431"/>
      <c r="F944" s="444"/>
      <c r="G944" s="449"/>
      <c r="H944" s="443"/>
      <c r="I944" s="444"/>
      <c r="J944" s="445"/>
      <c r="K944" s="443"/>
      <c r="L944" s="444"/>
      <c r="M944" s="445"/>
      <c r="N944" s="443"/>
      <c r="O944" s="444"/>
      <c r="P944" s="445"/>
      <c r="Q944" s="443"/>
      <c r="R944" s="444"/>
      <c r="S944" s="445"/>
      <c r="T944" s="443"/>
      <c r="U944" s="444"/>
      <c r="V944" s="445"/>
      <c r="W944" s="443"/>
      <c r="X944" s="444"/>
      <c r="Y944" s="451"/>
      <c r="Z944" s="443"/>
      <c r="AA944" s="444"/>
      <c r="AB944" s="445"/>
      <c r="AC944" s="443"/>
      <c r="AD944" s="444"/>
      <c r="AE944" s="445"/>
      <c r="AF944" s="443"/>
      <c r="AG944" s="444"/>
      <c r="AH944" s="445"/>
      <c r="AI944" s="452"/>
      <c r="AJ944" s="454"/>
    </row>
    <row r="945" spans="1:36" ht="15" hidden="1" customHeight="1">
      <c r="A945" s="435" t="s">
        <v>59</v>
      </c>
      <c r="B945" s="426" t="s">
        <v>415</v>
      </c>
      <c r="C945" s="437">
        <v>1500</v>
      </c>
      <c r="D945" s="520"/>
      <c r="E945" s="441" t="s">
        <v>416</v>
      </c>
      <c r="F945" s="426" t="s">
        <v>59</v>
      </c>
      <c r="G945" s="196" t="s">
        <v>27</v>
      </c>
      <c r="H945" s="208"/>
      <c r="I945" s="179">
        <f t="shared" ref="I945:I953" si="746">H945-J945</f>
        <v>0</v>
      </c>
      <c r="J945" s="209"/>
      <c r="K945" s="208"/>
      <c r="L945" s="179">
        <f t="shared" ref="L945:L953" si="747">K945-M945</f>
        <v>0</v>
      </c>
      <c r="M945" s="209"/>
      <c r="N945" s="208"/>
      <c r="O945" s="179">
        <f t="shared" ref="O945:O953" si="748">N945-P945</f>
        <v>0</v>
      </c>
      <c r="P945" s="209"/>
      <c r="Q945" s="208"/>
      <c r="R945" s="179">
        <f t="shared" ref="R945:R953" si="749">Q945-S945</f>
        <v>0</v>
      </c>
      <c r="S945" s="209"/>
      <c r="T945" s="208"/>
      <c r="U945" s="179">
        <f t="shared" ref="U945:U953" si="750">T945-V945</f>
        <v>0</v>
      </c>
      <c r="V945" s="209"/>
      <c r="W945" s="208"/>
      <c r="X945" s="179">
        <f t="shared" ref="X945:X953" si="751">W945-Y945</f>
        <v>0</v>
      </c>
      <c r="Y945" s="228"/>
      <c r="Z945" s="208"/>
      <c r="AA945" s="179">
        <f t="shared" ref="AA945:AA953" si="752">Z945-AB945</f>
        <v>0</v>
      </c>
      <c r="AB945" s="209"/>
      <c r="AC945" s="208"/>
      <c r="AD945" s="179">
        <f t="shared" ref="AD945:AD953" si="753">AC945-AE945</f>
        <v>0</v>
      </c>
      <c r="AE945" s="209"/>
      <c r="AF945" s="208"/>
      <c r="AG945" s="179">
        <f t="shared" ref="AG945:AG953" si="754">AF945-AH945</f>
        <v>0</v>
      </c>
      <c r="AH945" s="209"/>
      <c r="AI945" s="203"/>
      <c r="AJ945" s="181" t="s">
        <v>28</v>
      </c>
    </row>
    <row r="946" spans="1:36" hidden="1">
      <c r="A946" s="435"/>
      <c r="B946" s="426"/>
      <c r="C946" s="437"/>
      <c r="D946" s="520"/>
      <c r="E946" s="441"/>
      <c r="F946" s="426"/>
      <c r="G946" s="196" t="s">
        <v>29</v>
      </c>
      <c r="H946" s="208"/>
      <c r="I946" s="179">
        <f t="shared" si="746"/>
        <v>0</v>
      </c>
      <c r="J946" s="209"/>
      <c r="K946" s="208"/>
      <c r="L946" s="179">
        <f t="shared" si="747"/>
        <v>0</v>
      </c>
      <c r="M946" s="209"/>
      <c r="N946" s="208"/>
      <c r="O946" s="179">
        <f t="shared" si="748"/>
        <v>0</v>
      </c>
      <c r="P946" s="209"/>
      <c r="Q946" s="208"/>
      <c r="R946" s="179">
        <f t="shared" si="749"/>
        <v>0</v>
      </c>
      <c r="S946" s="209"/>
      <c r="T946" s="208"/>
      <c r="U946" s="179">
        <f t="shared" si="750"/>
        <v>0</v>
      </c>
      <c r="V946" s="209"/>
      <c r="W946" s="208"/>
      <c r="X946" s="179">
        <f t="shared" si="751"/>
        <v>0</v>
      </c>
      <c r="Y946" s="228"/>
      <c r="Z946" s="208"/>
      <c r="AA946" s="179">
        <f t="shared" si="752"/>
        <v>0</v>
      </c>
      <c r="AB946" s="209"/>
      <c r="AC946" s="208"/>
      <c r="AD946" s="179">
        <f t="shared" si="753"/>
        <v>0</v>
      </c>
      <c r="AE946" s="209"/>
      <c r="AF946" s="208"/>
      <c r="AG946" s="179">
        <f t="shared" si="754"/>
        <v>0</v>
      </c>
      <c r="AH946" s="209"/>
      <c r="AI946" s="203"/>
      <c r="AJ946" s="182">
        <f>SUM(H945:H953,K945:K953,N945:N953,Q945:Q953,T945:T953,W945:W953,Z945:Z953,AC945:AC953,AF945:AF953)</f>
        <v>1000000</v>
      </c>
    </row>
    <row r="947" spans="1:36" hidden="1">
      <c r="A947" s="435"/>
      <c r="B947" s="426"/>
      <c r="C947" s="437"/>
      <c r="D947" s="520"/>
      <c r="E947" s="441"/>
      <c r="F947" s="426"/>
      <c r="G947" s="196" t="s">
        <v>30</v>
      </c>
      <c r="H947" s="208"/>
      <c r="I947" s="179">
        <f t="shared" si="746"/>
        <v>0</v>
      </c>
      <c r="J947" s="209"/>
      <c r="K947" s="208"/>
      <c r="L947" s="179">
        <f t="shared" si="747"/>
        <v>0</v>
      </c>
      <c r="M947" s="209"/>
      <c r="N947" s="208"/>
      <c r="O947" s="179">
        <f t="shared" si="748"/>
        <v>0</v>
      </c>
      <c r="P947" s="209"/>
      <c r="Q947" s="208"/>
      <c r="R947" s="179">
        <f t="shared" si="749"/>
        <v>0</v>
      </c>
      <c r="S947" s="209"/>
      <c r="T947" s="208"/>
      <c r="U947" s="179">
        <f t="shared" si="750"/>
        <v>0</v>
      </c>
      <c r="V947" s="209"/>
      <c r="W947" s="208"/>
      <c r="X947" s="179">
        <f t="shared" si="751"/>
        <v>0</v>
      </c>
      <c r="Y947" s="228"/>
      <c r="Z947" s="208"/>
      <c r="AA947" s="179">
        <f t="shared" si="752"/>
        <v>0</v>
      </c>
      <c r="AB947" s="209"/>
      <c r="AC947" s="208"/>
      <c r="AD947" s="179">
        <f t="shared" si="753"/>
        <v>0</v>
      </c>
      <c r="AE947" s="209"/>
      <c r="AF947" s="208"/>
      <c r="AG947" s="179">
        <f t="shared" si="754"/>
        <v>0</v>
      </c>
      <c r="AH947" s="209"/>
      <c r="AI947" s="203"/>
      <c r="AJ947" s="183" t="s">
        <v>32</v>
      </c>
    </row>
    <row r="948" spans="1:36" hidden="1">
      <c r="A948" s="435"/>
      <c r="B948" s="426"/>
      <c r="C948" s="437"/>
      <c r="D948" s="520"/>
      <c r="E948" s="441"/>
      <c r="F948" s="426"/>
      <c r="G948" s="196" t="s">
        <v>31</v>
      </c>
      <c r="H948" s="208"/>
      <c r="I948" s="179">
        <f t="shared" si="746"/>
        <v>0</v>
      </c>
      <c r="J948" s="209"/>
      <c r="K948" s="208"/>
      <c r="L948" s="179">
        <f t="shared" si="747"/>
        <v>0</v>
      </c>
      <c r="M948" s="209"/>
      <c r="N948" s="208"/>
      <c r="O948" s="179">
        <f t="shared" si="748"/>
        <v>0</v>
      </c>
      <c r="P948" s="209"/>
      <c r="Q948" s="208"/>
      <c r="R948" s="179">
        <f t="shared" si="749"/>
        <v>0</v>
      </c>
      <c r="S948" s="209"/>
      <c r="T948" s="208"/>
      <c r="U948" s="179">
        <f t="shared" si="750"/>
        <v>0</v>
      </c>
      <c r="V948" s="209"/>
      <c r="W948" s="208"/>
      <c r="X948" s="179">
        <f t="shared" si="751"/>
        <v>0</v>
      </c>
      <c r="Y948" s="228"/>
      <c r="Z948" s="208"/>
      <c r="AA948" s="179">
        <f t="shared" si="752"/>
        <v>0</v>
      </c>
      <c r="AB948" s="209"/>
      <c r="AC948" s="208"/>
      <c r="AD948" s="179">
        <f t="shared" si="753"/>
        <v>0</v>
      </c>
      <c r="AE948" s="209"/>
      <c r="AF948" s="208"/>
      <c r="AG948" s="179">
        <f t="shared" si="754"/>
        <v>0</v>
      </c>
      <c r="AH948" s="209"/>
      <c r="AI948" s="203"/>
      <c r="AJ948" s="182">
        <f>SUM(I945:I953,L945:L953,O945:O953,R945:R953,U945:U953,X945:X953,AA945:AA953,AD945:AD953,AG945:AG953)</f>
        <v>750000</v>
      </c>
    </row>
    <row r="949" spans="1:36" hidden="1">
      <c r="A949" s="435"/>
      <c r="B949" s="426"/>
      <c r="C949" s="437"/>
      <c r="D949" s="520"/>
      <c r="E949" s="441"/>
      <c r="F949" s="426"/>
      <c r="G949" s="196" t="s">
        <v>33</v>
      </c>
      <c r="H949" s="208"/>
      <c r="I949" s="179">
        <f t="shared" si="746"/>
        <v>0</v>
      </c>
      <c r="J949" s="209"/>
      <c r="K949" s="208"/>
      <c r="L949" s="179">
        <f t="shared" si="747"/>
        <v>0</v>
      </c>
      <c r="M949" s="209"/>
      <c r="N949" s="208"/>
      <c r="O949" s="179">
        <f t="shared" si="748"/>
        <v>0</v>
      </c>
      <c r="P949" s="209"/>
      <c r="Q949" s="208"/>
      <c r="R949" s="179">
        <f t="shared" si="749"/>
        <v>0</v>
      </c>
      <c r="S949" s="209"/>
      <c r="T949" s="208"/>
      <c r="U949" s="179">
        <f t="shared" si="750"/>
        <v>0</v>
      </c>
      <c r="V949" s="209"/>
      <c r="W949" s="208"/>
      <c r="X949" s="179">
        <f t="shared" si="751"/>
        <v>0</v>
      </c>
      <c r="Y949" s="228"/>
      <c r="Z949" s="208"/>
      <c r="AA949" s="179">
        <f t="shared" si="752"/>
        <v>0</v>
      </c>
      <c r="AB949" s="209"/>
      <c r="AC949" s="208"/>
      <c r="AD949" s="179">
        <f t="shared" si="753"/>
        <v>0</v>
      </c>
      <c r="AE949" s="209"/>
      <c r="AF949" s="208"/>
      <c r="AG949" s="179">
        <f t="shared" si="754"/>
        <v>0</v>
      </c>
      <c r="AH949" s="209"/>
      <c r="AI949" s="203"/>
      <c r="AJ949" s="183" t="s">
        <v>36</v>
      </c>
    </row>
    <row r="950" spans="1:36" hidden="1">
      <c r="A950" s="435"/>
      <c r="B950" s="426"/>
      <c r="C950" s="437"/>
      <c r="D950" s="520"/>
      <c r="E950" s="441"/>
      <c r="F950" s="426"/>
      <c r="G950" s="196" t="s">
        <v>34</v>
      </c>
      <c r="H950" s="208"/>
      <c r="I950" s="179">
        <f t="shared" si="746"/>
        <v>0</v>
      </c>
      <c r="J950" s="209"/>
      <c r="K950" s="208">
        <v>250000</v>
      </c>
      <c r="L950" s="179">
        <f t="shared" si="747"/>
        <v>0</v>
      </c>
      <c r="M950" s="209">
        <v>250000</v>
      </c>
      <c r="N950" s="208"/>
      <c r="O950" s="179">
        <f t="shared" si="748"/>
        <v>0</v>
      </c>
      <c r="P950" s="209"/>
      <c r="Q950" s="208">
        <v>750000</v>
      </c>
      <c r="R950" s="179">
        <f t="shared" si="749"/>
        <v>750000</v>
      </c>
      <c r="S950" s="209"/>
      <c r="T950" s="208"/>
      <c r="U950" s="179">
        <f t="shared" si="750"/>
        <v>0</v>
      </c>
      <c r="V950" s="209"/>
      <c r="W950" s="208"/>
      <c r="X950" s="179">
        <f t="shared" si="751"/>
        <v>0</v>
      </c>
      <c r="Y950" s="228"/>
      <c r="Z950" s="208"/>
      <c r="AA950" s="179">
        <f t="shared" si="752"/>
        <v>0</v>
      </c>
      <c r="AB950" s="209"/>
      <c r="AC950" s="208"/>
      <c r="AD950" s="179">
        <f t="shared" si="753"/>
        <v>0</v>
      </c>
      <c r="AE950" s="209"/>
      <c r="AF950" s="208"/>
      <c r="AG950" s="179">
        <f t="shared" si="754"/>
        <v>0</v>
      </c>
      <c r="AH950" s="209"/>
      <c r="AI950" s="203"/>
      <c r="AJ950" s="182">
        <f>SUM(J945:J953,M945:M953,P945:P953,S945:S953,V945:V953,Y945:Y953,AB945:AB953,AE945:AE953,AH945:AH953)</f>
        <v>250000</v>
      </c>
    </row>
    <row r="951" spans="1:36" hidden="1">
      <c r="A951" s="435"/>
      <c r="B951" s="426"/>
      <c r="C951" s="437"/>
      <c r="D951" s="520"/>
      <c r="E951" s="441"/>
      <c r="F951" s="426"/>
      <c r="G951" s="196" t="s">
        <v>35</v>
      </c>
      <c r="H951" s="208"/>
      <c r="I951" s="179">
        <f t="shared" si="746"/>
        <v>0</v>
      </c>
      <c r="J951" s="209"/>
      <c r="K951" s="208"/>
      <c r="L951" s="179">
        <f t="shared" si="747"/>
        <v>0</v>
      </c>
      <c r="M951" s="209"/>
      <c r="N951" s="208"/>
      <c r="O951" s="179">
        <f t="shared" si="748"/>
        <v>0</v>
      </c>
      <c r="P951" s="209"/>
      <c r="Q951" s="208"/>
      <c r="R951" s="179">
        <f t="shared" si="749"/>
        <v>0</v>
      </c>
      <c r="S951" s="209"/>
      <c r="T951" s="208"/>
      <c r="U951" s="179">
        <f t="shared" si="750"/>
        <v>0</v>
      </c>
      <c r="V951" s="209"/>
      <c r="W951" s="208"/>
      <c r="X951" s="179">
        <f t="shared" si="751"/>
        <v>0</v>
      </c>
      <c r="Y951" s="228"/>
      <c r="Z951" s="208"/>
      <c r="AA951" s="179">
        <f t="shared" si="752"/>
        <v>0</v>
      </c>
      <c r="AB951" s="209"/>
      <c r="AC951" s="208"/>
      <c r="AD951" s="179">
        <f t="shared" si="753"/>
        <v>0</v>
      </c>
      <c r="AE951" s="209"/>
      <c r="AF951" s="208"/>
      <c r="AG951" s="179">
        <f t="shared" si="754"/>
        <v>0</v>
      </c>
      <c r="AH951" s="209"/>
      <c r="AI951" s="203"/>
      <c r="AJ951" s="183" t="s">
        <v>40</v>
      </c>
    </row>
    <row r="952" spans="1:36" hidden="1">
      <c r="A952" s="435"/>
      <c r="B952" s="426"/>
      <c r="C952" s="437"/>
      <c r="D952" s="520"/>
      <c r="E952" s="441"/>
      <c r="F952" s="426"/>
      <c r="G952" s="196" t="s">
        <v>37</v>
      </c>
      <c r="H952" s="208"/>
      <c r="I952" s="179">
        <f t="shared" si="746"/>
        <v>0</v>
      </c>
      <c r="J952" s="209"/>
      <c r="K952" s="208"/>
      <c r="L952" s="179">
        <f t="shared" si="747"/>
        <v>0</v>
      </c>
      <c r="M952" s="209"/>
      <c r="N952" s="208"/>
      <c r="O952" s="179">
        <f t="shared" si="748"/>
        <v>0</v>
      </c>
      <c r="P952" s="209"/>
      <c r="Q952" s="208"/>
      <c r="R952" s="179">
        <f t="shared" si="749"/>
        <v>0</v>
      </c>
      <c r="S952" s="209"/>
      <c r="T952" s="208"/>
      <c r="U952" s="179">
        <f t="shared" si="750"/>
        <v>0</v>
      </c>
      <c r="V952" s="209"/>
      <c r="W952" s="208"/>
      <c r="X952" s="179">
        <f t="shared" si="751"/>
        <v>0</v>
      </c>
      <c r="Y952" s="228"/>
      <c r="Z952" s="208"/>
      <c r="AA952" s="179">
        <f t="shared" si="752"/>
        <v>0</v>
      </c>
      <c r="AB952" s="209"/>
      <c r="AC952" s="208"/>
      <c r="AD952" s="179">
        <f t="shared" si="753"/>
        <v>0</v>
      </c>
      <c r="AE952" s="209"/>
      <c r="AF952" s="208"/>
      <c r="AG952" s="179">
        <f t="shared" si="754"/>
        <v>0</v>
      </c>
      <c r="AH952" s="209"/>
      <c r="AI952" s="203"/>
      <c r="AJ952" s="184">
        <f>AJ950/AJ946</f>
        <v>0.25</v>
      </c>
    </row>
    <row r="953" spans="1:36" ht="15" hidden="1" thickBot="1">
      <c r="A953" s="436"/>
      <c r="B953" s="427"/>
      <c r="C953" s="438"/>
      <c r="D953" s="521"/>
      <c r="E953" s="442"/>
      <c r="F953" s="427"/>
      <c r="G953" s="197" t="s">
        <v>38</v>
      </c>
      <c r="H953" s="210"/>
      <c r="I953" s="185">
        <f t="shared" si="746"/>
        <v>0</v>
      </c>
      <c r="J953" s="211"/>
      <c r="K953" s="210"/>
      <c r="L953" s="185">
        <f t="shared" si="747"/>
        <v>0</v>
      </c>
      <c r="M953" s="211"/>
      <c r="N953" s="210"/>
      <c r="O953" s="185">
        <f t="shared" si="748"/>
        <v>0</v>
      </c>
      <c r="P953" s="211"/>
      <c r="Q953" s="210"/>
      <c r="R953" s="185">
        <f t="shared" si="749"/>
        <v>0</v>
      </c>
      <c r="S953" s="211"/>
      <c r="T953" s="210"/>
      <c r="U953" s="185">
        <f t="shared" si="750"/>
        <v>0</v>
      </c>
      <c r="V953" s="211"/>
      <c r="W953" s="210"/>
      <c r="X953" s="185">
        <f t="shared" si="751"/>
        <v>0</v>
      </c>
      <c r="Y953" s="229"/>
      <c r="Z953" s="210"/>
      <c r="AA953" s="185">
        <f t="shared" si="752"/>
        <v>0</v>
      </c>
      <c r="AB953" s="211"/>
      <c r="AC953" s="210"/>
      <c r="AD953" s="185">
        <f t="shared" si="753"/>
        <v>0</v>
      </c>
      <c r="AE953" s="211"/>
      <c r="AF953" s="210"/>
      <c r="AG953" s="185">
        <f t="shared" si="754"/>
        <v>0</v>
      </c>
      <c r="AH953" s="211"/>
      <c r="AI953" s="204"/>
      <c r="AJ953" s="186"/>
    </row>
    <row r="954" spans="1:36" ht="11.25" customHeight="1">
      <c r="A954" s="446" t="s">
        <v>17</v>
      </c>
      <c r="B954" s="367" t="s">
        <v>13</v>
      </c>
      <c r="C954" s="367" t="s">
        <v>14</v>
      </c>
      <c r="D954" s="367" t="s">
        <v>176</v>
      </c>
      <c r="E954" s="367" t="s">
        <v>16</v>
      </c>
      <c r="F954" s="354" t="s">
        <v>17</v>
      </c>
      <c r="G954" s="448" t="s">
        <v>18</v>
      </c>
      <c r="H954" s="365" t="s">
        <v>19</v>
      </c>
      <c r="I954" s="354" t="s">
        <v>20</v>
      </c>
      <c r="J954" s="355" t="s">
        <v>21</v>
      </c>
      <c r="K954" s="365" t="s">
        <v>19</v>
      </c>
      <c r="L954" s="354" t="s">
        <v>20</v>
      </c>
      <c r="M954" s="355" t="s">
        <v>21</v>
      </c>
      <c r="N954" s="365" t="s">
        <v>19</v>
      </c>
      <c r="O954" s="354" t="s">
        <v>20</v>
      </c>
      <c r="P954" s="355" t="s">
        <v>21</v>
      </c>
      <c r="Q954" s="365" t="s">
        <v>19</v>
      </c>
      <c r="R954" s="354" t="s">
        <v>20</v>
      </c>
      <c r="S954" s="355" t="s">
        <v>21</v>
      </c>
      <c r="T954" s="365" t="s">
        <v>19</v>
      </c>
      <c r="U954" s="354" t="s">
        <v>20</v>
      </c>
      <c r="V954" s="355" t="s">
        <v>21</v>
      </c>
      <c r="W954" s="365" t="s">
        <v>19</v>
      </c>
      <c r="X954" s="354" t="s">
        <v>20</v>
      </c>
      <c r="Y954" s="450" t="s">
        <v>21</v>
      </c>
      <c r="Z954" s="365" t="s">
        <v>19</v>
      </c>
      <c r="AA954" s="354" t="s">
        <v>20</v>
      </c>
      <c r="AB954" s="355" t="s">
        <v>21</v>
      </c>
      <c r="AC954" s="365" t="s">
        <v>19</v>
      </c>
      <c r="AD954" s="354" t="s">
        <v>20</v>
      </c>
      <c r="AE954" s="355" t="s">
        <v>21</v>
      </c>
      <c r="AF954" s="365" t="s">
        <v>19</v>
      </c>
      <c r="AG954" s="354" t="s">
        <v>20</v>
      </c>
      <c r="AH954" s="355" t="s">
        <v>21</v>
      </c>
      <c r="AI954" s="356" t="s">
        <v>19</v>
      </c>
      <c r="AJ954" s="453" t="s">
        <v>22</v>
      </c>
    </row>
    <row r="955" spans="1:36" ht="25.5" customHeight="1">
      <c r="A955" s="447"/>
      <c r="B955" s="431"/>
      <c r="C955" s="431"/>
      <c r="D955" s="431"/>
      <c r="E955" s="431"/>
      <c r="F955" s="444"/>
      <c r="G955" s="449"/>
      <c r="H955" s="443"/>
      <c r="I955" s="444"/>
      <c r="J955" s="445"/>
      <c r="K955" s="443"/>
      <c r="L955" s="444"/>
      <c r="M955" s="445"/>
      <c r="N955" s="443"/>
      <c r="O955" s="444"/>
      <c r="P955" s="445"/>
      <c r="Q955" s="443"/>
      <c r="R955" s="444"/>
      <c r="S955" s="445"/>
      <c r="T955" s="443"/>
      <c r="U955" s="444"/>
      <c r="V955" s="445"/>
      <c r="W955" s="443"/>
      <c r="X955" s="444"/>
      <c r="Y955" s="451"/>
      <c r="Z955" s="443"/>
      <c r="AA955" s="444"/>
      <c r="AB955" s="445"/>
      <c r="AC955" s="443"/>
      <c r="AD955" s="444"/>
      <c r="AE955" s="445"/>
      <c r="AF955" s="443"/>
      <c r="AG955" s="444"/>
      <c r="AH955" s="445"/>
      <c r="AI955" s="452"/>
      <c r="AJ955" s="454"/>
    </row>
    <row r="956" spans="1:36" ht="14.45" customHeight="1">
      <c r="A956" s="435" t="s">
        <v>417</v>
      </c>
      <c r="B956" s="426" t="s">
        <v>418</v>
      </c>
      <c r="C956" s="437">
        <v>2982</v>
      </c>
      <c r="D956" s="439" t="s">
        <v>419</v>
      </c>
      <c r="E956" s="441" t="s">
        <v>420</v>
      </c>
      <c r="F956" s="426" t="s">
        <v>417</v>
      </c>
      <c r="G956" s="196" t="s">
        <v>27</v>
      </c>
      <c r="H956" s="208"/>
      <c r="I956" s="179">
        <f t="shared" ref="I956:I965" si="755">H956-J956</f>
        <v>0</v>
      </c>
      <c r="J956" s="209"/>
      <c r="K956" s="208"/>
      <c r="L956" s="179">
        <f t="shared" ref="L956:L965" si="756">K956-M956</f>
        <v>0</v>
      </c>
      <c r="M956" s="209"/>
      <c r="N956" s="208"/>
      <c r="O956" s="179">
        <f t="shared" ref="O956:O965" si="757">N956-P956</f>
        <v>0</v>
      </c>
      <c r="P956" s="209"/>
      <c r="Q956" s="208"/>
      <c r="R956" s="179">
        <f t="shared" ref="R956:R957" si="758">SUM(Q956)</f>
        <v>0</v>
      </c>
      <c r="S956" s="209"/>
      <c r="T956" s="208"/>
      <c r="U956" s="179">
        <f t="shared" ref="U956:U965" si="759">T956-V956</f>
        <v>0</v>
      </c>
      <c r="V956" s="209"/>
      <c r="W956" s="208"/>
      <c r="X956" s="179">
        <f t="shared" ref="X956:X965" si="760">W956-Y956</f>
        <v>0</v>
      </c>
      <c r="Y956" s="228"/>
      <c r="Z956" s="208"/>
      <c r="AA956" s="179">
        <f t="shared" ref="AA956:AA965" si="761">Z956-AB956</f>
        <v>0</v>
      </c>
      <c r="AB956" s="209"/>
      <c r="AC956" s="208"/>
      <c r="AD956" s="179">
        <f t="shared" ref="AD956:AD965" si="762">AC956-AE956</f>
        <v>0</v>
      </c>
      <c r="AE956" s="209"/>
      <c r="AF956" s="208"/>
      <c r="AG956" s="179">
        <f t="shared" ref="AG956:AG965" si="763">AF956-AH956</f>
        <v>0</v>
      </c>
      <c r="AH956" s="209"/>
      <c r="AI956" s="203"/>
      <c r="AJ956" s="181" t="s">
        <v>28</v>
      </c>
    </row>
    <row r="957" spans="1:36" ht="13.5" customHeight="1">
      <c r="A957" s="435"/>
      <c r="B957" s="426"/>
      <c r="C957" s="437"/>
      <c r="D957" s="439"/>
      <c r="E957" s="441"/>
      <c r="F957" s="426"/>
      <c r="G957" s="196" t="s">
        <v>29</v>
      </c>
      <c r="H957" s="208"/>
      <c r="I957" s="179">
        <f t="shared" si="755"/>
        <v>0</v>
      </c>
      <c r="J957" s="209"/>
      <c r="K957" s="208"/>
      <c r="L957" s="179">
        <f t="shared" si="756"/>
        <v>0</v>
      </c>
      <c r="M957" s="209"/>
      <c r="N957" s="208"/>
      <c r="O957" s="179">
        <f t="shared" si="757"/>
        <v>0</v>
      </c>
      <c r="P957" s="209"/>
      <c r="Q957" s="208"/>
      <c r="R957" s="179">
        <f t="shared" si="758"/>
        <v>0</v>
      </c>
      <c r="S957" s="209"/>
      <c r="T957" s="208"/>
      <c r="U957" s="179">
        <f t="shared" si="759"/>
        <v>0</v>
      </c>
      <c r="V957" s="209"/>
      <c r="W957" s="208"/>
      <c r="X957" s="179">
        <f t="shared" si="760"/>
        <v>0</v>
      </c>
      <c r="Y957" s="228"/>
      <c r="Z957" s="208"/>
      <c r="AA957" s="179">
        <f t="shared" si="761"/>
        <v>0</v>
      </c>
      <c r="AB957" s="209"/>
      <c r="AC957" s="208"/>
      <c r="AD957" s="179">
        <f t="shared" si="762"/>
        <v>0</v>
      </c>
      <c r="AE957" s="209"/>
      <c r="AF957" s="208"/>
      <c r="AG957" s="179">
        <f t="shared" si="763"/>
        <v>0</v>
      </c>
      <c r="AH957" s="209"/>
      <c r="AI957" s="203"/>
      <c r="AJ957" s="182">
        <f>SUM(H956:H965,K956:K965,N956:N965,Q956:Q965,T956:T965,W956:W965,Z956:Z965,AC956:AC965,AF956:AF965)</f>
        <v>3026975</v>
      </c>
    </row>
    <row r="958" spans="1:36" ht="15.75" customHeight="1">
      <c r="A958" s="435"/>
      <c r="B958" s="426"/>
      <c r="C958" s="437"/>
      <c r="D958" s="439"/>
      <c r="E958" s="441"/>
      <c r="F958" s="426"/>
      <c r="G958" s="196" t="s">
        <v>30</v>
      </c>
      <c r="H958" s="208"/>
      <c r="I958" s="179">
        <f t="shared" si="755"/>
        <v>0</v>
      </c>
      <c r="J958" s="209"/>
      <c r="K958" s="208"/>
      <c r="L958" s="179">
        <f t="shared" si="756"/>
        <v>0</v>
      </c>
      <c r="M958" s="209"/>
      <c r="N958" s="208"/>
      <c r="O958" s="179">
        <f t="shared" si="757"/>
        <v>0</v>
      </c>
      <c r="P958" s="209"/>
      <c r="Q958" s="208"/>
      <c r="R958" s="179">
        <f>SUM(Q958)</f>
        <v>0</v>
      </c>
      <c r="S958" s="209"/>
      <c r="T958" s="208"/>
      <c r="U958" s="179">
        <f t="shared" si="759"/>
        <v>0</v>
      </c>
      <c r="V958" s="209"/>
      <c r="W958" s="208">
        <v>189220</v>
      </c>
      <c r="X958" s="179">
        <f t="shared" si="760"/>
        <v>0</v>
      </c>
      <c r="Y958" s="228">
        <v>189220</v>
      </c>
      <c r="Z958" s="208"/>
      <c r="AA958" s="179">
        <f t="shared" si="761"/>
        <v>0</v>
      </c>
      <c r="AB958" s="209"/>
      <c r="AC958" s="208"/>
      <c r="AD958" s="179">
        <f t="shared" si="762"/>
        <v>0</v>
      </c>
      <c r="AE958" s="209"/>
      <c r="AF958" s="208"/>
      <c r="AG958" s="179">
        <f t="shared" si="763"/>
        <v>0</v>
      </c>
      <c r="AH958" s="209"/>
      <c r="AI958" s="203"/>
      <c r="AJ958" s="183" t="s">
        <v>32</v>
      </c>
    </row>
    <row r="959" spans="1:36" ht="15.75" customHeight="1">
      <c r="A959" s="435"/>
      <c r="B959" s="426"/>
      <c r="C959" s="437"/>
      <c r="D959" s="439"/>
      <c r="E959" s="441"/>
      <c r="F959" s="426"/>
      <c r="G959" s="196" t="s">
        <v>181</v>
      </c>
      <c r="H959" s="208"/>
      <c r="I959" s="179"/>
      <c r="J959" s="209"/>
      <c r="K959" s="208"/>
      <c r="L959" s="179"/>
      <c r="M959" s="209"/>
      <c r="N959" s="208"/>
      <c r="O959" s="179"/>
      <c r="P959" s="209"/>
      <c r="Q959" s="208"/>
      <c r="R959" s="179"/>
      <c r="S959" s="209"/>
      <c r="T959" s="311"/>
      <c r="U959" s="312">
        <f t="shared" ref="U959" si="764">T959-V959</f>
        <v>0</v>
      </c>
      <c r="V959" s="313"/>
      <c r="W959" s="208">
        <v>82475</v>
      </c>
      <c r="X959" s="179">
        <f t="shared" ref="X959" si="765">W959-Y959</f>
        <v>0</v>
      </c>
      <c r="Y959" s="228">
        <v>82475</v>
      </c>
      <c r="Z959" s="208"/>
      <c r="AA959" s="179"/>
      <c r="AB959" s="209"/>
      <c r="AC959" s="208"/>
      <c r="AD959" s="179"/>
      <c r="AE959" s="209"/>
      <c r="AF959" s="208"/>
      <c r="AG959" s="179"/>
      <c r="AH959" s="209"/>
      <c r="AI959" s="203"/>
      <c r="AJ959" s="183"/>
    </row>
    <row r="960" spans="1:36" ht="13.5" customHeight="1">
      <c r="A960" s="435"/>
      <c r="B960" s="426"/>
      <c r="C960" s="437"/>
      <c r="D960" s="439"/>
      <c r="E960" s="441"/>
      <c r="F960" s="426"/>
      <c r="G960" s="196" t="s">
        <v>31</v>
      </c>
      <c r="H960" s="208"/>
      <c r="I960" s="179">
        <f t="shared" si="755"/>
        <v>0</v>
      </c>
      <c r="J960" s="209"/>
      <c r="K960" s="208"/>
      <c r="L960" s="179">
        <f t="shared" si="756"/>
        <v>0</v>
      </c>
      <c r="M960" s="209"/>
      <c r="N960" s="208"/>
      <c r="O960" s="179">
        <f t="shared" si="757"/>
        <v>0</v>
      </c>
      <c r="P960" s="209"/>
      <c r="Q960" s="208"/>
      <c r="R960" s="179">
        <f t="shared" ref="R960:R965" si="766">SUM(Q960)</f>
        <v>0</v>
      </c>
      <c r="S960" s="209"/>
      <c r="T960" s="208"/>
      <c r="U960" s="179">
        <f t="shared" si="759"/>
        <v>0</v>
      </c>
      <c r="V960" s="209"/>
      <c r="W960" s="208"/>
      <c r="X960" s="179">
        <f t="shared" si="760"/>
        <v>0</v>
      </c>
      <c r="Y960" s="228"/>
      <c r="Z960" s="208"/>
      <c r="AA960" s="179">
        <f t="shared" si="761"/>
        <v>0</v>
      </c>
      <c r="AB960" s="209"/>
      <c r="AC960" s="208"/>
      <c r="AD960" s="179">
        <f t="shared" si="762"/>
        <v>0</v>
      </c>
      <c r="AE960" s="209"/>
      <c r="AF960" s="208"/>
      <c r="AG960" s="179">
        <f t="shared" si="763"/>
        <v>0</v>
      </c>
      <c r="AH960" s="209"/>
      <c r="AI960" s="203"/>
      <c r="AJ960" s="182">
        <f>SUM(I956:I965,L956:L965,O956:O965,R956:R965,U956:U965,X956:X965,AA956:AA965,AD956:AD965,AG956:AG965)</f>
        <v>2755280</v>
      </c>
    </row>
    <row r="961" spans="1:36" ht="13.5" customHeight="1">
      <c r="A961" s="435"/>
      <c r="B961" s="426"/>
      <c r="C961" s="437"/>
      <c r="D961" s="439"/>
      <c r="E961" s="441"/>
      <c r="F961" s="426"/>
      <c r="G961" s="196" t="s">
        <v>33</v>
      </c>
      <c r="H961" s="208"/>
      <c r="I961" s="179">
        <f t="shared" si="755"/>
        <v>0</v>
      </c>
      <c r="J961" s="209"/>
      <c r="K961" s="208"/>
      <c r="L961" s="179">
        <f t="shared" si="756"/>
        <v>0</v>
      </c>
      <c r="M961" s="209"/>
      <c r="N961" s="208"/>
      <c r="O961" s="179">
        <f t="shared" si="757"/>
        <v>0</v>
      </c>
      <c r="P961" s="209"/>
      <c r="Q961" s="208"/>
      <c r="R961" s="179">
        <f t="shared" si="766"/>
        <v>0</v>
      </c>
      <c r="S961" s="209"/>
      <c r="T961" s="208"/>
      <c r="U961" s="179">
        <f t="shared" si="759"/>
        <v>0</v>
      </c>
      <c r="V961" s="209"/>
      <c r="W961" s="208">
        <v>1105280</v>
      </c>
      <c r="X961" s="179">
        <f t="shared" si="760"/>
        <v>1105280</v>
      </c>
      <c r="Y961" s="228"/>
      <c r="Z961" s="208"/>
      <c r="AA961" s="179">
        <f t="shared" si="761"/>
        <v>0</v>
      </c>
      <c r="AB961" s="209"/>
      <c r="AC961" s="208"/>
      <c r="AD961" s="179">
        <f t="shared" si="762"/>
        <v>0</v>
      </c>
      <c r="AE961" s="209"/>
      <c r="AF961" s="208"/>
      <c r="AG961" s="179">
        <f t="shared" si="763"/>
        <v>0</v>
      </c>
      <c r="AH961" s="209"/>
      <c r="AI961" s="203"/>
      <c r="AJ961" s="183" t="s">
        <v>36</v>
      </c>
    </row>
    <row r="962" spans="1:36" ht="13.5" customHeight="1">
      <c r="A962" s="435"/>
      <c r="B962" s="426"/>
      <c r="C962" s="437"/>
      <c r="D962" s="439"/>
      <c r="E962" s="441"/>
      <c r="F962" s="426"/>
      <c r="G962" s="196" t="s">
        <v>34</v>
      </c>
      <c r="H962" s="208"/>
      <c r="I962" s="179">
        <f t="shared" si="755"/>
        <v>0</v>
      </c>
      <c r="J962" s="209"/>
      <c r="K962" s="208"/>
      <c r="L962" s="179">
        <f t="shared" si="756"/>
        <v>0</v>
      </c>
      <c r="M962" s="209"/>
      <c r="N962" s="208"/>
      <c r="O962" s="179">
        <f t="shared" si="757"/>
        <v>0</v>
      </c>
      <c r="P962" s="209"/>
      <c r="Q962" s="208"/>
      <c r="R962" s="179">
        <f t="shared" si="766"/>
        <v>0</v>
      </c>
      <c r="S962" s="209"/>
      <c r="T962" s="208"/>
      <c r="U962" s="179">
        <f t="shared" si="759"/>
        <v>0</v>
      </c>
      <c r="V962" s="209"/>
      <c r="W962" s="208">
        <v>1650000</v>
      </c>
      <c r="X962" s="179">
        <f t="shared" si="760"/>
        <v>1650000</v>
      </c>
      <c r="Y962" s="228"/>
      <c r="Z962" s="208"/>
      <c r="AA962" s="179">
        <f t="shared" si="761"/>
        <v>0</v>
      </c>
      <c r="AB962" s="209"/>
      <c r="AC962" s="208"/>
      <c r="AD962" s="179">
        <f t="shared" si="762"/>
        <v>0</v>
      </c>
      <c r="AE962" s="209"/>
      <c r="AF962" s="208"/>
      <c r="AG962" s="179">
        <f t="shared" si="763"/>
        <v>0</v>
      </c>
      <c r="AH962" s="209"/>
      <c r="AI962" s="203"/>
      <c r="AJ962" s="182">
        <f>SUM(J956:J965,M956:M965,P956:P965,S956:S965,V956:V965,Y956:Y965,AB956:AB965,AE956:AE965,AH956:AH965)</f>
        <v>271695</v>
      </c>
    </row>
    <row r="963" spans="1:36" ht="13.5" customHeight="1">
      <c r="A963" s="435"/>
      <c r="B963" s="426"/>
      <c r="C963" s="437"/>
      <c r="D963" s="439"/>
      <c r="E963" s="441"/>
      <c r="F963" s="426"/>
      <c r="G963" s="196" t="s">
        <v>35</v>
      </c>
      <c r="H963" s="208"/>
      <c r="I963" s="179">
        <f t="shared" si="755"/>
        <v>0</v>
      </c>
      <c r="J963" s="209"/>
      <c r="K963" s="208"/>
      <c r="L963" s="179">
        <f t="shared" si="756"/>
        <v>0</v>
      </c>
      <c r="M963" s="209"/>
      <c r="N963" s="208"/>
      <c r="O963" s="179">
        <f t="shared" si="757"/>
        <v>0</v>
      </c>
      <c r="P963" s="209"/>
      <c r="Q963" s="208"/>
      <c r="R963" s="179">
        <f t="shared" si="766"/>
        <v>0</v>
      </c>
      <c r="S963" s="209"/>
      <c r="T963" s="208"/>
      <c r="U963" s="179">
        <f t="shared" si="759"/>
        <v>0</v>
      </c>
      <c r="V963" s="209"/>
      <c r="W963" s="208"/>
      <c r="X963" s="179">
        <f t="shared" si="760"/>
        <v>0</v>
      </c>
      <c r="Y963" s="228"/>
      <c r="Z963" s="208"/>
      <c r="AA963" s="179">
        <f t="shared" si="761"/>
        <v>0</v>
      </c>
      <c r="AB963" s="209"/>
      <c r="AC963" s="208"/>
      <c r="AD963" s="179">
        <f t="shared" si="762"/>
        <v>0</v>
      </c>
      <c r="AE963" s="209"/>
      <c r="AF963" s="208"/>
      <c r="AG963" s="179">
        <f t="shared" si="763"/>
        <v>0</v>
      </c>
      <c r="AH963" s="209"/>
      <c r="AI963" s="203"/>
      <c r="AJ963" s="183" t="s">
        <v>40</v>
      </c>
    </row>
    <row r="964" spans="1:36" ht="13.5" customHeight="1">
      <c r="A964" s="435"/>
      <c r="B964" s="426"/>
      <c r="C964" s="437"/>
      <c r="D964" s="439"/>
      <c r="E964" s="441"/>
      <c r="F964" s="426"/>
      <c r="G964" s="196" t="s">
        <v>37</v>
      </c>
      <c r="H964" s="208"/>
      <c r="I964" s="179">
        <f t="shared" si="755"/>
        <v>0</v>
      </c>
      <c r="J964" s="209"/>
      <c r="K964" s="208"/>
      <c r="L964" s="179">
        <f t="shared" si="756"/>
        <v>0</v>
      </c>
      <c r="M964" s="209"/>
      <c r="N964" s="208"/>
      <c r="O964" s="179">
        <f t="shared" si="757"/>
        <v>0</v>
      </c>
      <c r="P964" s="209"/>
      <c r="Q964" s="208"/>
      <c r="R964" s="179">
        <f t="shared" si="766"/>
        <v>0</v>
      </c>
      <c r="S964" s="209"/>
      <c r="T964" s="208"/>
      <c r="U964" s="179">
        <f t="shared" si="759"/>
        <v>0</v>
      </c>
      <c r="V964" s="209"/>
      <c r="W964" s="208"/>
      <c r="X964" s="179">
        <f t="shared" si="760"/>
        <v>0</v>
      </c>
      <c r="Y964" s="228"/>
      <c r="Z964" s="208"/>
      <c r="AA964" s="179">
        <f t="shared" si="761"/>
        <v>0</v>
      </c>
      <c r="AB964" s="209"/>
      <c r="AC964" s="208"/>
      <c r="AD964" s="179">
        <f t="shared" si="762"/>
        <v>0</v>
      </c>
      <c r="AE964" s="209"/>
      <c r="AF964" s="208"/>
      <c r="AG964" s="179">
        <f t="shared" si="763"/>
        <v>0</v>
      </c>
      <c r="AH964" s="209"/>
      <c r="AI964" s="203"/>
      <c r="AJ964" s="184">
        <f>AJ962/AJ957</f>
        <v>8.9757926642935609E-2</v>
      </c>
    </row>
    <row r="965" spans="1:36" ht="13.5" customHeight="1" thickBot="1">
      <c r="A965" s="436"/>
      <c r="B965" s="427"/>
      <c r="C965" s="438"/>
      <c r="D965" s="440"/>
      <c r="E965" s="442"/>
      <c r="F965" s="427"/>
      <c r="G965" s="197" t="s">
        <v>38</v>
      </c>
      <c r="H965" s="210"/>
      <c r="I965" s="185">
        <f t="shared" si="755"/>
        <v>0</v>
      </c>
      <c r="J965" s="211"/>
      <c r="K965" s="210"/>
      <c r="L965" s="185">
        <f t="shared" si="756"/>
        <v>0</v>
      </c>
      <c r="M965" s="211"/>
      <c r="N965" s="210"/>
      <c r="O965" s="185">
        <f t="shared" si="757"/>
        <v>0</v>
      </c>
      <c r="P965" s="211"/>
      <c r="Q965" s="210"/>
      <c r="R965" s="185">
        <f t="shared" si="766"/>
        <v>0</v>
      </c>
      <c r="S965" s="211"/>
      <c r="T965" s="210"/>
      <c r="U965" s="185">
        <f t="shared" si="759"/>
        <v>0</v>
      </c>
      <c r="V965" s="211"/>
      <c r="W965" s="210"/>
      <c r="X965" s="185">
        <f t="shared" si="760"/>
        <v>0</v>
      </c>
      <c r="Y965" s="229"/>
      <c r="Z965" s="210"/>
      <c r="AA965" s="185">
        <f t="shared" si="761"/>
        <v>0</v>
      </c>
      <c r="AB965" s="211"/>
      <c r="AC965" s="210"/>
      <c r="AD965" s="185">
        <f t="shared" si="762"/>
        <v>0</v>
      </c>
      <c r="AE965" s="211"/>
      <c r="AF965" s="210"/>
      <c r="AG965" s="185">
        <f t="shared" si="763"/>
        <v>0</v>
      </c>
      <c r="AH965" s="211"/>
      <c r="AI965" s="204"/>
      <c r="AJ965" s="186"/>
    </row>
    <row r="966" spans="1:36" ht="15" customHeight="1">
      <c r="A966" s="446" t="s">
        <v>17</v>
      </c>
      <c r="B966" s="367" t="s">
        <v>13</v>
      </c>
      <c r="C966" s="367" t="s">
        <v>14</v>
      </c>
      <c r="D966" s="367" t="s">
        <v>176</v>
      </c>
      <c r="E966" s="367" t="s">
        <v>16</v>
      </c>
      <c r="F966" s="354" t="s">
        <v>17</v>
      </c>
      <c r="G966" s="448" t="s">
        <v>18</v>
      </c>
      <c r="H966" s="365" t="s">
        <v>19</v>
      </c>
      <c r="I966" s="354" t="s">
        <v>20</v>
      </c>
      <c r="J966" s="355" t="s">
        <v>21</v>
      </c>
      <c r="K966" s="365" t="s">
        <v>19</v>
      </c>
      <c r="L966" s="354" t="s">
        <v>20</v>
      </c>
      <c r="M966" s="355" t="s">
        <v>21</v>
      </c>
      <c r="N966" s="365" t="s">
        <v>19</v>
      </c>
      <c r="O966" s="354" t="s">
        <v>20</v>
      </c>
      <c r="P966" s="355" t="s">
        <v>21</v>
      </c>
      <c r="Q966" s="365" t="s">
        <v>19</v>
      </c>
      <c r="R966" s="354" t="s">
        <v>20</v>
      </c>
      <c r="S966" s="355" t="s">
        <v>21</v>
      </c>
      <c r="T966" s="365" t="s">
        <v>19</v>
      </c>
      <c r="U966" s="354" t="s">
        <v>20</v>
      </c>
      <c r="V966" s="355" t="s">
        <v>21</v>
      </c>
      <c r="W966" s="365" t="s">
        <v>19</v>
      </c>
      <c r="X966" s="354" t="s">
        <v>20</v>
      </c>
      <c r="Y966" s="450" t="s">
        <v>21</v>
      </c>
      <c r="Z966" s="365" t="s">
        <v>19</v>
      </c>
      <c r="AA966" s="354" t="s">
        <v>20</v>
      </c>
      <c r="AB966" s="355" t="s">
        <v>21</v>
      </c>
      <c r="AC966" s="365" t="s">
        <v>19</v>
      </c>
      <c r="AD966" s="354" t="s">
        <v>20</v>
      </c>
      <c r="AE966" s="355" t="s">
        <v>21</v>
      </c>
      <c r="AF966" s="365" t="s">
        <v>19</v>
      </c>
      <c r="AG966" s="354" t="s">
        <v>20</v>
      </c>
      <c r="AH966" s="355" t="s">
        <v>21</v>
      </c>
      <c r="AI966" s="356" t="s">
        <v>19</v>
      </c>
      <c r="AJ966" s="453" t="s">
        <v>22</v>
      </c>
    </row>
    <row r="967" spans="1:36" ht="15" customHeight="1">
      <c r="A967" s="447"/>
      <c r="B967" s="431"/>
      <c r="C967" s="431"/>
      <c r="D967" s="431"/>
      <c r="E967" s="431"/>
      <c r="F967" s="444"/>
      <c r="G967" s="449"/>
      <c r="H967" s="443"/>
      <c r="I967" s="444"/>
      <c r="J967" s="445"/>
      <c r="K967" s="443"/>
      <c r="L967" s="444"/>
      <c r="M967" s="445"/>
      <c r="N967" s="443"/>
      <c r="O967" s="444"/>
      <c r="P967" s="445"/>
      <c r="Q967" s="443"/>
      <c r="R967" s="444"/>
      <c r="S967" s="445"/>
      <c r="T967" s="443"/>
      <c r="U967" s="444"/>
      <c r="V967" s="445"/>
      <c r="W967" s="443"/>
      <c r="X967" s="444"/>
      <c r="Y967" s="451"/>
      <c r="Z967" s="443"/>
      <c r="AA967" s="444"/>
      <c r="AB967" s="445"/>
      <c r="AC967" s="443"/>
      <c r="AD967" s="444"/>
      <c r="AE967" s="445"/>
      <c r="AF967" s="443"/>
      <c r="AG967" s="444"/>
      <c r="AH967" s="445"/>
      <c r="AI967" s="452"/>
      <c r="AJ967" s="454"/>
    </row>
    <row r="968" spans="1:36" ht="15" customHeight="1">
      <c r="A968" s="435" t="s">
        <v>417</v>
      </c>
      <c r="B968" s="426" t="s">
        <v>421</v>
      </c>
      <c r="C968" s="437">
        <v>2225</v>
      </c>
      <c r="D968" s="520" t="s">
        <v>422</v>
      </c>
      <c r="E968" s="441" t="s">
        <v>423</v>
      </c>
      <c r="F968" s="426" t="s">
        <v>417</v>
      </c>
      <c r="G968" s="196" t="s">
        <v>27</v>
      </c>
      <c r="H968" s="208"/>
      <c r="I968" s="179">
        <f t="shared" ref="I968:I976" si="767">H968-J968</f>
        <v>0</v>
      </c>
      <c r="J968" s="209"/>
      <c r="K968" s="208"/>
      <c r="L968" s="179">
        <f t="shared" ref="L968:L976" si="768">K968-M968</f>
        <v>0</v>
      </c>
      <c r="M968" s="209"/>
      <c r="N968" s="208"/>
      <c r="O968" s="179">
        <f t="shared" ref="O968:O976" si="769">N968-P968</f>
        <v>0</v>
      </c>
      <c r="P968" s="209"/>
      <c r="Q968" s="208"/>
      <c r="R968" s="179">
        <f t="shared" ref="R968:R976" si="770">Q968-S968</f>
        <v>0</v>
      </c>
      <c r="S968" s="209"/>
      <c r="T968" s="208"/>
      <c r="U968" s="179">
        <f t="shared" ref="U968:U976" si="771">T968-V968</f>
        <v>0</v>
      </c>
      <c r="V968" s="209"/>
      <c r="W968" s="208"/>
      <c r="X968" s="179">
        <f t="shared" ref="X968:X976" si="772">W968-Y968</f>
        <v>0</v>
      </c>
      <c r="Y968" s="228"/>
      <c r="Z968" s="208"/>
      <c r="AA968" s="179">
        <f t="shared" ref="AA968:AA976" si="773">Z968-AB968</f>
        <v>0</v>
      </c>
      <c r="AB968" s="209"/>
      <c r="AC968" s="208"/>
      <c r="AD968" s="179">
        <f t="shared" ref="AD968:AD976" si="774">AC968-AE968</f>
        <v>0</v>
      </c>
      <c r="AE968" s="209"/>
      <c r="AF968" s="208"/>
      <c r="AG968" s="179">
        <f t="shared" ref="AG968:AG976" si="775">AF968-AH968</f>
        <v>0</v>
      </c>
      <c r="AH968" s="209"/>
      <c r="AI968" s="203"/>
      <c r="AJ968" s="181" t="s">
        <v>28</v>
      </c>
    </row>
    <row r="969" spans="1:36">
      <c r="A969" s="435"/>
      <c r="B969" s="426"/>
      <c r="C969" s="437"/>
      <c r="D969" s="520"/>
      <c r="E969" s="441"/>
      <c r="F969" s="426"/>
      <c r="G969" s="196" t="s">
        <v>29</v>
      </c>
      <c r="H969" s="208"/>
      <c r="I969" s="179">
        <f t="shared" si="767"/>
        <v>0</v>
      </c>
      <c r="J969" s="209"/>
      <c r="K969" s="208"/>
      <c r="L969" s="179">
        <f t="shared" si="768"/>
        <v>0</v>
      </c>
      <c r="M969" s="209"/>
      <c r="N969" s="208"/>
      <c r="O969" s="179">
        <f t="shared" si="769"/>
        <v>0</v>
      </c>
      <c r="P969" s="209"/>
      <c r="Q969" s="208"/>
      <c r="R969" s="179">
        <f t="shared" si="770"/>
        <v>0</v>
      </c>
      <c r="S969" s="209"/>
      <c r="T969" s="208"/>
      <c r="U969" s="179">
        <f t="shared" si="771"/>
        <v>0</v>
      </c>
      <c r="V969" s="209"/>
      <c r="W969" s="208"/>
      <c r="X969" s="179">
        <f t="shared" si="772"/>
        <v>0</v>
      </c>
      <c r="Y969" s="228"/>
      <c r="Z969" s="208"/>
      <c r="AA969" s="179">
        <f t="shared" si="773"/>
        <v>0</v>
      </c>
      <c r="AB969" s="209"/>
      <c r="AC969" s="208"/>
      <c r="AD969" s="179">
        <f t="shared" si="774"/>
        <v>0</v>
      </c>
      <c r="AE969" s="209"/>
      <c r="AF969" s="208"/>
      <c r="AG969" s="179">
        <f t="shared" si="775"/>
        <v>0</v>
      </c>
      <c r="AH969" s="209"/>
      <c r="AI969" s="203"/>
      <c r="AJ969" s="182">
        <f>SUM(H968:H976,K968:K976,N968:N976,Q968:Q976,T968:T976,W968:W976,Z968:Z976,AC968:AC976,AF968:AF976)</f>
        <v>359270</v>
      </c>
    </row>
    <row r="970" spans="1:36">
      <c r="A970" s="435"/>
      <c r="B970" s="426"/>
      <c r="C970" s="437"/>
      <c r="D970" s="520"/>
      <c r="E970" s="441"/>
      <c r="F970" s="426"/>
      <c r="G970" s="196" t="s">
        <v>30</v>
      </c>
      <c r="H970" s="208"/>
      <c r="I970" s="179">
        <f t="shared" si="767"/>
        <v>0</v>
      </c>
      <c r="J970" s="209"/>
      <c r="K970" s="208"/>
      <c r="L970" s="179">
        <f t="shared" si="768"/>
        <v>0</v>
      </c>
      <c r="M970" s="209"/>
      <c r="N970" s="208"/>
      <c r="O970" s="179">
        <f t="shared" si="769"/>
        <v>0</v>
      </c>
      <c r="P970" s="209"/>
      <c r="Q970" s="208"/>
      <c r="R970" s="179">
        <f t="shared" si="770"/>
        <v>0</v>
      </c>
      <c r="S970" s="209"/>
      <c r="T970" s="208"/>
      <c r="U970" s="179">
        <f t="shared" si="771"/>
        <v>0</v>
      </c>
      <c r="V970" s="209"/>
      <c r="W970" s="208"/>
      <c r="X970" s="179">
        <f t="shared" si="772"/>
        <v>0</v>
      </c>
      <c r="Y970" s="228"/>
      <c r="Z970" s="208"/>
      <c r="AA970" s="179">
        <f t="shared" si="773"/>
        <v>0</v>
      </c>
      <c r="AB970" s="209"/>
      <c r="AC970" s="208"/>
      <c r="AD970" s="179">
        <f t="shared" si="774"/>
        <v>0</v>
      </c>
      <c r="AE970" s="209"/>
      <c r="AF970" s="208"/>
      <c r="AG970" s="179">
        <f t="shared" si="775"/>
        <v>0</v>
      </c>
      <c r="AH970" s="209"/>
      <c r="AI970" s="203"/>
      <c r="AJ970" s="183" t="s">
        <v>32</v>
      </c>
    </row>
    <row r="971" spans="1:36">
      <c r="A971" s="435"/>
      <c r="B971" s="426"/>
      <c r="C971" s="437"/>
      <c r="D971" s="520"/>
      <c r="E971" s="441"/>
      <c r="F971" s="426"/>
      <c r="G971" s="196" t="s">
        <v>31</v>
      </c>
      <c r="H971" s="208"/>
      <c r="I971" s="179">
        <f t="shared" si="767"/>
        <v>0</v>
      </c>
      <c r="J971" s="209"/>
      <c r="K971" s="208"/>
      <c r="L971" s="179">
        <f t="shared" si="768"/>
        <v>0</v>
      </c>
      <c r="M971" s="209"/>
      <c r="N971" s="208"/>
      <c r="O971" s="179">
        <f t="shared" si="769"/>
        <v>0</v>
      </c>
      <c r="P971" s="209"/>
      <c r="Q971" s="208"/>
      <c r="R971" s="179">
        <f t="shared" si="770"/>
        <v>0</v>
      </c>
      <c r="S971" s="209"/>
      <c r="T971" s="208"/>
      <c r="U971" s="179">
        <f t="shared" si="771"/>
        <v>0</v>
      </c>
      <c r="V971" s="209"/>
      <c r="W971" s="208"/>
      <c r="X971" s="179">
        <f t="shared" si="772"/>
        <v>0</v>
      </c>
      <c r="Y971" s="228"/>
      <c r="Z971" s="208"/>
      <c r="AA971" s="179">
        <f t="shared" si="773"/>
        <v>0</v>
      </c>
      <c r="AB971" s="209"/>
      <c r="AC971" s="208"/>
      <c r="AD971" s="179">
        <f t="shared" si="774"/>
        <v>0</v>
      </c>
      <c r="AE971" s="209"/>
      <c r="AF971" s="208"/>
      <c r="AG971" s="179">
        <f t="shared" si="775"/>
        <v>0</v>
      </c>
      <c r="AH971" s="209"/>
      <c r="AI971" s="203"/>
      <c r="AJ971" s="182">
        <f>SUM(I968:I976,L968:L976,O968:O976,R968:R976,U968:U976,X968:X976,AA968:AA976,AD968:AD976,AG968:AG976)</f>
        <v>359270</v>
      </c>
    </row>
    <row r="972" spans="1:36">
      <c r="A972" s="435"/>
      <c r="B972" s="426"/>
      <c r="C972" s="437"/>
      <c r="D972" s="520"/>
      <c r="E972" s="441"/>
      <c r="F972" s="426"/>
      <c r="G972" s="196" t="s">
        <v>33</v>
      </c>
      <c r="H972" s="208"/>
      <c r="I972" s="179">
        <f t="shared" si="767"/>
        <v>0</v>
      </c>
      <c r="J972" s="209"/>
      <c r="K972" s="208"/>
      <c r="L972" s="179">
        <f t="shared" si="768"/>
        <v>0</v>
      </c>
      <c r="M972" s="209"/>
      <c r="N972" s="208"/>
      <c r="O972" s="179">
        <f t="shared" si="769"/>
        <v>0</v>
      </c>
      <c r="P972" s="209"/>
      <c r="Q972" s="208"/>
      <c r="R972" s="179">
        <f t="shared" si="770"/>
        <v>0</v>
      </c>
      <c r="S972" s="209"/>
      <c r="T972" s="208"/>
      <c r="U972" s="179">
        <f t="shared" si="771"/>
        <v>0</v>
      </c>
      <c r="V972" s="209"/>
      <c r="W972" s="208"/>
      <c r="X972" s="179">
        <f t="shared" si="772"/>
        <v>0</v>
      </c>
      <c r="Y972" s="228"/>
      <c r="Z972" s="208"/>
      <c r="AA972" s="179">
        <f t="shared" si="773"/>
        <v>0</v>
      </c>
      <c r="AB972" s="209"/>
      <c r="AC972" s="208"/>
      <c r="AD972" s="179">
        <f t="shared" si="774"/>
        <v>0</v>
      </c>
      <c r="AE972" s="209"/>
      <c r="AF972" s="208"/>
      <c r="AG972" s="179">
        <f t="shared" si="775"/>
        <v>0</v>
      </c>
      <c r="AH972" s="209"/>
      <c r="AI972" s="203"/>
      <c r="AJ972" s="183" t="s">
        <v>36</v>
      </c>
    </row>
    <row r="973" spans="1:36">
      <c r="A973" s="435"/>
      <c r="B973" s="426"/>
      <c r="C973" s="437"/>
      <c r="D973" s="520"/>
      <c r="E973" s="441"/>
      <c r="F973" s="426"/>
      <c r="G973" s="196" t="s">
        <v>34</v>
      </c>
      <c r="H973" s="208"/>
      <c r="I973" s="179">
        <f t="shared" si="767"/>
        <v>0</v>
      </c>
      <c r="J973" s="209"/>
      <c r="K973" s="208"/>
      <c r="L973" s="179">
        <f t="shared" si="768"/>
        <v>0</v>
      </c>
      <c r="M973" s="209"/>
      <c r="N973" s="208"/>
      <c r="O973" s="179">
        <f t="shared" si="769"/>
        <v>0</v>
      </c>
      <c r="P973" s="209"/>
      <c r="Q973" s="208"/>
      <c r="R973" s="179">
        <f t="shared" si="770"/>
        <v>0</v>
      </c>
      <c r="S973" s="209"/>
      <c r="T973" s="208"/>
      <c r="U973" s="179">
        <f t="shared" si="771"/>
        <v>0</v>
      </c>
      <c r="V973" s="209"/>
      <c r="W973" s="208">
        <v>359270</v>
      </c>
      <c r="X973" s="179">
        <f t="shared" si="772"/>
        <v>359270</v>
      </c>
      <c r="Y973" s="209"/>
      <c r="Z973" s="208"/>
      <c r="AA973" s="179">
        <f t="shared" si="773"/>
        <v>0</v>
      </c>
      <c r="AB973" s="209"/>
      <c r="AC973" s="208"/>
      <c r="AD973" s="179">
        <f t="shared" si="774"/>
        <v>0</v>
      </c>
      <c r="AE973" s="209"/>
      <c r="AF973" s="208"/>
      <c r="AG973" s="179">
        <f t="shared" si="775"/>
        <v>0</v>
      </c>
      <c r="AH973" s="209"/>
      <c r="AI973" s="203"/>
      <c r="AJ973" s="182">
        <f>SUM(J968:J976,M968:M976,P968:P976,S968:S976,V968:V976,Y968:Y976,AB968:AB976,AE968:AE976,AH968:AH976)</f>
        <v>0</v>
      </c>
    </row>
    <row r="974" spans="1:36">
      <c r="A974" s="435"/>
      <c r="B974" s="426"/>
      <c r="C974" s="437"/>
      <c r="D974" s="520"/>
      <c r="E974" s="441"/>
      <c r="F974" s="426"/>
      <c r="G974" s="196" t="s">
        <v>35</v>
      </c>
      <c r="H974" s="208"/>
      <c r="I974" s="179">
        <f t="shared" si="767"/>
        <v>0</v>
      </c>
      <c r="J974" s="209"/>
      <c r="K974" s="208"/>
      <c r="L974" s="179">
        <f t="shared" si="768"/>
        <v>0</v>
      </c>
      <c r="M974" s="209"/>
      <c r="N974" s="208"/>
      <c r="O974" s="179">
        <f t="shared" si="769"/>
        <v>0</v>
      </c>
      <c r="P974" s="209"/>
      <c r="Q974" s="208"/>
      <c r="R974" s="179">
        <f t="shared" si="770"/>
        <v>0</v>
      </c>
      <c r="S974" s="209"/>
      <c r="T974" s="208"/>
      <c r="U974" s="179">
        <f t="shared" si="771"/>
        <v>0</v>
      </c>
      <c r="V974" s="209"/>
      <c r="W974" s="208"/>
      <c r="X974" s="179">
        <f t="shared" si="772"/>
        <v>0</v>
      </c>
      <c r="Y974" s="228"/>
      <c r="Z974" s="208"/>
      <c r="AA974" s="179">
        <f t="shared" si="773"/>
        <v>0</v>
      </c>
      <c r="AB974" s="209"/>
      <c r="AC974" s="208"/>
      <c r="AD974" s="179">
        <f t="shared" si="774"/>
        <v>0</v>
      </c>
      <c r="AE974" s="209"/>
      <c r="AF974" s="208"/>
      <c r="AG974" s="179">
        <f t="shared" si="775"/>
        <v>0</v>
      </c>
      <c r="AH974" s="209"/>
      <c r="AI974" s="203"/>
      <c r="AJ974" s="183" t="s">
        <v>40</v>
      </c>
    </row>
    <row r="975" spans="1:36">
      <c r="A975" s="435"/>
      <c r="B975" s="426"/>
      <c r="C975" s="437"/>
      <c r="D975" s="520"/>
      <c r="E975" s="441"/>
      <c r="F975" s="426"/>
      <c r="G975" s="196" t="s">
        <v>37</v>
      </c>
      <c r="H975" s="208"/>
      <c r="I975" s="179">
        <f t="shared" si="767"/>
        <v>0</v>
      </c>
      <c r="J975" s="209"/>
      <c r="K975" s="208"/>
      <c r="L975" s="179">
        <f t="shared" si="768"/>
        <v>0</v>
      </c>
      <c r="M975" s="209"/>
      <c r="N975" s="208"/>
      <c r="O975" s="179">
        <f t="shared" si="769"/>
        <v>0</v>
      </c>
      <c r="P975" s="209"/>
      <c r="Q975" s="208"/>
      <c r="R975" s="179">
        <f t="shared" si="770"/>
        <v>0</v>
      </c>
      <c r="S975" s="209"/>
      <c r="T975" s="208"/>
      <c r="U975" s="179">
        <f t="shared" si="771"/>
        <v>0</v>
      </c>
      <c r="V975" s="209"/>
      <c r="W975" s="208"/>
      <c r="X975" s="179">
        <f t="shared" si="772"/>
        <v>0</v>
      </c>
      <c r="Y975" s="228"/>
      <c r="Z975" s="208"/>
      <c r="AA975" s="179">
        <f t="shared" si="773"/>
        <v>0</v>
      </c>
      <c r="AB975" s="209"/>
      <c r="AC975" s="208"/>
      <c r="AD975" s="179">
        <f t="shared" si="774"/>
        <v>0</v>
      </c>
      <c r="AE975" s="209"/>
      <c r="AF975" s="208"/>
      <c r="AG975" s="179">
        <f t="shared" si="775"/>
        <v>0</v>
      </c>
      <c r="AH975" s="209"/>
      <c r="AI975" s="203"/>
      <c r="AJ975" s="184">
        <f>AJ973/AJ969</f>
        <v>0</v>
      </c>
    </row>
    <row r="976" spans="1:36" ht="15" thickBot="1">
      <c r="A976" s="436"/>
      <c r="B976" s="427"/>
      <c r="C976" s="438"/>
      <c r="D976" s="521"/>
      <c r="E976" s="442"/>
      <c r="F976" s="427"/>
      <c r="G976" s="197" t="s">
        <v>38</v>
      </c>
      <c r="H976" s="210"/>
      <c r="I976" s="185">
        <f t="shared" si="767"/>
        <v>0</v>
      </c>
      <c r="J976" s="211"/>
      <c r="K976" s="210"/>
      <c r="L976" s="185">
        <f t="shared" si="768"/>
        <v>0</v>
      </c>
      <c r="M976" s="211"/>
      <c r="N976" s="210"/>
      <c r="O976" s="185">
        <f t="shared" si="769"/>
        <v>0</v>
      </c>
      <c r="P976" s="211"/>
      <c r="Q976" s="210"/>
      <c r="R976" s="185">
        <f t="shared" si="770"/>
        <v>0</v>
      </c>
      <c r="S976" s="211"/>
      <c r="T976" s="210"/>
      <c r="U976" s="185">
        <f t="shared" si="771"/>
        <v>0</v>
      </c>
      <c r="V976" s="211"/>
      <c r="W976" s="210"/>
      <c r="X976" s="185">
        <f t="shared" si="772"/>
        <v>0</v>
      </c>
      <c r="Y976" s="229"/>
      <c r="Z976" s="210"/>
      <c r="AA976" s="185">
        <f t="shared" si="773"/>
        <v>0</v>
      </c>
      <c r="AB976" s="211"/>
      <c r="AC976" s="210"/>
      <c r="AD976" s="185">
        <f t="shared" si="774"/>
        <v>0</v>
      </c>
      <c r="AE976" s="211"/>
      <c r="AF976" s="210"/>
      <c r="AG976" s="185">
        <f t="shared" si="775"/>
        <v>0</v>
      </c>
      <c r="AH976" s="211"/>
      <c r="AI976" s="204"/>
      <c r="AJ976" s="186"/>
    </row>
    <row r="977" spans="1:36" ht="15" customHeight="1">
      <c r="A977" s="446" t="s">
        <v>17</v>
      </c>
      <c r="B977" s="367" t="s">
        <v>13</v>
      </c>
      <c r="C977" s="367" t="s">
        <v>14</v>
      </c>
      <c r="D977" s="367" t="s">
        <v>176</v>
      </c>
      <c r="E977" s="367" t="s">
        <v>16</v>
      </c>
      <c r="F977" s="354" t="s">
        <v>17</v>
      </c>
      <c r="G977" s="448" t="s">
        <v>18</v>
      </c>
      <c r="H977" s="365" t="s">
        <v>19</v>
      </c>
      <c r="I977" s="354" t="s">
        <v>20</v>
      </c>
      <c r="J977" s="355" t="s">
        <v>21</v>
      </c>
      <c r="K977" s="365" t="s">
        <v>19</v>
      </c>
      <c r="L977" s="354" t="s">
        <v>20</v>
      </c>
      <c r="M977" s="355" t="s">
        <v>21</v>
      </c>
      <c r="N977" s="365" t="s">
        <v>19</v>
      </c>
      <c r="O977" s="354" t="s">
        <v>20</v>
      </c>
      <c r="P977" s="355" t="s">
        <v>21</v>
      </c>
      <c r="Q977" s="365" t="s">
        <v>19</v>
      </c>
      <c r="R977" s="354" t="s">
        <v>20</v>
      </c>
      <c r="S977" s="355" t="s">
        <v>21</v>
      </c>
      <c r="T977" s="365" t="s">
        <v>19</v>
      </c>
      <c r="U977" s="354" t="s">
        <v>20</v>
      </c>
      <c r="V977" s="355" t="s">
        <v>21</v>
      </c>
      <c r="W977" s="365" t="s">
        <v>19</v>
      </c>
      <c r="X977" s="354" t="s">
        <v>20</v>
      </c>
      <c r="Y977" s="450" t="s">
        <v>21</v>
      </c>
      <c r="Z977" s="365" t="s">
        <v>19</v>
      </c>
      <c r="AA977" s="354" t="s">
        <v>20</v>
      </c>
      <c r="AB977" s="355" t="s">
        <v>21</v>
      </c>
      <c r="AC977" s="365" t="s">
        <v>19</v>
      </c>
      <c r="AD977" s="354" t="s">
        <v>20</v>
      </c>
      <c r="AE977" s="355" t="s">
        <v>21</v>
      </c>
      <c r="AF977" s="365" t="s">
        <v>19</v>
      </c>
      <c r="AG977" s="354" t="s">
        <v>20</v>
      </c>
      <c r="AH977" s="355" t="s">
        <v>21</v>
      </c>
      <c r="AI977" s="356" t="s">
        <v>19</v>
      </c>
      <c r="AJ977" s="453" t="s">
        <v>22</v>
      </c>
    </row>
    <row r="978" spans="1:36" ht="15" customHeight="1">
      <c r="A978" s="447"/>
      <c r="B978" s="431"/>
      <c r="C978" s="431"/>
      <c r="D978" s="431"/>
      <c r="E978" s="431"/>
      <c r="F978" s="444"/>
      <c r="G978" s="449"/>
      <c r="H978" s="443"/>
      <c r="I978" s="444"/>
      <c r="J978" s="445"/>
      <c r="K978" s="443"/>
      <c r="L978" s="444"/>
      <c r="M978" s="445"/>
      <c r="N978" s="443"/>
      <c r="O978" s="444"/>
      <c r="P978" s="445"/>
      <c r="Q978" s="443"/>
      <c r="R978" s="444"/>
      <c r="S978" s="445"/>
      <c r="T978" s="443"/>
      <c r="U978" s="444"/>
      <c r="V978" s="445"/>
      <c r="W978" s="443"/>
      <c r="X978" s="444"/>
      <c r="Y978" s="451"/>
      <c r="Z978" s="443"/>
      <c r="AA978" s="444"/>
      <c r="AB978" s="445"/>
      <c r="AC978" s="443"/>
      <c r="AD978" s="444"/>
      <c r="AE978" s="445"/>
      <c r="AF978" s="443"/>
      <c r="AG978" s="444"/>
      <c r="AH978" s="445"/>
      <c r="AI978" s="452"/>
      <c r="AJ978" s="454"/>
    </row>
    <row r="979" spans="1:36" ht="15" customHeight="1">
      <c r="A979" s="435" t="s">
        <v>417</v>
      </c>
      <c r="B979" s="426" t="s">
        <v>424</v>
      </c>
      <c r="C979" s="437">
        <v>2585</v>
      </c>
      <c r="D979" s="520" t="s">
        <v>425</v>
      </c>
      <c r="E979" s="441" t="s">
        <v>426</v>
      </c>
      <c r="F979" s="426" t="s">
        <v>417</v>
      </c>
      <c r="G979" s="196" t="s">
        <v>27</v>
      </c>
      <c r="H979" s="208"/>
      <c r="I979" s="179">
        <f t="shared" ref="I979:I987" si="776">H979-J979</f>
        <v>0</v>
      </c>
      <c r="J979" s="209"/>
      <c r="K979" s="208"/>
      <c r="L979" s="179">
        <f t="shared" ref="L979:L987" si="777">K979-M979</f>
        <v>0</v>
      </c>
      <c r="M979" s="209"/>
      <c r="N979" s="208"/>
      <c r="O979" s="179">
        <f t="shared" ref="O979:O987" si="778">N979-P979</f>
        <v>0</v>
      </c>
      <c r="P979" s="209"/>
      <c r="Q979" s="208"/>
      <c r="R979" s="179">
        <f t="shared" ref="R979:R987" si="779">Q979-S979</f>
        <v>0</v>
      </c>
      <c r="S979" s="209"/>
      <c r="T979" s="208"/>
      <c r="U979" s="179">
        <f t="shared" ref="U979:U987" si="780">T979-V979</f>
        <v>0</v>
      </c>
      <c r="V979" s="209"/>
      <c r="W979" s="208"/>
      <c r="X979" s="179">
        <f t="shared" ref="X979:X987" si="781">W979-Y979</f>
        <v>0</v>
      </c>
      <c r="Y979" s="228"/>
      <c r="Z979" s="208"/>
      <c r="AA979" s="179">
        <f t="shared" ref="AA979:AA987" si="782">Z979-AB979</f>
        <v>0</v>
      </c>
      <c r="AB979" s="209"/>
      <c r="AC979" s="208"/>
      <c r="AD979" s="179">
        <f t="shared" ref="AD979:AD987" si="783">AC979-AE979</f>
        <v>0</v>
      </c>
      <c r="AE979" s="209"/>
      <c r="AF979" s="208"/>
      <c r="AG979" s="179">
        <f t="shared" ref="AG979:AG987" si="784">AF979-AH979</f>
        <v>0</v>
      </c>
      <c r="AH979" s="209"/>
      <c r="AI979" s="203"/>
      <c r="AJ979" s="181" t="s">
        <v>28</v>
      </c>
    </row>
    <row r="980" spans="1:36">
      <c r="A980" s="435"/>
      <c r="B980" s="426"/>
      <c r="C980" s="437"/>
      <c r="D980" s="520"/>
      <c r="E980" s="441"/>
      <c r="F980" s="426"/>
      <c r="G980" s="196" t="s">
        <v>29</v>
      </c>
      <c r="H980" s="208"/>
      <c r="I980" s="179">
        <f t="shared" si="776"/>
        <v>0</v>
      </c>
      <c r="J980" s="209"/>
      <c r="K980" s="208"/>
      <c r="L980" s="179">
        <f t="shared" si="777"/>
        <v>0</v>
      </c>
      <c r="M980" s="209"/>
      <c r="N980" s="208"/>
      <c r="O980" s="179">
        <f t="shared" si="778"/>
        <v>0</v>
      </c>
      <c r="P980" s="209"/>
      <c r="Q980" s="208"/>
      <c r="R980" s="179">
        <f t="shared" si="779"/>
        <v>0</v>
      </c>
      <c r="S980" s="209"/>
      <c r="T980" s="208"/>
      <c r="U980" s="179">
        <f t="shared" si="780"/>
        <v>0</v>
      </c>
      <c r="V980" s="209"/>
      <c r="W980" s="208"/>
      <c r="X980" s="179">
        <f t="shared" si="781"/>
        <v>0</v>
      </c>
      <c r="Y980" s="228"/>
      <c r="Z980" s="208"/>
      <c r="AA980" s="179">
        <f t="shared" si="782"/>
        <v>0</v>
      </c>
      <c r="AB980" s="209"/>
      <c r="AC980" s="208"/>
      <c r="AD980" s="179">
        <f t="shared" si="783"/>
        <v>0</v>
      </c>
      <c r="AE980" s="209"/>
      <c r="AF980" s="208"/>
      <c r="AG980" s="179">
        <f t="shared" si="784"/>
        <v>0</v>
      </c>
      <c r="AH980" s="209"/>
      <c r="AI980" s="203"/>
      <c r="AJ980" s="182">
        <f>SUM(H979:H987,K979:K987,N979:N987,Q979:Q987,T979:T987,W979:W987,Z979:Z987,AC979:AC987,AF979:AF987)</f>
        <v>350000</v>
      </c>
    </row>
    <row r="981" spans="1:36">
      <c r="A981" s="435"/>
      <c r="B981" s="426"/>
      <c r="C981" s="437"/>
      <c r="D981" s="520"/>
      <c r="E981" s="441"/>
      <c r="F981" s="426"/>
      <c r="G981" s="196" t="s">
        <v>30</v>
      </c>
      <c r="H981" s="208"/>
      <c r="I981" s="179">
        <f t="shared" si="776"/>
        <v>0</v>
      </c>
      <c r="J981" s="209"/>
      <c r="K981" s="208"/>
      <c r="L981" s="179">
        <f t="shared" si="777"/>
        <v>0</v>
      </c>
      <c r="M981" s="209"/>
      <c r="N981" s="208"/>
      <c r="O981" s="179">
        <f t="shared" si="778"/>
        <v>0</v>
      </c>
      <c r="P981" s="209"/>
      <c r="Q981" s="208"/>
      <c r="R981" s="179">
        <f t="shared" si="779"/>
        <v>0</v>
      </c>
      <c r="S981" s="209"/>
      <c r="T981" s="208"/>
      <c r="U981" s="179">
        <f t="shared" si="780"/>
        <v>0</v>
      </c>
      <c r="V981" s="209"/>
      <c r="W981" s="208"/>
      <c r="X981" s="179">
        <f t="shared" si="781"/>
        <v>0</v>
      </c>
      <c r="Y981" s="228"/>
      <c r="Z981" s="208"/>
      <c r="AA981" s="179">
        <f t="shared" si="782"/>
        <v>0</v>
      </c>
      <c r="AB981" s="209"/>
      <c r="AC981" s="208"/>
      <c r="AD981" s="179">
        <f t="shared" si="783"/>
        <v>0</v>
      </c>
      <c r="AE981" s="209"/>
      <c r="AF981" s="208"/>
      <c r="AG981" s="179">
        <f t="shared" si="784"/>
        <v>0</v>
      </c>
      <c r="AH981" s="209"/>
      <c r="AI981" s="203"/>
      <c r="AJ981" s="183" t="s">
        <v>32</v>
      </c>
    </row>
    <row r="982" spans="1:36">
      <c r="A982" s="435"/>
      <c r="B982" s="426"/>
      <c r="C982" s="437"/>
      <c r="D982" s="520"/>
      <c r="E982" s="441"/>
      <c r="F982" s="426"/>
      <c r="G982" s="196" t="s">
        <v>31</v>
      </c>
      <c r="H982" s="208"/>
      <c r="I982" s="179">
        <f t="shared" si="776"/>
        <v>0</v>
      </c>
      <c r="J982" s="209"/>
      <c r="K982" s="208"/>
      <c r="L982" s="179">
        <f t="shared" si="777"/>
        <v>0</v>
      </c>
      <c r="M982" s="209"/>
      <c r="N982" s="208"/>
      <c r="O982" s="179">
        <f t="shared" si="778"/>
        <v>0</v>
      </c>
      <c r="P982" s="209"/>
      <c r="Q982" s="208"/>
      <c r="R982" s="179">
        <f t="shared" si="779"/>
        <v>0</v>
      </c>
      <c r="S982" s="209"/>
      <c r="T982" s="208"/>
      <c r="U982" s="179">
        <f t="shared" si="780"/>
        <v>0</v>
      </c>
      <c r="V982" s="209"/>
      <c r="W982" s="208"/>
      <c r="X982" s="179">
        <f t="shared" si="781"/>
        <v>0</v>
      </c>
      <c r="Y982" s="228"/>
      <c r="Z982" s="208"/>
      <c r="AA982" s="179">
        <f t="shared" si="782"/>
        <v>0</v>
      </c>
      <c r="AB982" s="209"/>
      <c r="AC982" s="208"/>
      <c r="AD982" s="179">
        <f t="shared" si="783"/>
        <v>0</v>
      </c>
      <c r="AE982" s="209"/>
      <c r="AF982" s="208"/>
      <c r="AG982" s="179">
        <f t="shared" si="784"/>
        <v>0</v>
      </c>
      <c r="AH982" s="209"/>
      <c r="AI982" s="203"/>
      <c r="AJ982" s="182">
        <f>SUM(I979:I987,L979:L987,O979:O987,R979:R987,U979:U987,X979:X987,AA979:AA987,AD979:AD987,AG979:AG987)</f>
        <v>350000</v>
      </c>
    </row>
    <row r="983" spans="1:36">
      <c r="A983" s="435"/>
      <c r="B983" s="426"/>
      <c r="C983" s="437"/>
      <c r="D983" s="520"/>
      <c r="E983" s="441"/>
      <c r="F983" s="426"/>
      <c r="G983" s="196" t="s">
        <v>33</v>
      </c>
      <c r="H983" s="208"/>
      <c r="I983" s="179">
        <f t="shared" si="776"/>
        <v>0</v>
      </c>
      <c r="J983" s="209"/>
      <c r="K983" s="208"/>
      <c r="L983" s="179">
        <f t="shared" si="777"/>
        <v>0</v>
      </c>
      <c r="M983" s="209"/>
      <c r="N983" s="208"/>
      <c r="O983" s="179">
        <f t="shared" si="778"/>
        <v>0</v>
      </c>
      <c r="P983" s="209"/>
      <c r="Q983" s="208"/>
      <c r="R983" s="179">
        <f t="shared" si="779"/>
        <v>0</v>
      </c>
      <c r="S983" s="209"/>
      <c r="T983" s="208"/>
      <c r="U983" s="179">
        <f t="shared" si="780"/>
        <v>0</v>
      </c>
      <c r="V983" s="209"/>
      <c r="W983" s="208"/>
      <c r="X983" s="179">
        <f t="shared" si="781"/>
        <v>0</v>
      </c>
      <c r="Y983" s="228"/>
      <c r="Z983" s="208"/>
      <c r="AA983" s="179">
        <f t="shared" si="782"/>
        <v>0</v>
      </c>
      <c r="AB983" s="209"/>
      <c r="AC983" s="208"/>
      <c r="AD983" s="179">
        <f t="shared" si="783"/>
        <v>0</v>
      </c>
      <c r="AE983" s="209"/>
      <c r="AF983" s="208"/>
      <c r="AG983" s="179">
        <f t="shared" si="784"/>
        <v>0</v>
      </c>
      <c r="AH983" s="209"/>
      <c r="AI983" s="203"/>
      <c r="AJ983" s="183" t="s">
        <v>36</v>
      </c>
    </row>
    <row r="984" spans="1:36">
      <c r="A984" s="435"/>
      <c r="B984" s="426"/>
      <c r="C984" s="437"/>
      <c r="D984" s="520"/>
      <c r="E984" s="441"/>
      <c r="F984" s="426"/>
      <c r="G984" s="196" t="s">
        <v>34</v>
      </c>
      <c r="H984" s="208"/>
      <c r="I984" s="179">
        <f t="shared" si="776"/>
        <v>0</v>
      </c>
      <c r="J984" s="209"/>
      <c r="K984" s="208"/>
      <c r="L984" s="179">
        <f t="shared" si="777"/>
        <v>0</v>
      </c>
      <c r="M984" s="209"/>
      <c r="N984" s="208"/>
      <c r="O984" s="179">
        <f t="shared" si="778"/>
        <v>0</v>
      </c>
      <c r="P984" s="209"/>
      <c r="Q984" s="208"/>
      <c r="R984" s="179">
        <f t="shared" si="779"/>
        <v>0</v>
      </c>
      <c r="S984" s="209"/>
      <c r="T984" s="208"/>
      <c r="U984" s="179">
        <f t="shared" si="780"/>
        <v>0</v>
      </c>
      <c r="V984" s="209"/>
      <c r="W984" s="208">
        <v>350000</v>
      </c>
      <c r="X984" s="179">
        <f t="shared" si="781"/>
        <v>350000</v>
      </c>
      <c r="Y984" s="209"/>
      <c r="Z984" s="208"/>
      <c r="AA984" s="179">
        <f t="shared" si="782"/>
        <v>0</v>
      </c>
      <c r="AB984" s="209"/>
      <c r="AC984" s="208"/>
      <c r="AD984" s="179">
        <f t="shared" si="783"/>
        <v>0</v>
      </c>
      <c r="AE984" s="209"/>
      <c r="AF984" s="208"/>
      <c r="AG984" s="179">
        <f t="shared" si="784"/>
        <v>0</v>
      </c>
      <c r="AH984" s="209"/>
      <c r="AI984" s="203"/>
      <c r="AJ984" s="182">
        <f>SUM(J979:J987,M979:M987,P979:P987,S979:S987,V979:V987,Y979:Y987,AB979:AB987,AE979:AE987,AH979:AH987)</f>
        <v>0</v>
      </c>
    </row>
    <row r="985" spans="1:36">
      <c r="A985" s="435"/>
      <c r="B985" s="426"/>
      <c r="C985" s="437"/>
      <c r="D985" s="520"/>
      <c r="E985" s="441"/>
      <c r="F985" s="426"/>
      <c r="G985" s="196" t="s">
        <v>35</v>
      </c>
      <c r="H985" s="208"/>
      <c r="I985" s="179">
        <f t="shared" si="776"/>
        <v>0</v>
      </c>
      <c r="J985" s="209"/>
      <c r="K985" s="208"/>
      <c r="L985" s="179">
        <f t="shared" si="777"/>
        <v>0</v>
      </c>
      <c r="M985" s="209"/>
      <c r="N985" s="208"/>
      <c r="O985" s="179">
        <f t="shared" si="778"/>
        <v>0</v>
      </c>
      <c r="P985" s="209"/>
      <c r="Q985" s="208"/>
      <c r="R985" s="179">
        <f t="shared" si="779"/>
        <v>0</v>
      </c>
      <c r="S985" s="209"/>
      <c r="T985" s="208"/>
      <c r="U985" s="179">
        <f t="shared" si="780"/>
        <v>0</v>
      </c>
      <c r="V985" s="209"/>
      <c r="W985" s="208"/>
      <c r="X985" s="179">
        <f t="shared" si="781"/>
        <v>0</v>
      </c>
      <c r="Y985" s="228"/>
      <c r="Z985" s="208"/>
      <c r="AA985" s="179">
        <f t="shared" si="782"/>
        <v>0</v>
      </c>
      <c r="AB985" s="209"/>
      <c r="AC985" s="208"/>
      <c r="AD985" s="179">
        <f t="shared" si="783"/>
        <v>0</v>
      </c>
      <c r="AE985" s="209"/>
      <c r="AF985" s="208"/>
      <c r="AG985" s="179">
        <f t="shared" si="784"/>
        <v>0</v>
      </c>
      <c r="AH985" s="209"/>
      <c r="AI985" s="203"/>
      <c r="AJ985" s="183" t="s">
        <v>40</v>
      </c>
    </row>
    <row r="986" spans="1:36">
      <c r="A986" s="435"/>
      <c r="B986" s="426"/>
      <c r="C986" s="437"/>
      <c r="D986" s="520"/>
      <c r="E986" s="441"/>
      <c r="F986" s="426"/>
      <c r="G986" s="196" t="s">
        <v>37</v>
      </c>
      <c r="H986" s="208"/>
      <c r="I986" s="179">
        <f t="shared" si="776"/>
        <v>0</v>
      </c>
      <c r="J986" s="209"/>
      <c r="K986" s="208"/>
      <c r="L986" s="179">
        <f t="shared" si="777"/>
        <v>0</v>
      </c>
      <c r="M986" s="209"/>
      <c r="N986" s="208"/>
      <c r="O986" s="179">
        <f t="shared" si="778"/>
        <v>0</v>
      </c>
      <c r="P986" s="209"/>
      <c r="Q986" s="208"/>
      <c r="R986" s="179">
        <f t="shared" si="779"/>
        <v>0</v>
      </c>
      <c r="S986" s="209"/>
      <c r="T986" s="208"/>
      <c r="U986" s="179">
        <f t="shared" si="780"/>
        <v>0</v>
      </c>
      <c r="V986" s="209"/>
      <c r="W986" s="208"/>
      <c r="X986" s="179">
        <f t="shared" si="781"/>
        <v>0</v>
      </c>
      <c r="Y986" s="228"/>
      <c r="Z986" s="208"/>
      <c r="AA986" s="179">
        <f t="shared" si="782"/>
        <v>0</v>
      </c>
      <c r="AB986" s="209"/>
      <c r="AC986" s="208"/>
      <c r="AD986" s="179">
        <f t="shared" si="783"/>
        <v>0</v>
      </c>
      <c r="AE986" s="209"/>
      <c r="AF986" s="208"/>
      <c r="AG986" s="179">
        <f t="shared" si="784"/>
        <v>0</v>
      </c>
      <c r="AH986" s="209"/>
      <c r="AI986" s="203"/>
      <c r="AJ986" s="184">
        <f>AJ984/AJ980</f>
        <v>0</v>
      </c>
    </row>
    <row r="987" spans="1:36" ht="15" thickBot="1">
      <c r="A987" s="436"/>
      <c r="B987" s="427"/>
      <c r="C987" s="438"/>
      <c r="D987" s="521"/>
      <c r="E987" s="442"/>
      <c r="F987" s="427"/>
      <c r="G987" s="197" t="s">
        <v>38</v>
      </c>
      <c r="H987" s="210"/>
      <c r="I987" s="185">
        <f t="shared" si="776"/>
        <v>0</v>
      </c>
      <c r="J987" s="211"/>
      <c r="K987" s="210"/>
      <c r="L987" s="185">
        <f t="shared" si="777"/>
        <v>0</v>
      </c>
      <c r="M987" s="211"/>
      <c r="N987" s="210"/>
      <c r="O987" s="185">
        <f t="shared" si="778"/>
        <v>0</v>
      </c>
      <c r="P987" s="211"/>
      <c r="Q987" s="210"/>
      <c r="R987" s="185">
        <f t="shared" si="779"/>
        <v>0</v>
      </c>
      <c r="S987" s="211"/>
      <c r="T987" s="210"/>
      <c r="U987" s="185">
        <f t="shared" si="780"/>
        <v>0</v>
      </c>
      <c r="V987" s="211"/>
      <c r="W987" s="210"/>
      <c r="X987" s="185">
        <f t="shared" si="781"/>
        <v>0</v>
      </c>
      <c r="Y987" s="229"/>
      <c r="Z987" s="210"/>
      <c r="AA987" s="185">
        <f t="shared" si="782"/>
        <v>0</v>
      </c>
      <c r="AB987" s="211"/>
      <c r="AC987" s="210"/>
      <c r="AD987" s="185">
        <f t="shared" si="783"/>
        <v>0</v>
      </c>
      <c r="AE987" s="211"/>
      <c r="AF987" s="210"/>
      <c r="AG987" s="185">
        <f t="shared" si="784"/>
        <v>0</v>
      </c>
      <c r="AH987" s="211"/>
      <c r="AI987" s="204"/>
      <c r="AJ987" s="186"/>
    </row>
    <row r="988" spans="1:36" ht="15" hidden="1" customHeight="1">
      <c r="A988" s="379" t="s">
        <v>17</v>
      </c>
      <c r="B988" s="385" t="s">
        <v>13</v>
      </c>
      <c r="C988" s="386" t="s">
        <v>14</v>
      </c>
      <c r="D988" s="386" t="s">
        <v>176</v>
      </c>
      <c r="E988" s="386" t="s">
        <v>16</v>
      </c>
      <c r="F988" s="518" t="s">
        <v>17</v>
      </c>
      <c r="G988" s="519" t="s">
        <v>18</v>
      </c>
      <c r="H988" s="487" t="s">
        <v>19</v>
      </c>
      <c r="I988" s="379" t="s">
        <v>20</v>
      </c>
      <c r="J988" s="380" t="s">
        <v>21</v>
      </c>
      <c r="K988" s="487" t="s">
        <v>19</v>
      </c>
      <c r="L988" s="379" t="s">
        <v>20</v>
      </c>
      <c r="M988" s="380" t="s">
        <v>21</v>
      </c>
      <c r="N988" s="487" t="s">
        <v>19</v>
      </c>
      <c r="O988" s="379" t="s">
        <v>20</v>
      </c>
      <c r="P988" s="380" t="s">
        <v>21</v>
      </c>
      <c r="Q988" s="487" t="s">
        <v>19</v>
      </c>
      <c r="R988" s="379" t="s">
        <v>20</v>
      </c>
      <c r="S988" s="380" t="s">
        <v>21</v>
      </c>
      <c r="T988" s="487" t="s">
        <v>19</v>
      </c>
      <c r="U988" s="379" t="s">
        <v>20</v>
      </c>
      <c r="V988" s="380" t="s">
        <v>21</v>
      </c>
      <c r="W988" s="487" t="s">
        <v>19</v>
      </c>
      <c r="X988" s="379" t="s">
        <v>20</v>
      </c>
      <c r="Y988" s="486" t="s">
        <v>21</v>
      </c>
      <c r="Z988" s="487" t="s">
        <v>19</v>
      </c>
      <c r="AA988" s="379" t="s">
        <v>20</v>
      </c>
      <c r="AB988" s="380" t="s">
        <v>21</v>
      </c>
      <c r="AC988" s="487" t="s">
        <v>19</v>
      </c>
      <c r="AD988" s="379" t="s">
        <v>20</v>
      </c>
      <c r="AE988" s="380" t="s">
        <v>21</v>
      </c>
      <c r="AF988" s="487" t="s">
        <v>19</v>
      </c>
      <c r="AG988" s="379" t="s">
        <v>20</v>
      </c>
      <c r="AH988" s="380" t="s">
        <v>21</v>
      </c>
      <c r="AI988" s="493" t="s">
        <v>19</v>
      </c>
      <c r="AJ988" s="382" t="s">
        <v>22</v>
      </c>
    </row>
    <row r="989" spans="1:36" ht="15" hidden="1" customHeight="1">
      <c r="A989" s="444"/>
      <c r="B989" s="428"/>
      <c r="C989" s="431"/>
      <c r="D989" s="431"/>
      <c r="E989" s="431"/>
      <c r="F989" s="379"/>
      <c r="G989" s="490"/>
      <c r="H989" s="443"/>
      <c r="I989" s="444"/>
      <c r="J989" s="445"/>
      <c r="K989" s="443"/>
      <c r="L989" s="444"/>
      <c r="M989" s="445"/>
      <c r="N989" s="443"/>
      <c r="O989" s="444"/>
      <c r="P989" s="445"/>
      <c r="Q989" s="443"/>
      <c r="R989" s="444"/>
      <c r="S989" s="445"/>
      <c r="T989" s="443"/>
      <c r="U989" s="444"/>
      <c r="V989" s="445"/>
      <c r="W989" s="443"/>
      <c r="X989" s="444"/>
      <c r="Y989" s="451"/>
      <c r="Z989" s="443"/>
      <c r="AA989" s="444"/>
      <c r="AB989" s="445"/>
      <c r="AC989" s="443"/>
      <c r="AD989" s="444"/>
      <c r="AE989" s="445"/>
      <c r="AF989" s="443"/>
      <c r="AG989" s="444"/>
      <c r="AH989" s="445"/>
      <c r="AI989" s="503"/>
      <c r="AJ989" s="468"/>
    </row>
    <row r="990" spans="1:36" ht="15" hidden="1" customHeight="1">
      <c r="A990" s="363" t="s">
        <v>234</v>
      </c>
      <c r="B990" s="359" t="s">
        <v>427</v>
      </c>
      <c r="C990" s="369">
        <v>329</v>
      </c>
      <c r="D990" s="508" t="s">
        <v>428</v>
      </c>
      <c r="E990" s="371" t="s">
        <v>429</v>
      </c>
      <c r="F990" s="362" t="s">
        <v>234</v>
      </c>
      <c r="G990" s="199" t="s">
        <v>27</v>
      </c>
      <c r="H990" s="13"/>
      <c r="I990" s="9">
        <f t="shared" ref="I990:I1001" si="785">H990-J990</f>
        <v>0</v>
      </c>
      <c r="J990" s="10"/>
      <c r="K990" s="13"/>
      <c r="L990" s="9">
        <f t="shared" ref="L990:L1001" si="786">K990-M990</f>
        <v>0</v>
      </c>
      <c r="M990" s="10"/>
      <c r="N990" s="13"/>
      <c r="O990" s="9">
        <f t="shared" ref="O990:O1001" si="787">N990-P990</f>
        <v>0</v>
      </c>
      <c r="P990" s="10"/>
      <c r="Q990" s="13"/>
      <c r="R990" s="9">
        <f t="shared" ref="R990:R1001" si="788">Q990-S990</f>
        <v>0</v>
      </c>
      <c r="S990" s="10"/>
      <c r="T990" s="13"/>
      <c r="U990" s="9">
        <f t="shared" ref="U990:U1001" si="789">T990-V990</f>
        <v>0</v>
      </c>
      <c r="V990" s="10"/>
      <c r="W990" s="13"/>
      <c r="X990" s="9">
        <f t="shared" ref="X990:X1001" si="790">W990-Y990</f>
        <v>0</v>
      </c>
      <c r="Y990" s="231"/>
      <c r="Z990" s="13"/>
      <c r="AA990" s="9">
        <f t="shared" ref="AA990:AA1001" si="791">Z990-AB990</f>
        <v>0</v>
      </c>
      <c r="AB990" s="10"/>
      <c r="AC990" s="13"/>
      <c r="AD990" s="9">
        <f t="shared" ref="AD990:AD1001" si="792">AC990-AE990</f>
        <v>0</v>
      </c>
      <c r="AE990" s="10"/>
      <c r="AF990" s="13"/>
      <c r="AG990" s="9">
        <f t="shared" ref="AG990:AG1001" si="793">AF990-AH990</f>
        <v>0</v>
      </c>
      <c r="AH990" s="10"/>
      <c r="AI990" s="23"/>
      <c r="AJ990" s="4" t="s">
        <v>28</v>
      </c>
    </row>
    <row r="991" spans="1:36" ht="14.45" hidden="1" customHeight="1">
      <c r="A991" s="504"/>
      <c r="B991" s="429"/>
      <c r="C991" s="506"/>
      <c r="D991" s="509"/>
      <c r="E991" s="511"/>
      <c r="F991" s="494"/>
      <c r="G991" s="2" t="s">
        <v>29</v>
      </c>
      <c r="H991" s="13"/>
      <c r="I991" s="11">
        <f t="shared" si="785"/>
        <v>0</v>
      </c>
      <c r="J991" s="12"/>
      <c r="K991" s="13"/>
      <c r="L991" s="11">
        <f t="shared" si="786"/>
        <v>0</v>
      </c>
      <c r="M991" s="12"/>
      <c r="N991" s="13"/>
      <c r="O991" s="11">
        <f t="shared" si="787"/>
        <v>0</v>
      </c>
      <c r="P991" s="12"/>
      <c r="Q991" s="13"/>
      <c r="R991" s="11">
        <f t="shared" si="788"/>
        <v>0</v>
      </c>
      <c r="S991" s="12"/>
      <c r="T991" s="13"/>
      <c r="U991" s="11">
        <f t="shared" si="789"/>
        <v>0</v>
      </c>
      <c r="V991" s="12"/>
      <c r="W991" s="13"/>
      <c r="X991" s="11">
        <f t="shared" si="790"/>
        <v>0</v>
      </c>
      <c r="Y991" s="232"/>
      <c r="Z991" s="13"/>
      <c r="AA991" s="11">
        <f t="shared" si="791"/>
        <v>0</v>
      </c>
      <c r="AB991" s="12"/>
      <c r="AC991" s="13"/>
      <c r="AD991" s="11">
        <f t="shared" si="792"/>
        <v>0</v>
      </c>
      <c r="AE991" s="12"/>
      <c r="AF991" s="13"/>
      <c r="AG991" s="11">
        <f t="shared" si="793"/>
        <v>0</v>
      </c>
      <c r="AH991" s="12"/>
      <c r="AI991" s="23"/>
      <c r="AJ991" s="469" t="e">
        <f>SUM(H990:H1001,K990:K1001,N990:N1001,Q990:Q1001,T990:T1001,AI990:AI1001)+SUM(#REF!,#REF!,#REF!,#REF!,#REF!,#REF!,#REF!,#REF!,#REF!,#REF!,#REF!,#REF!,#REF!,#REF!,#REF!,#REF!,#REF!,#REF!,#REF!,#REF!)</f>
        <v>#REF!</v>
      </c>
    </row>
    <row r="992" spans="1:36" ht="14.45" hidden="1" customHeight="1">
      <c r="A992" s="504"/>
      <c r="B992" s="429"/>
      <c r="C992" s="506"/>
      <c r="D992" s="509"/>
      <c r="E992" s="511"/>
      <c r="F992" s="494"/>
      <c r="G992" s="2" t="s">
        <v>30</v>
      </c>
      <c r="H992" s="13"/>
      <c r="I992" s="11">
        <f t="shared" si="785"/>
        <v>0</v>
      </c>
      <c r="J992" s="12"/>
      <c r="K992" s="13"/>
      <c r="L992" s="11">
        <f t="shared" si="786"/>
        <v>0</v>
      </c>
      <c r="M992" s="12"/>
      <c r="N992" s="13"/>
      <c r="O992" s="11">
        <f t="shared" si="787"/>
        <v>0</v>
      </c>
      <c r="P992" s="12"/>
      <c r="Q992" s="13"/>
      <c r="R992" s="11">
        <f t="shared" si="788"/>
        <v>0</v>
      </c>
      <c r="S992" s="12"/>
      <c r="T992" s="13"/>
      <c r="U992" s="11">
        <f t="shared" si="789"/>
        <v>0</v>
      </c>
      <c r="V992" s="12"/>
      <c r="W992" s="13"/>
      <c r="X992" s="11">
        <f t="shared" si="790"/>
        <v>0</v>
      </c>
      <c r="Y992" s="232"/>
      <c r="Z992" s="13"/>
      <c r="AA992" s="11">
        <f t="shared" si="791"/>
        <v>0</v>
      </c>
      <c r="AB992" s="12"/>
      <c r="AC992" s="13"/>
      <c r="AD992" s="11">
        <f t="shared" si="792"/>
        <v>0</v>
      </c>
      <c r="AE992" s="12"/>
      <c r="AF992" s="13"/>
      <c r="AG992" s="11">
        <f t="shared" si="793"/>
        <v>0</v>
      </c>
      <c r="AH992" s="12"/>
      <c r="AI992" s="23"/>
      <c r="AJ992" s="470"/>
    </row>
    <row r="993" spans="1:36" ht="14.45" hidden="1" customHeight="1">
      <c r="A993" s="504"/>
      <c r="B993" s="429"/>
      <c r="C993" s="506"/>
      <c r="D993" s="509"/>
      <c r="E993" s="511"/>
      <c r="F993" s="494"/>
      <c r="G993" s="2" t="s">
        <v>31</v>
      </c>
      <c r="H993" s="13"/>
      <c r="I993" s="11">
        <f t="shared" si="785"/>
        <v>0</v>
      </c>
      <c r="J993" s="12"/>
      <c r="K993" s="13"/>
      <c r="L993" s="11">
        <f t="shared" si="786"/>
        <v>0</v>
      </c>
      <c r="M993" s="12"/>
      <c r="N993" s="13"/>
      <c r="O993" s="11">
        <f t="shared" si="787"/>
        <v>0</v>
      </c>
      <c r="P993" s="12"/>
      <c r="Q993" s="13"/>
      <c r="R993" s="11">
        <f t="shared" si="788"/>
        <v>0</v>
      </c>
      <c r="S993" s="12"/>
      <c r="T993" s="13"/>
      <c r="U993" s="11">
        <f t="shared" si="789"/>
        <v>0</v>
      </c>
      <c r="V993" s="12"/>
      <c r="W993" s="13"/>
      <c r="X993" s="11">
        <f t="shared" si="790"/>
        <v>0</v>
      </c>
      <c r="Y993" s="232"/>
      <c r="Z993" s="13"/>
      <c r="AA993" s="11">
        <f t="shared" si="791"/>
        <v>0</v>
      </c>
      <c r="AB993" s="12"/>
      <c r="AC993" s="13"/>
      <c r="AD993" s="11">
        <f t="shared" si="792"/>
        <v>0</v>
      </c>
      <c r="AE993" s="12"/>
      <c r="AF993" s="13"/>
      <c r="AG993" s="11">
        <f t="shared" si="793"/>
        <v>0</v>
      </c>
      <c r="AH993" s="12"/>
      <c r="AI993" s="23"/>
      <c r="AJ993" s="7" t="s">
        <v>32</v>
      </c>
    </row>
    <row r="994" spans="1:36" ht="14.45" hidden="1" customHeight="1">
      <c r="A994" s="504"/>
      <c r="B994" s="429"/>
      <c r="C994" s="506"/>
      <c r="D994" s="509"/>
      <c r="E994" s="511"/>
      <c r="F994" s="494"/>
      <c r="G994" s="2" t="s">
        <v>33</v>
      </c>
      <c r="H994" s="13"/>
      <c r="I994" s="11">
        <f t="shared" si="785"/>
        <v>0</v>
      </c>
      <c r="J994" s="12"/>
      <c r="K994" s="13"/>
      <c r="L994" s="11">
        <f t="shared" si="786"/>
        <v>0</v>
      </c>
      <c r="M994" s="12"/>
      <c r="N994" s="13"/>
      <c r="O994" s="11">
        <f t="shared" si="787"/>
        <v>0</v>
      </c>
      <c r="P994" s="12"/>
      <c r="Q994" s="13"/>
      <c r="R994" s="11">
        <f t="shared" si="788"/>
        <v>0</v>
      </c>
      <c r="S994" s="12"/>
      <c r="T994" s="13"/>
      <c r="U994" s="11">
        <f t="shared" si="789"/>
        <v>0</v>
      </c>
      <c r="V994" s="12"/>
      <c r="W994" s="13"/>
      <c r="X994" s="11">
        <f t="shared" si="790"/>
        <v>0</v>
      </c>
      <c r="Y994" s="232"/>
      <c r="Z994" s="13"/>
      <c r="AA994" s="11">
        <f t="shared" si="791"/>
        <v>0</v>
      </c>
      <c r="AB994" s="12"/>
      <c r="AC994" s="13"/>
      <c r="AD994" s="11">
        <f t="shared" si="792"/>
        <v>0</v>
      </c>
      <c r="AE994" s="12"/>
      <c r="AF994" s="13"/>
      <c r="AG994" s="11">
        <f t="shared" si="793"/>
        <v>0</v>
      </c>
      <c r="AH994" s="12"/>
      <c r="AI994" s="23"/>
      <c r="AJ994" s="469">
        <f>SUM(I990:I1001,L990:L1001,O990:O1001,R990:R1001,U990:U1001)</f>
        <v>0</v>
      </c>
    </row>
    <row r="995" spans="1:36" ht="14.45" hidden="1" customHeight="1">
      <c r="A995" s="504"/>
      <c r="B995" s="429"/>
      <c r="C995" s="506"/>
      <c r="D995" s="509"/>
      <c r="E995" s="511"/>
      <c r="F995" s="494"/>
      <c r="G995" s="2" t="s">
        <v>34</v>
      </c>
      <c r="H995" s="13"/>
      <c r="I995" s="11">
        <f t="shared" si="785"/>
        <v>0</v>
      </c>
      <c r="J995" s="12"/>
      <c r="K995" s="13"/>
      <c r="L995" s="11">
        <f t="shared" si="786"/>
        <v>0</v>
      </c>
      <c r="M995" s="12"/>
      <c r="N995" s="13"/>
      <c r="O995" s="11">
        <f t="shared" si="787"/>
        <v>0</v>
      </c>
      <c r="P995" s="12"/>
      <c r="Q995" s="13"/>
      <c r="R995" s="11">
        <f t="shared" si="788"/>
        <v>0</v>
      </c>
      <c r="S995" s="12"/>
      <c r="T995" s="13"/>
      <c r="U995" s="11">
        <f t="shared" si="789"/>
        <v>0</v>
      </c>
      <c r="V995" s="12"/>
      <c r="W995" s="13"/>
      <c r="X995" s="11">
        <f t="shared" si="790"/>
        <v>0</v>
      </c>
      <c r="Y995" s="232"/>
      <c r="Z995" s="13"/>
      <c r="AA995" s="11">
        <f t="shared" si="791"/>
        <v>0</v>
      </c>
      <c r="AB995" s="12"/>
      <c r="AC995" s="13"/>
      <c r="AD995" s="11">
        <f t="shared" si="792"/>
        <v>0</v>
      </c>
      <c r="AE995" s="12"/>
      <c r="AF995" s="13"/>
      <c r="AG995" s="11">
        <f t="shared" si="793"/>
        <v>0</v>
      </c>
      <c r="AH995" s="12"/>
      <c r="AI995" s="23"/>
      <c r="AJ995" s="470"/>
    </row>
    <row r="996" spans="1:36" ht="14.45" hidden="1" customHeight="1">
      <c r="A996" s="504"/>
      <c r="B996" s="429"/>
      <c r="C996" s="506"/>
      <c r="D996" s="509"/>
      <c r="E996" s="511"/>
      <c r="F996" s="494"/>
      <c r="G996" s="2" t="s">
        <v>35</v>
      </c>
      <c r="H996" s="13"/>
      <c r="I996" s="11">
        <f t="shared" si="785"/>
        <v>0</v>
      </c>
      <c r="J996" s="12"/>
      <c r="K996" s="13"/>
      <c r="L996" s="11">
        <f t="shared" si="786"/>
        <v>0</v>
      </c>
      <c r="M996" s="12"/>
      <c r="N996" s="13"/>
      <c r="O996" s="11">
        <f t="shared" si="787"/>
        <v>0</v>
      </c>
      <c r="P996" s="12"/>
      <c r="Q996" s="13"/>
      <c r="R996" s="11">
        <f t="shared" si="788"/>
        <v>0</v>
      </c>
      <c r="S996" s="12"/>
      <c r="T996" s="13"/>
      <c r="U996" s="11">
        <f t="shared" si="789"/>
        <v>0</v>
      </c>
      <c r="V996" s="12"/>
      <c r="W996" s="13"/>
      <c r="X996" s="11">
        <f t="shared" si="790"/>
        <v>0</v>
      </c>
      <c r="Y996" s="232"/>
      <c r="Z996" s="13"/>
      <c r="AA996" s="11">
        <f t="shared" si="791"/>
        <v>0</v>
      </c>
      <c r="AB996" s="12"/>
      <c r="AC996" s="13"/>
      <c r="AD996" s="11">
        <f t="shared" si="792"/>
        <v>0</v>
      </c>
      <c r="AE996" s="12"/>
      <c r="AF996" s="13"/>
      <c r="AG996" s="11">
        <f t="shared" si="793"/>
        <v>0</v>
      </c>
      <c r="AH996" s="12"/>
      <c r="AI996" s="23"/>
      <c r="AJ996" s="7" t="s">
        <v>36</v>
      </c>
    </row>
    <row r="997" spans="1:36" ht="14.45" hidden="1" customHeight="1">
      <c r="A997" s="504"/>
      <c r="B997" s="429"/>
      <c r="C997" s="506"/>
      <c r="D997" s="509"/>
      <c r="E997" s="511"/>
      <c r="F997" s="494"/>
      <c r="G997" s="2" t="s">
        <v>37</v>
      </c>
      <c r="H997" s="13"/>
      <c r="I997" s="11">
        <f t="shared" si="785"/>
        <v>0</v>
      </c>
      <c r="J997" s="12"/>
      <c r="K997" s="13"/>
      <c r="L997" s="11">
        <f t="shared" si="786"/>
        <v>0</v>
      </c>
      <c r="M997" s="12"/>
      <c r="N997" s="13"/>
      <c r="O997" s="11">
        <f t="shared" si="787"/>
        <v>0</v>
      </c>
      <c r="P997" s="12"/>
      <c r="Q997" s="13"/>
      <c r="R997" s="11">
        <f t="shared" si="788"/>
        <v>0</v>
      </c>
      <c r="S997" s="12"/>
      <c r="T997" s="13"/>
      <c r="U997" s="11">
        <f t="shared" si="789"/>
        <v>0</v>
      </c>
      <c r="V997" s="12"/>
      <c r="W997" s="13"/>
      <c r="X997" s="11">
        <f t="shared" si="790"/>
        <v>0</v>
      </c>
      <c r="Y997" s="232"/>
      <c r="Z997" s="13"/>
      <c r="AA997" s="11">
        <f t="shared" si="791"/>
        <v>0</v>
      </c>
      <c r="AB997" s="12"/>
      <c r="AC997" s="13"/>
      <c r="AD997" s="11">
        <f t="shared" si="792"/>
        <v>0</v>
      </c>
      <c r="AE997" s="12"/>
      <c r="AF997" s="13"/>
      <c r="AG997" s="11">
        <f t="shared" si="793"/>
        <v>0</v>
      </c>
      <c r="AH997" s="12"/>
      <c r="AI997" s="23"/>
      <c r="AJ997" s="469" t="e">
        <f>SUM(J990:J1001,M990:M1001,P990:P1001,S990:S1001,V990:V1001)+SUM(#REF!,#REF!,#REF!,#REF!,#REF!,#REF!,#REF!,#REF!,#REF!,#REF!,#REF!,#REF!,#REF!,#REF!,#REF!,#REF!,#REF!,#REF!)</f>
        <v>#REF!</v>
      </c>
    </row>
    <row r="998" spans="1:36" ht="14.45" hidden="1" customHeight="1">
      <c r="A998" s="504"/>
      <c r="B998" s="429"/>
      <c r="C998" s="506"/>
      <c r="D998" s="509"/>
      <c r="E998" s="511"/>
      <c r="F998" s="494"/>
      <c r="G998" s="2" t="s">
        <v>38</v>
      </c>
      <c r="H998" s="13"/>
      <c r="I998" s="11">
        <f t="shared" si="785"/>
        <v>0</v>
      </c>
      <c r="J998" s="12"/>
      <c r="K998" s="13"/>
      <c r="L998" s="11">
        <f t="shared" si="786"/>
        <v>0</v>
      </c>
      <c r="M998" s="12"/>
      <c r="N998" s="13"/>
      <c r="O998" s="11">
        <f t="shared" si="787"/>
        <v>0</v>
      </c>
      <c r="P998" s="12"/>
      <c r="Q998" s="13"/>
      <c r="R998" s="11">
        <f t="shared" si="788"/>
        <v>0</v>
      </c>
      <c r="S998" s="12"/>
      <c r="T998" s="13"/>
      <c r="U998" s="11">
        <f t="shared" si="789"/>
        <v>0</v>
      </c>
      <c r="V998" s="12"/>
      <c r="W998" s="13"/>
      <c r="X998" s="11">
        <f t="shared" si="790"/>
        <v>0</v>
      </c>
      <c r="Y998" s="232"/>
      <c r="Z998" s="13"/>
      <c r="AA998" s="11">
        <f t="shared" si="791"/>
        <v>0</v>
      </c>
      <c r="AB998" s="12"/>
      <c r="AC998" s="13"/>
      <c r="AD998" s="11">
        <f t="shared" si="792"/>
        <v>0</v>
      </c>
      <c r="AE998" s="12"/>
      <c r="AF998" s="13"/>
      <c r="AG998" s="11">
        <f t="shared" si="793"/>
        <v>0</v>
      </c>
      <c r="AH998" s="12"/>
      <c r="AI998" s="23"/>
      <c r="AJ998" s="470"/>
    </row>
    <row r="999" spans="1:36" ht="14.45" hidden="1" customHeight="1">
      <c r="A999" s="504"/>
      <c r="B999" s="429"/>
      <c r="C999" s="506"/>
      <c r="D999" s="509"/>
      <c r="E999" s="511"/>
      <c r="F999" s="494"/>
      <c r="G999" s="2" t="s">
        <v>39</v>
      </c>
      <c r="H999" s="13"/>
      <c r="I999" s="11">
        <f t="shared" si="785"/>
        <v>0</v>
      </c>
      <c r="J999" s="12"/>
      <c r="K999" s="13"/>
      <c r="L999" s="11">
        <f t="shared" si="786"/>
        <v>0</v>
      </c>
      <c r="M999" s="12"/>
      <c r="N999" s="13"/>
      <c r="O999" s="11">
        <f t="shared" si="787"/>
        <v>0</v>
      </c>
      <c r="P999" s="12"/>
      <c r="Q999" s="13"/>
      <c r="R999" s="11">
        <f t="shared" si="788"/>
        <v>0</v>
      </c>
      <c r="S999" s="12"/>
      <c r="T999" s="13"/>
      <c r="U999" s="11">
        <f t="shared" si="789"/>
        <v>0</v>
      </c>
      <c r="V999" s="12"/>
      <c r="W999" s="13"/>
      <c r="X999" s="11">
        <f t="shared" si="790"/>
        <v>0</v>
      </c>
      <c r="Y999" s="232"/>
      <c r="Z999" s="13"/>
      <c r="AA999" s="11">
        <f t="shared" si="791"/>
        <v>0</v>
      </c>
      <c r="AB999" s="12"/>
      <c r="AC999" s="13"/>
      <c r="AD999" s="11">
        <f t="shared" si="792"/>
        <v>0</v>
      </c>
      <c r="AE999" s="12"/>
      <c r="AF999" s="13"/>
      <c r="AG999" s="11">
        <f t="shared" si="793"/>
        <v>0</v>
      </c>
      <c r="AH999" s="12"/>
      <c r="AI999" s="23"/>
      <c r="AJ999" s="7" t="s">
        <v>40</v>
      </c>
    </row>
    <row r="1000" spans="1:36" ht="14.45" hidden="1" customHeight="1">
      <c r="A1000" s="504"/>
      <c r="B1000" s="429"/>
      <c r="C1000" s="506"/>
      <c r="D1000" s="509"/>
      <c r="E1000" s="511"/>
      <c r="F1000" s="494"/>
      <c r="G1000" s="2" t="s">
        <v>41</v>
      </c>
      <c r="H1000" s="13"/>
      <c r="I1000" s="11">
        <f t="shared" si="785"/>
        <v>0</v>
      </c>
      <c r="J1000" s="12"/>
      <c r="K1000" s="13"/>
      <c r="L1000" s="11">
        <f t="shared" si="786"/>
        <v>0</v>
      </c>
      <c r="M1000" s="12"/>
      <c r="N1000" s="13"/>
      <c r="O1000" s="11">
        <f t="shared" si="787"/>
        <v>0</v>
      </c>
      <c r="P1000" s="12"/>
      <c r="Q1000" s="13"/>
      <c r="R1000" s="11">
        <f t="shared" si="788"/>
        <v>0</v>
      </c>
      <c r="S1000" s="12"/>
      <c r="T1000" s="13"/>
      <c r="U1000" s="11">
        <f t="shared" si="789"/>
        <v>0</v>
      </c>
      <c r="V1000" s="12"/>
      <c r="W1000" s="13"/>
      <c r="X1000" s="11">
        <f t="shared" si="790"/>
        <v>0</v>
      </c>
      <c r="Y1000" s="232"/>
      <c r="Z1000" s="13"/>
      <c r="AA1000" s="11">
        <f t="shared" si="791"/>
        <v>0</v>
      </c>
      <c r="AB1000" s="12"/>
      <c r="AC1000" s="13"/>
      <c r="AD1000" s="11">
        <f t="shared" si="792"/>
        <v>0</v>
      </c>
      <c r="AE1000" s="12"/>
      <c r="AF1000" s="13"/>
      <c r="AG1000" s="11">
        <f t="shared" si="793"/>
        <v>0</v>
      </c>
      <c r="AH1000" s="12"/>
      <c r="AI1000" s="23"/>
      <c r="AJ1000" s="471" t="e">
        <f>AJ997/AJ991</f>
        <v>#REF!</v>
      </c>
    </row>
    <row r="1001" spans="1:36" ht="15" hidden="1" customHeight="1" thickBot="1">
      <c r="A1001" s="505"/>
      <c r="B1001" s="430"/>
      <c r="C1001" s="507"/>
      <c r="D1001" s="510"/>
      <c r="E1001" s="512"/>
      <c r="F1001" s="495"/>
      <c r="G1001" s="159" t="s">
        <v>42</v>
      </c>
      <c r="H1001" s="15"/>
      <c r="I1001" s="16">
        <f t="shared" si="785"/>
        <v>0</v>
      </c>
      <c r="J1001" s="17"/>
      <c r="K1001" s="15"/>
      <c r="L1001" s="16">
        <f t="shared" si="786"/>
        <v>0</v>
      </c>
      <c r="M1001" s="17"/>
      <c r="N1001" s="15"/>
      <c r="O1001" s="16">
        <f t="shared" si="787"/>
        <v>0</v>
      </c>
      <c r="P1001" s="17"/>
      <c r="Q1001" s="15"/>
      <c r="R1001" s="16">
        <f t="shared" si="788"/>
        <v>0</v>
      </c>
      <c r="S1001" s="17"/>
      <c r="T1001" s="15"/>
      <c r="U1001" s="16">
        <f t="shared" si="789"/>
        <v>0</v>
      </c>
      <c r="V1001" s="17"/>
      <c r="W1001" s="15"/>
      <c r="X1001" s="16">
        <f t="shared" si="790"/>
        <v>0</v>
      </c>
      <c r="Y1001" s="233"/>
      <c r="Z1001" s="15"/>
      <c r="AA1001" s="16">
        <f t="shared" si="791"/>
        <v>0</v>
      </c>
      <c r="AB1001" s="17"/>
      <c r="AC1001" s="15"/>
      <c r="AD1001" s="16">
        <f t="shared" si="792"/>
        <v>0</v>
      </c>
      <c r="AE1001" s="17"/>
      <c r="AF1001" s="15"/>
      <c r="AG1001" s="16">
        <f t="shared" si="793"/>
        <v>0</v>
      </c>
      <c r="AH1001" s="17"/>
      <c r="AI1001" s="24"/>
      <c r="AJ1001" s="513"/>
    </row>
    <row r="1002" spans="1:36" ht="15" hidden="1" customHeight="1">
      <c r="A1002" s="354" t="s">
        <v>17</v>
      </c>
      <c r="B1002" s="366" t="s">
        <v>13</v>
      </c>
      <c r="C1002" s="367" t="s">
        <v>14</v>
      </c>
      <c r="D1002" s="367" t="s">
        <v>176</v>
      </c>
      <c r="E1002" s="367" t="s">
        <v>16</v>
      </c>
      <c r="F1002" s="393" t="s">
        <v>17</v>
      </c>
      <c r="G1002" s="502" t="s">
        <v>18</v>
      </c>
      <c r="H1002" s="365" t="s">
        <v>19</v>
      </c>
      <c r="I1002" s="354" t="s">
        <v>20</v>
      </c>
      <c r="J1002" s="355" t="s">
        <v>21</v>
      </c>
      <c r="K1002" s="365" t="s">
        <v>19</v>
      </c>
      <c r="L1002" s="354" t="s">
        <v>20</v>
      </c>
      <c r="M1002" s="355" t="s">
        <v>21</v>
      </c>
      <c r="N1002" s="365" t="s">
        <v>19</v>
      </c>
      <c r="O1002" s="354" t="s">
        <v>20</v>
      </c>
      <c r="P1002" s="355" t="s">
        <v>21</v>
      </c>
      <c r="Q1002" s="365" t="s">
        <v>19</v>
      </c>
      <c r="R1002" s="354" t="s">
        <v>20</v>
      </c>
      <c r="S1002" s="355" t="s">
        <v>21</v>
      </c>
      <c r="T1002" s="365" t="s">
        <v>19</v>
      </c>
      <c r="U1002" s="354" t="s">
        <v>20</v>
      </c>
      <c r="V1002" s="355" t="s">
        <v>21</v>
      </c>
      <c r="W1002" s="365" t="s">
        <v>19</v>
      </c>
      <c r="X1002" s="354" t="s">
        <v>20</v>
      </c>
      <c r="Y1002" s="450" t="s">
        <v>21</v>
      </c>
      <c r="Z1002" s="365" t="s">
        <v>19</v>
      </c>
      <c r="AA1002" s="354" t="s">
        <v>20</v>
      </c>
      <c r="AB1002" s="355" t="s">
        <v>21</v>
      </c>
      <c r="AC1002" s="365" t="s">
        <v>19</v>
      </c>
      <c r="AD1002" s="354" t="s">
        <v>20</v>
      </c>
      <c r="AE1002" s="355" t="s">
        <v>21</v>
      </c>
      <c r="AF1002" s="365" t="s">
        <v>19</v>
      </c>
      <c r="AG1002" s="354" t="s">
        <v>20</v>
      </c>
      <c r="AH1002" s="355" t="s">
        <v>21</v>
      </c>
      <c r="AI1002" s="364" t="s">
        <v>19</v>
      </c>
      <c r="AJ1002" s="514" t="s">
        <v>22</v>
      </c>
    </row>
    <row r="1003" spans="1:36" ht="15" hidden="1" customHeight="1">
      <c r="A1003" s="444"/>
      <c r="B1003" s="428"/>
      <c r="C1003" s="431"/>
      <c r="D1003" s="431"/>
      <c r="E1003" s="431"/>
      <c r="F1003" s="379"/>
      <c r="G1003" s="490"/>
      <c r="H1003" s="443"/>
      <c r="I1003" s="444"/>
      <c r="J1003" s="445"/>
      <c r="K1003" s="443"/>
      <c r="L1003" s="444"/>
      <c r="M1003" s="445"/>
      <c r="N1003" s="443"/>
      <c r="O1003" s="444"/>
      <c r="P1003" s="445"/>
      <c r="Q1003" s="443"/>
      <c r="R1003" s="444"/>
      <c r="S1003" s="445"/>
      <c r="T1003" s="443"/>
      <c r="U1003" s="444"/>
      <c r="V1003" s="445"/>
      <c r="W1003" s="443"/>
      <c r="X1003" s="444"/>
      <c r="Y1003" s="451"/>
      <c r="Z1003" s="443"/>
      <c r="AA1003" s="444"/>
      <c r="AB1003" s="445"/>
      <c r="AC1003" s="443"/>
      <c r="AD1003" s="444"/>
      <c r="AE1003" s="445"/>
      <c r="AF1003" s="443"/>
      <c r="AG1003" s="444"/>
      <c r="AH1003" s="445"/>
      <c r="AI1003" s="503"/>
      <c r="AJ1003" s="468"/>
    </row>
    <row r="1004" spans="1:36" ht="15" hidden="1" customHeight="1">
      <c r="A1004" s="363" t="s">
        <v>218</v>
      </c>
      <c r="B1004" s="359" t="s">
        <v>430</v>
      </c>
      <c r="C1004" s="369">
        <v>1427</v>
      </c>
      <c r="D1004" s="515"/>
      <c r="E1004" s="371" t="s">
        <v>431</v>
      </c>
      <c r="F1004" s="362" t="s">
        <v>218</v>
      </c>
      <c r="G1004" s="199" t="s">
        <v>27</v>
      </c>
      <c r="H1004" s="13"/>
      <c r="I1004" s="9">
        <f t="shared" ref="I1004:I1015" si="794">H1004-J1004</f>
        <v>0</v>
      </c>
      <c r="J1004" s="10"/>
      <c r="K1004" s="13"/>
      <c r="L1004" s="9">
        <f t="shared" ref="L1004:L1015" si="795">K1004-M1004</f>
        <v>0</v>
      </c>
      <c r="M1004" s="10"/>
      <c r="N1004" s="13"/>
      <c r="O1004" s="9">
        <f t="shared" ref="O1004:O1015" si="796">N1004-P1004</f>
        <v>0</v>
      </c>
      <c r="P1004" s="10"/>
      <c r="Q1004" s="13"/>
      <c r="R1004" s="9">
        <f t="shared" ref="R1004:R1015" si="797">Q1004-S1004</f>
        <v>0</v>
      </c>
      <c r="S1004" s="10"/>
      <c r="T1004" s="13"/>
      <c r="U1004" s="9">
        <f t="shared" ref="U1004:U1015" si="798">T1004-V1004</f>
        <v>0</v>
      </c>
      <c r="V1004" s="10"/>
      <c r="W1004" s="13"/>
      <c r="X1004" s="9">
        <f t="shared" ref="X1004:X1015" si="799">W1004-Y1004</f>
        <v>0</v>
      </c>
      <c r="Y1004" s="231"/>
      <c r="Z1004" s="13"/>
      <c r="AA1004" s="9">
        <f t="shared" ref="AA1004:AA1015" si="800">Z1004-AB1004</f>
        <v>0</v>
      </c>
      <c r="AB1004" s="10"/>
      <c r="AC1004" s="13"/>
      <c r="AD1004" s="9">
        <f t="shared" ref="AD1004:AD1015" si="801">AC1004-AE1004</f>
        <v>0</v>
      </c>
      <c r="AE1004" s="10"/>
      <c r="AF1004" s="13"/>
      <c r="AG1004" s="9">
        <f t="shared" ref="AG1004:AG1015" si="802">AF1004-AH1004</f>
        <v>0</v>
      </c>
      <c r="AH1004" s="10"/>
      <c r="AI1004" s="23"/>
      <c r="AJ1004" s="4" t="s">
        <v>28</v>
      </c>
    </row>
    <row r="1005" spans="1:36" ht="14.45" hidden="1" customHeight="1">
      <c r="A1005" s="504"/>
      <c r="B1005" s="429"/>
      <c r="C1005" s="506"/>
      <c r="D1005" s="516"/>
      <c r="E1005" s="511"/>
      <c r="F1005" s="494"/>
      <c r="G1005" s="2" t="s">
        <v>29</v>
      </c>
      <c r="H1005" s="13"/>
      <c r="I1005" s="11">
        <f t="shared" si="794"/>
        <v>0</v>
      </c>
      <c r="J1005" s="12"/>
      <c r="K1005" s="13"/>
      <c r="L1005" s="11">
        <f t="shared" si="795"/>
        <v>0</v>
      </c>
      <c r="M1005" s="12"/>
      <c r="N1005" s="13"/>
      <c r="O1005" s="11">
        <f t="shared" si="796"/>
        <v>0</v>
      </c>
      <c r="P1005" s="12"/>
      <c r="Q1005" s="13"/>
      <c r="R1005" s="11">
        <f t="shared" si="797"/>
        <v>0</v>
      </c>
      <c r="S1005" s="12"/>
      <c r="T1005" s="13"/>
      <c r="U1005" s="11">
        <f t="shared" si="798"/>
        <v>0</v>
      </c>
      <c r="V1005" s="12"/>
      <c r="W1005" s="13"/>
      <c r="X1005" s="11">
        <f t="shared" si="799"/>
        <v>0</v>
      </c>
      <c r="Y1005" s="232"/>
      <c r="Z1005" s="13"/>
      <c r="AA1005" s="11">
        <f t="shared" si="800"/>
        <v>0</v>
      </c>
      <c r="AB1005" s="12"/>
      <c r="AC1005" s="13"/>
      <c r="AD1005" s="11">
        <f t="shared" si="801"/>
        <v>0</v>
      </c>
      <c r="AE1005" s="12"/>
      <c r="AF1005" s="13"/>
      <c r="AG1005" s="11">
        <f t="shared" si="802"/>
        <v>0</v>
      </c>
      <c r="AH1005" s="12"/>
      <c r="AI1005" s="23"/>
      <c r="AJ1005" s="469" t="e">
        <f>SUM(H1004:H1015,K1004:K1015,N1004:N1015,Q1004:Q1015,T1004:T1015,AI1004:AI1015)+SUM(#REF!,#REF!,#REF!,#REF!,#REF!,#REF!,#REF!,#REF!,#REF!,#REF!,#REF!,#REF!,#REF!,#REF!,#REF!,#REF!,#REF!,#REF!,#REF!,#REF!)</f>
        <v>#REF!</v>
      </c>
    </row>
    <row r="1006" spans="1:36" ht="14.45" hidden="1" customHeight="1">
      <c r="A1006" s="504"/>
      <c r="B1006" s="429"/>
      <c r="C1006" s="506"/>
      <c r="D1006" s="516"/>
      <c r="E1006" s="511"/>
      <c r="F1006" s="494"/>
      <c r="G1006" s="2" t="s">
        <v>30</v>
      </c>
      <c r="H1006" s="13"/>
      <c r="I1006" s="11">
        <f t="shared" si="794"/>
        <v>0</v>
      </c>
      <c r="J1006" s="12"/>
      <c r="K1006" s="13"/>
      <c r="L1006" s="11">
        <f t="shared" si="795"/>
        <v>0</v>
      </c>
      <c r="M1006" s="12"/>
      <c r="N1006" s="13"/>
      <c r="O1006" s="11">
        <f t="shared" si="796"/>
        <v>0</v>
      </c>
      <c r="P1006" s="12"/>
      <c r="Q1006" s="13"/>
      <c r="R1006" s="11">
        <f t="shared" si="797"/>
        <v>0</v>
      </c>
      <c r="S1006" s="12"/>
      <c r="T1006" s="13"/>
      <c r="U1006" s="11">
        <f t="shared" si="798"/>
        <v>0</v>
      </c>
      <c r="V1006" s="12"/>
      <c r="W1006" s="13"/>
      <c r="X1006" s="11">
        <f t="shared" si="799"/>
        <v>0</v>
      </c>
      <c r="Y1006" s="232"/>
      <c r="Z1006" s="13"/>
      <c r="AA1006" s="11">
        <f t="shared" si="800"/>
        <v>0</v>
      </c>
      <c r="AB1006" s="12"/>
      <c r="AC1006" s="13"/>
      <c r="AD1006" s="11">
        <f t="shared" si="801"/>
        <v>0</v>
      </c>
      <c r="AE1006" s="12"/>
      <c r="AF1006" s="13"/>
      <c r="AG1006" s="11">
        <f t="shared" si="802"/>
        <v>0</v>
      </c>
      <c r="AH1006" s="12"/>
      <c r="AI1006" s="23"/>
      <c r="AJ1006" s="470"/>
    </row>
    <row r="1007" spans="1:36" ht="14.45" hidden="1" customHeight="1">
      <c r="A1007" s="504"/>
      <c r="B1007" s="429"/>
      <c r="C1007" s="506"/>
      <c r="D1007" s="516"/>
      <c r="E1007" s="511"/>
      <c r="F1007" s="494"/>
      <c r="G1007" s="2" t="s">
        <v>31</v>
      </c>
      <c r="H1007" s="13"/>
      <c r="I1007" s="11">
        <f t="shared" si="794"/>
        <v>0</v>
      </c>
      <c r="J1007" s="12"/>
      <c r="K1007" s="13"/>
      <c r="L1007" s="11">
        <f t="shared" si="795"/>
        <v>0</v>
      </c>
      <c r="M1007" s="12"/>
      <c r="N1007" s="13"/>
      <c r="O1007" s="11">
        <f t="shared" si="796"/>
        <v>0</v>
      </c>
      <c r="P1007" s="12"/>
      <c r="Q1007" s="13"/>
      <c r="R1007" s="11">
        <f t="shared" si="797"/>
        <v>0</v>
      </c>
      <c r="S1007" s="12"/>
      <c r="T1007" s="13"/>
      <c r="U1007" s="11">
        <f t="shared" si="798"/>
        <v>0</v>
      </c>
      <c r="V1007" s="12"/>
      <c r="W1007" s="13"/>
      <c r="X1007" s="11">
        <f t="shared" si="799"/>
        <v>0</v>
      </c>
      <c r="Y1007" s="232"/>
      <c r="Z1007" s="13"/>
      <c r="AA1007" s="11">
        <f t="shared" si="800"/>
        <v>0</v>
      </c>
      <c r="AB1007" s="12"/>
      <c r="AC1007" s="13"/>
      <c r="AD1007" s="11">
        <f t="shared" si="801"/>
        <v>0</v>
      </c>
      <c r="AE1007" s="12"/>
      <c r="AF1007" s="13"/>
      <c r="AG1007" s="11">
        <f t="shared" si="802"/>
        <v>0</v>
      </c>
      <c r="AH1007" s="12"/>
      <c r="AI1007" s="23"/>
      <c r="AJ1007" s="7" t="s">
        <v>32</v>
      </c>
    </row>
    <row r="1008" spans="1:36" ht="14.45" hidden="1" customHeight="1">
      <c r="A1008" s="504"/>
      <c r="B1008" s="429"/>
      <c r="C1008" s="506"/>
      <c r="D1008" s="516"/>
      <c r="E1008" s="511"/>
      <c r="F1008" s="494"/>
      <c r="G1008" s="2" t="s">
        <v>33</v>
      </c>
      <c r="H1008" s="13"/>
      <c r="I1008" s="11">
        <f t="shared" si="794"/>
        <v>0</v>
      </c>
      <c r="J1008" s="12"/>
      <c r="K1008" s="13"/>
      <c r="L1008" s="11">
        <f t="shared" si="795"/>
        <v>0</v>
      </c>
      <c r="M1008" s="12"/>
      <c r="N1008" s="13"/>
      <c r="O1008" s="11">
        <f t="shared" si="796"/>
        <v>0</v>
      </c>
      <c r="P1008" s="12"/>
      <c r="Q1008" s="13"/>
      <c r="R1008" s="11">
        <f t="shared" si="797"/>
        <v>0</v>
      </c>
      <c r="S1008" s="12"/>
      <c r="T1008" s="13"/>
      <c r="U1008" s="11">
        <f t="shared" si="798"/>
        <v>0</v>
      </c>
      <c r="V1008" s="12"/>
      <c r="W1008" s="13"/>
      <c r="X1008" s="11">
        <f t="shared" si="799"/>
        <v>0</v>
      </c>
      <c r="Y1008" s="232"/>
      <c r="Z1008" s="13"/>
      <c r="AA1008" s="11">
        <f t="shared" si="800"/>
        <v>0</v>
      </c>
      <c r="AB1008" s="12"/>
      <c r="AC1008" s="13"/>
      <c r="AD1008" s="11">
        <f t="shared" si="801"/>
        <v>0</v>
      </c>
      <c r="AE1008" s="12"/>
      <c r="AF1008" s="13"/>
      <c r="AG1008" s="11">
        <f t="shared" si="802"/>
        <v>0</v>
      </c>
      <c r="AH1008" s="12"/>
      <c r="AI1008" s="23"/>
      <c r="AJ1008" s="469">
        <f>SUM(I1004:I1015,L1004:L1015,O1004:O1015,R1004:R1015,U1004:U1015)</f>
        <v>0</v>
      </c>
    </row>
    <row r="1009" spans="1:36" ht="14.45" hidden="1" customHeight="1">
      <c r="A1009" s="504"/>
      <c r="B1009" s="429"/>
      <c r="C1009" s="506"/>
      <c r="D1009" s="516"/>
      <c r="E1009" s="511"/>
      <c r="F1009" s="494"/>
      <c r="G1009" s="2" t="s">
        <v>34</v>
      </c>
      <c r="H1009" s="13"/>
      <c r="I1009" s="11">
        <f t="shared" si="794"/>
        <v>0</v>
      </c>
      <c r="J1009" s="12"/>
      <c r="K1009" s="13"/>
      <c r="L1009" s="11">
        <f t="shared" si="795"/>
        <v>0</v>
      </c>
      <c r="M1009" s="12"/>
      <c r="N1009" s="13"/>
      <c r="O1009" s="11">
        <f t="shared" si="796"/>
        <v>0</v>
      </c>
      <c r="P1009" s="12"/>
      <c r="Q1009" s="13"/>
      <c r="R1009" s="11">
        <f t="shared" si="797"/>
        <v>0</v>
      </c>
      <c r="S1009" s="12"/>
      <c r="T1009" s="13"/>
      <c r="U1009" s="11">
        <f t="shared" si="798"/>
        <v>0</v>
      </c>
      <c r="V1009" s="12"/>
      <c r="W1009" s="13"/>
      <c r="X1009" s="11">
        <f t="shared" si="799"/>
        <v>0</v>
      </c>
      <c r="Y1009" s="232"/>
      <c r="Z1009" s="13"/>
      <c r="AA1009" s="11">
        <f t="shared" si="800"/>
        <v>0</v>
      </c>
      <c r="AB1009" s="12"/>
      <c r="AC1009" s="13"/>
      <c r="AD1009" s="11">
        <f t="shared" si="801"/>
        <v>0</v>
      </c>
      <c r="AE1009" s="12"/>
      <c r="AF1009" s="13"/>
      <c r="AG1009" s="11">
        <f t="shared" si="802"/>
        <v>0</v>
      </c>
      <c r="AH1009" s="12"/>
      <c r="AI1009" s="23"/>
      <c r="AJ1009" s="470"/>
    </row>
    <row r="1010" spans="1:36" ht="14.45" hidden="1" customHeight="1">
      <c r="A1010" s="504"/>
      <c r="B1010" s="429"/>
      <c r="C1010" s="506"/>
      <c r="D1010" s="516"/>
      <c r="E1010" s="511"/>
      <c r="F1010" s="494"/>
      <c r="G1010" s="2" t="s">
        <v>35</v>
      </c>
      <c r="H1010" s="13"/>
      <c r="I1010" s="11">
        <f t="shared" si="794"/>
        <v>0</v>
      </c>
      <c r="J1010" s="12"/>
      <c r="K1010" s="13"/>
      <c r="L1010" s="11">
        <f t="shared" si="795"/>
        <v>0</v>
      </c>
      <c r="M1010" s="12"/>
      <c r="N1010" s="13"/>
      <c r="O1010" s="11">
        <f t="shared" si="796"/>
        <v>0</v>
      </c>
      <c r="P1010" s="12"/>
      <c r="Q1010" s="13"/>
      <c r="R1010" s="11">
        <f t="shared" si="797"/>
        <v>0</v>
      </c>
      <c r="S1010" s="12"/>
      <c r="T1010" s="13"/>
      <c r="U1010" s="11">
        <f t="shared" si="798"/>
        <v>0</v>
      </c>
      <c r="V1010" s="12"/>
      <c r="W1010" s="13"/>
      <c r="X1010" s="11">
        <f t="shared" si="799"/>
        <v>0</v>
      </c>
      <c r="Y1010" s="232"/>
      <c r="Z1010" s="13"/>
      <c r="AA1010" s="11">
        <f t="shared" si="800"/>
        <v>0</v>
      </c>
      <c r="AB1010" s="12"/>
      <c r="AC1010" s="13"/>
      <c r="AD1010" s="11">
        <f t="shared" si="801"/>
        <v>0</v>
      </c>
      <c r="AE1010" s="12"/>
      <c r="AF1010" s="13"/>
      <c r="AG1010" s="11">
        <f t="shared" si="802"/>
        <v>0</v>
      </c>
      <c r="AH1010" s="12"/>
      <c r="AI1010" s="23"/>
      <c r="AJ1010" s="7" t="s">
        <v>36</v>
      </c>
    </row>
    <row r="1011" spans="1:36" ht="14.45" hidden="1" customHeight="1">
      <c r="A1011" s="504"/>
      <c r="B1011" s="429"/>
      <c r="C1011" s="506"/>
      <c r="D1011" s="516"/>
      <c r="E1011" s="511"/>
      <c r="F1011" s="494"/>
      <c r="G1011" s="2" t="s">
        <v>37</v>
      </c>
      <c r="H1011" s="13"/>
      <c r="I1011" s="11">
        <f t="shared" si="794"/>
        <v>0</v>
      </c>
      <c r="J1011" s="12"/>
      <c r="K1011" s="13"/>
      <c r="L1011" s="11">
        <f t="shared" si="795"/>
        <v>0</v>
      </c>
      <c r="M1011" s="12"/>
      <c r="N1011" s="13"/>
      <c r="O1011" s="11">
        <f t="shared" si="796"/>
        <v>0</v>
      </c>
      <c r="P1011" s="12"/>
      <c r="Q1011" s="13"/>
      <c r="R1011" s="11">
        <f t="shared" si="797"/>
        <v>0</v>
      </c>
      <c r="S1011" s="12"/>
      <c r="T1011" s="13"/>
      <c r="U1011" s="11">
        <f t="shared" si="798"/>
        <v>0</v>
      </c>
      <c r="V1011" s="12"/>
      <c r="W1011" s="13"/>
      <c r="X1011" s="11">
        <f t="shared" si="799"/>
        <v>0</v>
      </c>
      <c r="Y1011" s="232"/>
      <c r="Z1011" s="13"/>
      <c r="AA1011" s="11">
        <f t="shared" si="800"/>
        <v>0</v>
      </c>
      <c r="AB1011" s="12"/>
      <c r="AC1011" s="13"/>
      <c r="AD1011" s="11">
        <f t="shared" si="801"/>
        <v>0</v>
      </c>
      <c r="AE1011" s="12"/>
      <c r="AF1011" s="13"/>
      <c r="AG1011" s="11">
        <f t="shared" si="802"/>
        <v>0</v>
      </c>
      <c r="AH1011" s="12"/>
      <c r="AI1011" s="23"/>
      <c r="AJ1011" s="469" t="e">
        <f>SUM(J1004:J1015,M1004:M1015,P1004:P1015,S1004:S1015,V1004:V1015)+SUM(#REF!,#REF!,#REF!,#REF!,#REF!,#REF!,#REF!,#REF!,#REF!,#REF!,#REF!,#REF!,#REF!,#REF!,#REF!,#REF!,#REF!,#REF!)</f>
        <v>#REF!</v>
      </c>
    </row>
    <row r="1012" spans="1:36" ht="14.45" hidden="1" customHeight="1">
      <c r="A1012" s="504"/>
      <c r="B1012" s="429"/>
      <c r="C1012" s="506"/>
      <c r="D1012" s="516"/>
      <c r="E1012" s="511"/>
      <c r="F1012" s="494"/>
      <c r="G1012" s="2" t="s">
        <v>38</v>
      </c>
      <c r="H1012" s="13"/>
      <c r="I1012" s="11">
        <f t="shared" si="794"/>
        <v>0</v>
      </c>
      <c r="J1012" s="12"/>
      <c r="K1012" s="13"/>
      <c r="L1012" s="11">
        <f t="shared" si="795"/>
        <v>0</v>
      </c>
      <c r="M1012" s="12"/>
      <c r="N1012" s="13"/>
      <c r="O1012" s="11">
        <f t="shared" si="796"/>
        <v>0</v>
      </c>
      <c r="P1012" s="12"/>
      <c r="Q1012" s="13"/>
      <c r="R1012" s="11">
        <f t="shared" si="797"/>
        <v>0</v>
      </c>
      <c r="S1012" s="12"/>
      <c r="T1012" s="13"/>
      <c r="U1012" s="11">
        <f t="shared" si="798"/>
        <v>0</v>
      </c>
      <c r="V1012" s="12"/>
      <c r="W1012" s="13"/>
      <c r="X1012" s="11">
        <f t="shared" si="799"/>
        <v>0</v>
      </c>
      <c r="Y1012" s="232"/>
      <c r="Z1012" s="13"/>
      <c r="AA1012" s="11">
        <f t="shared" si="800"/>
        <v>0</v>
      </c>
      <c r="AB1012" s="12"/>
      <c r="AC1012" s="13"/>
      <c r="AD1012" s="11">
        <f t="shared" si="801"/>
        <v>0</v>
      </c>
      <c r="AE1012" s="12"/>
      <c r="AF1012" s="13"/>
      <c r="AG1012" s="11">
        <f t="shared" si="802"/>
        <v>0</v>
      </c>
      <c r="AH1012" s="12"/>
      <c r="AI1012" s="23"/>
      <c r="AJ1012" s="470"/>
    </row>
    <row r="1013" spans="1:36" ht="14.45" hidden="1" customHeight="1">
      <c r="A1013" s="504"/>
      <c r="B1013" s="429"/>
      <c r="C1013" s="506"/>
      <c r="D1013" s="516"/>
      <c r="E1013" s="511"/>
      <c r="F1013" s="494"/>
      <c r="G1013" s="2" t="s">
        <v>39</v>
      </c>
      <c r="H1013" s="13"/>
      <c r="I1013" s="11">
        <f t="shared" si="794"/>
        <v>0</v>
      </c>
      <c r="J1013" s="12"/>
      <c r="K1013" s="13"/>
      <c r="L1013" s="11">
        <f t="shared" si="795"/>
        <v>0</v>
      </c>
      <c r="M1013" s="12"/>
      <c r="N1013" s="13"/>
      <c r="O1013" s="11">
        <f t="shared" si="796"/>
        <v>0</v>
      </c>
      <c r="P1013" s="12"/>
      <c r="Q1013" s="13"/>
      <c r="R1013" s="11">
        <f t="shared" si="797"/>
        <v>0</v>
      </c>
      <c r="S1013" s="12"/>
      <c r="T1013" s="13"/>
      <c r="U1013" s="11">
        <f t="shared" si="798"/>
        <v>0</v>
      </c>
      <c r="V1013" s="12"/>
      <c r="W1013" s="13"/>
      <c r="X1013" s="11">
        <f t="shared" si="799"/>
        <v>0</v>
      </c>
      <c r="Y1013" s="232"/>
      <c r="Z1013" s="13"/>
      <c r="AA1013" s="11">
        <f t="shared" si="800"/>
        <v>0</v>
      </c>
      <c r="AB1013" s="12"/>
      <c r="AC1013" s="13"/>
      <c r="AD1013" s="11">
        <f t="shared" si="801"/>
        <v>0</v>
      </c>
      <c r="AE1013" s="12"/>
      <c r="AF1013" s="13"/>
      <c r="AG1013" s="11">
        <f t="shared" si="802"/>
        <v>0</v>
      </c>
      <c r="AH1013" s="12"/>
      <c r="AI1013" s="23"/>
      <c r="AJ1013" s="7" t="s">
        <v>40</v>
      </c>
    </row>
    <row r="1014" spans="1:36" ht="14.45" hidden="1" customHeight="1">
      <c r="A1014" s="504"/>
      <c r="B1014" s="429"/>
      <c r="C1014" s="506"/>
      <c r="D1014" s="516"/>
      <c r="E1014" s="511"/>
      <c r="F1014" s="494"/>
      <c r="G1014" s="2" t="s">
        <v>41</v>
      </c>
      <c r="H1014" s="13"/>
      <c r="I1014" s="11">
        <f t="shared" si="794"/>
        <v>0</v>
      </c>
      <c r="J1014" s="12"/>
      <c r="K1014" s="13"/>
      <c r="L1014" s="11">
        <f t="shared" si="795"/>
        <v>0</v>
      </c>
      <c r="M1014" s="12"/>
      <c r="N1014" s="13"/>
      <c r="O1014" s="11">
        <f t="shared" si="796"/>
        <v>0</v>
      </c>
      <c r="P1014" s="12"/>
      <c r="Q1014" s="13"/>
      <c r="R1014" s="11">
        <f t="shared" si="797"/>
        <v>0</v>
      </c>
      <c r="S1014" s="12"/>
      <c r="T1014" s="13"/>
      <c r="U1014" s="11">
        <f t="shared" si="798"/>
        <v>0</v>
      </c>
      <c r="V1014" s="12"/>
      <c r="W1014" s="13"/>
      <c r="X1014" s="11">
        <f t="shared" si="799"/>
        <v>0</v>
      </c>
      <c r="Y1014" s="232"/>
      <c r="Z1014" s="13"/>
      <c r="AA1014" s="11">
        <f t="shared" si="800"/>
        <v>0</v>
      </c>
      <c r="AB1014" s="12"/>
      <c r="AC1014" s="13"/>
      <c r="AD1014" s="11">
        <f t="shared" si="801"/>
        <v>0</v>
      </c>
      <c r="AE1014" s="12"/>
      <c r="AF1014" s="13"/>
      <c r="AG1014" s="11">
        <f t="shared" si="802"/>
        <v>0</v>
      </c>
      <c r="AH1014" s="12"/>
      <c r="AI1014" s="23"/>
      <c r="AJ1014" s="471" t="e">
        <f>AJ1011/AJ1005</f>
        <v>#REF!</v>
      </c>
    </row>
    <row r="1015" spans="1:36" ht="15" hidden="1" customHeight="1" thickBot="1">
      <c r="A1015" s="505"/>
      <c r="B1015" s="430"/>
      <c r="C1015" s="507"/>
      <c r="D1015" s="517"/>
      <c r="E1015" s="512"/>
      <c r="F1015" s="495"/>
      <c r="G1015" s="159" t="s">
        <v>42</v>
      </c>
      <c r="H1015" s="15"/>
      <c r="I1015" s="16">
        <f t="shared" si="794"/>
        <v>0</v>
      </c>
      <c r="J1015" s="17"/>
      <c r="K1015" s="15"/>
      <c r="L1015" s="16">
        <f t="shared" si="795"/>
        <v>0</v>
      </c>
      <c r="M1015" s="17"/>
      <c r="N1015" s="15"/>
      <c r="O1015" s="16">
        <f t="shared" si="796"/>
        <v>0</v>
      </c>
      <c r="P1015" s="17"/>
      <c r="Q1015" s="15"/>
      <c r="R1015" s="16">
        <f t="shared" si="797"/>
        <v>0</v>
      </c>
      <c r="S1015" s="17"/>
      <c r="T1015" s="15"/>
      <c r="U1015" s="16">
        <f t="shared" si="798"/>
        <v>0</v>
      </c>
      <c r="V1015" s="17"/>
      <c r="W1015" s="15"/>
      <c r="X1015" s="16">
        <f t="shared" si="799"/>
        <v>0</v>
      </c>
      <c r="Y1015" s="233"/>
      <c r="Z1015" s="15"/>
      <c r="AA1015" s="16">
        <f t="shared" si="800"/>
        <v>0</v>
      </c>
      <c r="AB1015" s="17"/>
      <c r="AC1015" s="15"/>
      <c r="AD1015" s="16">
        <f t="shared" si="801"/>
        <v>0</v>
      </c>
      <c r="AE1015" s="17"/>
      <c r="AF1015" s="15"/>
      <c r="AG1015" s="16">
        <f t="shared" si="802"/>
        <v>0</v>
      </c>
      <c r="AH1015" s="17"/>
      <c r="AI1015" s="24"/>
      <c r="AJ1015" s="513"/>
    </row>
    <row r="1016" spans="1:36" ht="15" hidden="1" customHeight="1">
      <c r="A1016" s="354" t="s">
        <v>17</v>
      </c>
      <c r="B1016" s="366" t="s">
        <v>13</v>
      </c>
      <c r="C1016" s="367" t="s">
        <v>14</v>
      </c>
      <c r="D1016" s="367" t="s">
        <v>176</v>
      </c>
      <c r="E1016" s="367" t="s">
        <v>16</v>
      </c>
      <c r="F1016" s="393" t="s">
        <v>17</v>
      </c>
      <c r="G1016" s="502" t="s">
        <v>18</v>
      </c>
      <c r="H1016" s="365" t="s">
        <v>19</v>
      </c>
      <c r="I1016" s="354" t="s">
        <v>20</v>
      </c>
      <c r="J1016" s="355" t="s">
        <v>21</v>
      </c>
      <c r="K1016" s="365" t="s">
        <v>19</v>
      </c>
      <c r="L1016" s="354" t="s">
        <v>20</v>
      </c>
      <c r="M1016" s="355" t="s">
        <v>21</v>
      </c>
      <c r="N1016" s="365" t="s">
        <v>19</v>
      </c>
      <c r="O1016" s="354" t="s">
        <v>20</v>
      </c>
      <c r="P1016" s="355" t="s">
        <v>21</v>
      </c>
      <c r="Q1016" s="365" t="s">
        <v>19</v>
      </c>
      <c r="R1016" s="354" t="s">
        <v>20</v>
      </c>
      <c r="S1016" s="355" t="s">
        <v>21</v>
      </c>
      <c r="T1016" s="365" t="s">
        <v>19</v>
      </c>
      <c r="U1016" s="354" t="s">
        <v>20</v>
      </c>
      <c r="V1016" s="355" t="s">
        <v>21</v>
      </c>
      <c r="W1016" s="365" t="s">
        <v>19</v>
      </c>
      <c r="X1016" s="354" t="s">
        <v>20</v>
      </c>
      <c r="Y1016" s="450" t="s">
        <v>21</v>
      </c>
      <c r="Z1016" s="365" t="s">
        <v>19</v>
      </c>
      <c r="AA1016" s="354" t="s">
        <v>20</v>
      </c>
      <c r="AB1016" s="355" t="s">
        <v>21</v>
      </c>
      <c r="AC1016" s="365" t="s">
        <v>19</v>
      </c>
      <c r="AD1016" s="354" t="s">
        <v>20</v>
      </c>
      <c r="AE1016" s="355" t="s">
        <v>21</v>
      </c>
      <c r="AF1016" s="365" t="s">
        <v>19</v>
      </c>
      <c r="AG1016" s="354" t="s">
        <v>20</v>
      </c>
      <c r="AH1016" s="355" t="s">
        <v>21</v>
      </c>
      <c r="AI1016" s="364" t="s">
        <v>19</v>
      </c>
      <c r="AJ1016" s="514" t="s">
        <v>22</v>
      </c>
    </row>
    <row r="1017" spans="1:36" ht="15" hidden="1" customHeight="1">
      <c r="A1017" s="444"/>
      <c r="B1017" s="428"/>
      <c r="C1017" s="431"/>
      <c r="D1017" s="431"/>
      <c r="E1017" s="431"/>
      <c r="F1017" s="379"/>
      <c r="G1017" s="490"/>
      <c r="H1017" s="443"/>
      <c r="I1017" s="444"/>
      <c r="J1017" s="445"/>
      <c r="K1017" s="443"/>
      <c r="L1017" s="444"/>
      <c r="M1017" s="445"/>
      <c r="N1017" s="443"/>
      <c r="O1017" s="444"/>
      <c r="P1017" s="445"/>
      <c r="Q1017" s="443"/>
      <c r="R1017" s="444"/>
      <c r="S1017" s="445"/>
      <c r="T1017" s="443"/>
      <c r="U1017" s="444"/>
      <c r="V1017" s="445"/>
      <c r="W1017" s="443"/>
      <c r="X1017" s="444"/>
      <c r="Y1017" s="451"/>
      <c r="Z1017" s="443"/>
      <c r="AA1017" s="444"/>
      <c r="AB1017" s="445"/>
      <c r="AC1017" s="443"/>
      <c r="AD1017" s="444"/>
      <c r="AE1017" s="445"/>
      <c r="AF1017" s="443"/>
      <c r="AG1017" s="444"/>
      <c r="AH1017" s="445"/>
      <c r="AI1017" s="503"/>
      <c r="AJ1017" s="468"/>
    </row>
    <row r="1018" spans="1:36" ht="15" hidden="1" customHeight="1">
      <c r="A1018" s="363" t="s">
        <v>202</v>
      </c>
      <c r="B1018" s="359" t="s">
        <v>432</v>
      </c>
      <c r="C1018" s="369">
        <v>1229</v>
      </c>
      <c r="D1018" s="508" t="s">
        <v>433</v>
      </c>
      <c r="E1018" s="371" t="s">
        <v>434</v>
      </c>
      <c r="F1018" s="362" t="s">
        <v>202</v>
      </c>
      <c r="G1018" s="199" t="s">
        <v>27</v>
      </c>
      <c r="H1018" s="13"/>
      <c r="I1018" s="9">
        <f t="shared" ref="I1018:I1029" si="803">H1018-J1018</f>
        <v>0</v>
      </c>
      <c r="J1018" s="10"/>
      <c r="K1018" s="13"/>
      <c r="L1018" s="9">
        <f t="shared" ref="L1018:L1029" si="804">K1018-M1018</f>
        <v>0</v>
      </c>
      <c r="M1018" s="10"/>
      <c r="N1018" s="13"/>
      <c r="O1018" s="9">
        <f t="shared" ref="O1018:O1029" si="805">N1018-P1018</f>
        <v>0</v>
      </c>
      <c r="P1018" s="10"/>
      <c r="Q1018" s="13"/>
      <c r="R1018" s="9">
        <f t="shared" ref="R1018:R1029" si="806">Q1018-S1018</f>
        <v>0</v>
      </c>
      <c r="S1018" s="10"/>
      <c r="T1018" s="13"/>
      <c r="U1018" s="9">
        <f t="shared" ref="U1018:U1029" si="807">T1018-V1018</f>
        <v>0</v>
      </c>
      <c r="V1018" s="10"/>
      <c r="W1018" s="13"/>
      <c r="X1018" s="9">
        <f t="shared" ref="X1018:X1029" si="808">W1018-Y1018</f>
        <v>0</v>
      </c>
      <c r="Y1018" s="231"/>
      <c r="Z1018" s="13"/>
      <c r="AA1018" s="9">
        <f t="shared" ref="AA1018:AA1029" si="809">Z1018-AB1018</f>
        <v>0</v>
      </c>
      <c r="AB1018" s="10"/>
      <c r="AC1018" s="13"/>
      <c r="AD1018" s="9">
        <f t="shared" ref="AD1018:AD1029" si="810">AC1018-AE1018</f>
        <v>0</v>
      </c>
      <c r="AE1018" s="10"/>
      <c r="AF1018" s="13"/>
      <c r="AG1018" s="9">
        <f t="shared" ref="AG1018:AG1029" si="811">AF1018-AH1018</f>
        <v>0</v>
      </c>
      <c r="AH1018" s="10"/>
      <c r="AI1018" s="23"/>
      <c r="AJ1018" s="4" t="s">
        <v>28</v>
      </c>
    </row>
    <row r="1019" spans="1:36" ht="14.45" hidden="1" customHeight="1">
      <c r="A1019" s="504"/>
      <c r="B1019" s="429"/>
      <c r="C1019" s="506"/>
      <c r="D1019" s="509"/>
      <c r="E1019" s="511"/>
      <c r="F1019" s="494"/>
      <c r="G1019" s="2" t="s">
        <v>29</v>
      </c>
      <c r="H1019" s="13"/>
      <c r="I1019" s="11">
        <f t="shared" si="803"/>
        <v>0</v>
      </c>
      <c r="J1019" s="12"/>
      <c r="K1019" s="13"/>
      <c r="L1019" s="11">
        <f t="shared" si="804"/>
        <v>0</v>
      </c>
      <c r="M1019" s="12"/>
      <c r="N1019" s="13"/>
      <c r="O1019" s="11">
        <f t="shared" si="805"/>
        <v>0</v>
      </c>
      <c r="P1019" s="12"/>
      <c r="Q1019" s="13"/>
      <c r="R1019" s="11">
        <f t="shared" si="806"/>
        <v>0</v>
      </c>
      <c r="S1019" s="12"/>
      <c r="T1019" s="13"/>
      <c r="U1019" s="11">
        <f t="shared" si="807"/>
        <v>0</v>
      </c>
      <c r="V1019" s="12"/>
      <c r="W1019" s="13"/>
      <c r="X1019" s="11">
        <f t="shared" si="808"/>
        <v>0</v>
      </c>
      <c r="Y1019" s="232"/>
      <c r="Z1019" s="13"/>
      <c r="AA1019" s="11">
        <f t="shared" si="809"/>
        <v>0</v>
      </c>
      <c r="AB1019" s="12"/>
      <c r="AC1019" s="13"/>
      <c r="AD1019" s="11">
        <f t="shared" si="810"/>
        <v>0</v>
      </c>
      <c r="AE1019" s="12"/>
      <c r="AF1019" s="13"/>
      <c r="AG1019" s="11">
        <f t="shared" si="811"/>
        <v>0</v>
      </c>
      <c r="AH1019" s="12"/>
      <c r="AI1019" s="23"/>
      <c r="AJ1019" s="469" t="e">
        <f>SUM(H1018:H1029,K1018:K1029,N1018:N1029,Q1018:Q1029,T1018:T1029,AI1018:AI1029)+SUM(#REF!,#REF!,#REF!,#REF!,#REF!,#REF!,#REF!,#REF!,#REF!,#REF!,#REF!,#REF!,#REF!,#REF!,#REF!,#REF!,#REF!,#REF!,#REF!,#REF!)</f>
        <v>#REF!</v>
      </c>
    </row>
    <row r="1020" spans="1:36" ht="14.45" hidden="1" customHeight="1">
      <c r="A1020" s="504"/>
      <c r="B1020" s="429"/>
      <c r="C1020" s="506"/>
      <c r="D1020" s="509"/>
      <c r="E1020" s="511"/>
      <c r="F1020" s="494"/>
      <c r="G1020" s="2" t="s">
        <v>30</v>
      </c>
      <c r="H1020" s="13"/>
      <c r="I1020" s="11">
        <f t="shared" si="803"/>
        <v>0</v>
      </c>
      <c r="J1020" s="12"/>
      <c r="K1020" s="13"/>
      <c r="L1020" s="11">
        <f t="shared" si="804"/>
        <v>0</v>
      </c>
      <c r="M1020" s="12"/>
      <c r="N1020" s="13"/>
      <c r="O1020" s="11">
        <f t="shared" si="805"/>
        <v>0</v>
      </c>
      <c r="P1020" s="12"/>
      <c r="Q1020" s="13"/>
      <c r="R1020" s="11">
        <f t="shared" si="806"/>
        <v>0</v>
      </c>
      <c r="S1020" s="12"/>
      <c r="T1020" s="13"/>
      <c r="U1020" s="11">
        <f t="shared" si="807"/>
        <v>0</v>
      </c>
      <c r="V1020" s="12"/>
      <c r="W1020" s="13"/>
      <c r="X1020" s="11">
        <f t="shared" si="808"/>
        <v>0</v>
      </c>
      <c r="Y1020" s="232"/>
      <c r="Z1020" s="13"/>
      <c r="AA1020" s="11">
        <f t="shared" si="809"/>
        <v>0</v>
      </c>
      <c r="AB1020" s="12"/>
      <c r="AC1020" s="13"/>
      <c r="AD1020" s="11">
        <f t="shared" si="810"/>
        <v>0</v>
      </c>
      <c r="AE1020" s="12"/>
      <c r="AF1020" s="13"/>
      <c r="AG1020" s="11">
        <f t="shared" si="811"/>
        <v>0</v>
      </c>
      <c r="AH1020" s="12"/>
      <c r="AI1020" s="23"/>
      <c r="AJ1020" s="470"/>
    </row>
    <row r="1021" spans="1:36" ht="14.45" hidden="1" customHeight="1">
      <c r="A1021" s="504"/>
      <c r="B1021" s="429"/>
      <c r="C1021" s="506"/>
      <c r="D1021" s="509"/>
      <c r="E1021" s="511"/>
      <c r="F1021" s="494"/>
      <c r="G1021" s="2" t="s">
        <v>31</v>
      </c>
      <c r="H1021" s="13"/>
      <c r="I1021" s="11">
        <f t="shared" si="803"/>
        <v>0</v>
      </c>
      <c r="J1021" s="12"/>
      <c r="K1021" s="13"/>
      <c r="L1021" s="11">
        <f t="shared" si="804"/>
        <v>0</v>
      </c>
      <c r="M1021" s="12"/>
      <c r="N1021" s="13"/>
      <c r="O1021" s="11">
        <f t="shared" si="805"/>
        <v>0</v>
      </c>
      <c r="P1021" s="12"/>
      <c r="Q1021" s="13"/>
      <c r="R1021" s="11">
        <f t="shared" si="806"/>
        <v>0</v>
      </c>
      <c r="S1021" s="12"/>
      <c r="T1021" s="13"/>
      <c r="U1021" s="11">
        <f t="shared" si="807"/>
        <v>0</v>
      </c>
      <c r="V1021" s="12"/>
      <c r="W1021" s="13"/>
      <c r="X1021" s="11">
        <f t="shared" si="808"/>
        <v>0</v>
      </c>
      <c r="Y1021" s="232"/>
      <c r="Z1021" s="13"/>
      <c r="AA1021" s="11">
        <f t="shared" si="809"/>
        <v>0</v>
      </c>
      <c r="AB1021" s="12"/>
      <c r="AC1021" s="13"/>
      <c r="AD1021" s="11">
        <f t="shared" si="810"/>
        <v>0</v>
      </c>
      <c r="AE1021" s="12"/>
      <c r="AF1021" s="13"/>
      <c r="AG1021" s="11">
        <f t="shared" si="811"/>
        <v>0</v>
      </c>
      <c r="AH1021" s="12"/>
      <c r="AI1021" s="23"/>
      <c r="AJ1021" s="7" t="s">
        <v>32</v>
      </c>
    </row>
    <row r="1022" spans="1:36" ht="14.45" hidden="1" customHeight="1">
      <c r="A1022" s="504"/>
      <c r="B1022" s="429"/>
      <c r="C1022" s="506"/>
      <c r="D1022" s="509"/>
      <c r="E1022" s="511"/>
      <c r="F1022" s="494"/>
      <c r="G1022" s="2" t="s">
        <v>33</v>
      </c>
      <c r="H1022" s="13"/>
      <c r="I1022" s="11">
        <f t="shared" si="803"/>
        <v>0</v>
      </c>
      <c r="J1022" s="12"/>
      <c r="K1022" s="13"/>
      <c r="L1022" s="11">
        <f t="shared" si="804"/>
        <v>0</v>
      </c>
      <c r="M1022" s="12"/>
      <c r="N1022" s="13"/>
      <c r="O1022" s="11">
        <f t="shared" si="805"/>
        <v>0</v>
      </c>
      <c r="P1022" s="12"/>
      <c r="Q1022" s="13"/>
      <c r="R1022" s="11">
        <f t="shared" si="806"/>
        <v>0</v>
      </c>
      <c r="S1022" s="12"/>
      <c r="T1022" s="13"/>
      <c r="U1022" s="11">
        <f t="shared" si="807"/>
        <v>0</v>
      </c>
      <c r="V1022" s="12"/>
      <c r="W1022" s="13"/>
      <c r="X1022" s="11">
        <f t="shared" si="808"/>
        <v>0</v>
      </c>
      <c r="Y1022" s="232"/>
      <c r="Z1022" s="13"/>
      <c r="AA1022" s="11">
        <f t="shared" si="809"/>
        <v>0</v>
      </c>
      <c r="AB1022" s="12"/>
      <c r="AC1022" s="13"/>
      <c r="AD1022" s="11">
        <f t="shared" si="810"/>
        <v>0</v>
      </c>
      <c r="AE1022" s="12"/>
      <c r="AF1022" s="13"/>
      <c r="AG1022" s="11">
        <f t="shared" si="811"/>
        <v>0</v>
      </c>
      <c r="AH1022" s="12"/>
      <c r="AI1022" s="23"/>
      <c r="AJ1022" s="469">
        <f>SUM(I1018:I1029,L1018:L1029,O1018:O1029,R1018:R1029,U1018:U1029)</f>
        <v>0</v>
      </c>
    </row>
    <row r="1023" spans="1:36" ht="14.45" hidden="1" customHeight="1">
      <c r="A1023" s="504"/>
      <c r="B1023" s="429"/>
      <c r="C1023" s="506"/>
      <c r="D1023" s="509"/>
      <c r="E1023" s="511"/>
      <c r="F1023" s="494"/>
      <c r="G1023" s="2" t="s">
        <v>34</v>
      </c>
      <c r="H1023" s="13"/>
      <c r="I1023" s="11">
        <f t="shared" si="803"/>
        <v>0</v>
      </c>
      <c r="J1023" s="12"/>
      <c r="K1023" s="13"/>
      <c r="L1023" s="11">
        <f t="shared" si="804"/>
        <v>0</v>
      </c>
      <c r="M1023" s="12"/>
      <c r="N1023" s="13"/>
      <c r="O1023" s="11">
        <f t="shared" si="805"/>
        <v>0</v>
      </c>
      <c r="P1023" s="12"/>
      <c r="Q1023" s="13"/>
      <c r="R1023" s="11">
        <f t="shared" si="806"/>
        <v>0</v>
      </c>
      <c r="S1023" s="12"/>
      <c r="T1023" s="13"/>
      <c r="U1023" s="11">
        <f t="shared" si="807"/>
        <v>0</v>
      </c>
      <c r="V1023" s="12"/>
      <c r="W1023" s="13"/>
      <c r="X1023" s="11">
        <f t="shared" si="808"/>
        <v>0</v>
      </c>
      <c r="Y1023" s="232"/>
      <c r="Z1023" s="13"/>
      <c r="AA1023" s="11">
        <f t="shared" si="809"/>
        <v>0</v>
      </c>
      <c r="AB1023" s="12"/>
      <c r="AC1023" s="13"/>
      <c r="AD1023" s="11">
        <f t="shared" si="810"/>
        <v>0</v>
      </c>
      <c r="AE1023" s="12"/>
      <c r="AF1023" s="13"/>
      <c r="AG1023" s="11">
        <f t="shared" si="811"/>
        <v>0</v>
      </c>
      <c r="AH1023" s="12"/>
      <c r="AI1023" s="23"/>
      <c r="AJ1023" s="470"/>
    </row>
    <row r="1024" spans="1:36" ht="14.45" hidden="1" customHeight="1">
      <c r="A1024" s="504"/>
      <c r="B1024" s="429"/>
      <c r="C1024" s="506"/>
      <c r="D1024" s="509"/>
      <c r="E1024" s="511"/>
      <c r="F1024" s="494"/>
      <c r="G1024" s="2" t="s">
        <v>35</v>
      </c>
      <c r="H1024" s="13"/>
      <c r="I1024" s="11">
        <f t="shared" si="803"/>
        <v>0</v>
      </c>
      <c r="J1024" s="12"/>
      <c r="K1024" s="13"/>
      <c r="L1024" s="11">
        <f t="shared" si="804"/>
        <v>0</v>
      </c>
      <c r="M1024" s="12"/>
      <c r="N1024" s="13"/>
      <c r="O1024" s="11">
        <f t="shared" si="805"/>
        <v>0</v>
      </c>
      <c r="P1024" s="12"/>
      <c r="Q1024" s="13"/>
      <c r="R1024" s="11">
        <f t="shared" si="806"/>
        <v>0</v>
      </c>
      <c r="S1024" s="12"/>
      <c r="T1024" s="13"/>
      <c r="U1024" s="11">
        <f t="shared" si="807"/>
        <v>0</v>
      </c>
      <c r="V1024" s="12"/>
      <c r="W1024" s="13"/>
      <c r="X1024" s="11">
        <f t="shared" si="808"/>
        <v>0</v>
      </c>
      <c r="Y1024" s="232"/>
      <c r="Z1024" s="13"/>
      <c r="AA1024" s="11">
        <f t="shared" si="809"/>
        <v>0</v>
      </c>
      <c r="AB1024" s="12"/>
      <c r="AC1024" s="13"/>
      <c r="AD1024" s="11">
        <f t="shared" si="810"/>
        <v>0</v>
      </c>
      <c r="AE1024" s="12"/>
      <c r="AF1024" s="13"/>
      <c r="AG1024" s="11">
        <f t="shared" si="811"/>
        <v>0</v>
      </c>
      <c r="AH1024" s="12"/>
      <c r="AI1024" s="23"/>
      <c r="AJ1024" s="7" t="s">
        <v>36</v>
      </c>
    </row>
    <row r="1025" spans="1:36" ht="14.45" hidden="1" customHeight="1">
      <c r="A1025" s="504"/>
      <c r="B1025" s="429"/>
      <c r="C1025" s="506"/>
      <c r="D1025" s="509"/>
      <c r="E1025" s="511"/>
      <c r="F1025" s="494"/>
      <c r="G1025" s="2" t="s">
        <v>37</v>
      </c>
      <c r="H1025" s="13"/>
      <c r="I1025" s="11">
        <f t="shared" si="803"/>
        <v>0</v>
      </c>
      <c r="J1025" s="12"/>
      <c r="K1025" s="13"/>
      <c r="L1025" s="11">
        <f t="shared" si="804"/>
        <v>0</v>
      </c>
      <c r="M1025" s="12"/>
      <c r="N1025" s="13"/>
      <c r="O1025" s="11">
        <f t="shared" si="805"/>
        <v>0</v>
      </c>
      <c r="P1025" s="12"/>
      <c r="Q1025" s="13"/>
      <c r="R1025" s="11">
        <f t="shared" si="806"/>
        <v>0</v>
      </c>
      <c r="S1025" s="12"/>
      <c r="T1025" s="13"/>
      <c r="U1025" s="11">
        <f t="shared" si="807"/>
        <v>0</v>
      </c>
      <c r="V1025" s="12"/>
      <c r="W1025" s="13"/>
      <c r="X1025" s="11">
        <f t="shared" si="808"/>
        <v>0</v>
      </c>
      <c r="Y1025" s="232"/>
      <c r="Z1025" s="13"/>
      <c r="AA1025" s="11">
        <f t="shared" si="809"/>
        <v>0</v>
      </c>
      <c r="AB1025" s="12"/>
      <c r="AC1025" s="13"/>
      <c r="AD1025" s="11">
        <f t="shared" si="810"/>
        <v>0</v>
      </c>
      <c r="AE1025" s="12"/>
      <c r="AF1025" s="13"/>
      <c r="AG1025" s="11">
        <f t="shared" si="811"/>
        <v>0</v>
      </c>
      <c r="AH1025" s="12"/>
      <c r="AI1025" s="23"/>
      <c r="AJ1025" s="469" t="e">
        <f>SUM(J1018:J1029,M1018:M1029,P1018:P1029,S1018:S1029,V1018:V1029)+SUM(#REF!,#REF!,#REF!,#REF!,#REF!,#REF!,#REF!,#REF!,#REF!,#REF!,#REF!,#REF!,#REF!,#REF!,#REF!,#REF!,#REF!,#REF!)</f>
        <v>#REF!</v>
      </c>
    </row>
    <row r="1026" spans="1:36" ht="14.45" hidden="1" customHeight="1">
      <c r="A1026" s="504"/>
      <c r="B1026" s="429"/>
      <c r="C1026" s="506"/>
      <c r="D1026" s="509"/>
      <c r="E1026" s="511"/>
      <c r="F1026" s="494"/>
      <c r="G1026" s="2" t="s">
        <v>38</v>
      </c>
      <c r="H1026" s="13"/>
      <c r="I1026" s="11">
        <f t="shared" si="803"/>
        <v>0</v>
      </c>
      <c r="J1026" s="12"/>
      <c r="K1026" s="13"/>
      <c r="L1026" s="11">
        <f t="shared" si="804"/>
        <v>0</v>
      </c>
      <c r="M1026" s="12"/>
      <c r="N1026" s="13"/>
      <c r="O1026" s="11">
        <f t="shared" si="805"/>
        <v>0</v>
      </c>
      <c r="P1026" s="12"/>
      <c r="Q1026" s="13"/>
      <c r="R1026" s="11">
        <f t="shared" si="806"/>
        <v>0</v>
      </c>
      <c r="S1026" s="12"/>
      <c r="T1026" s="13"/>
      <c r="U1026" s="11">
        <f t="shared" si="807"/>
        <v>0</v>
      </c>
      <c r="V1026" s="12"/>
      <c r="W1026" s="13"/>
      <c r="X1026" s="11">
        <f t="shared" si="808"/>
        <v>0</v>
      </c>
      <c r="Y1026" s="232"/>
      <c r="Z1026" s="13"/>
      <c r="AA1026" s="11">
        <f t="shared" si="809"/>
        <v>0</v>
      </c>
      <c r="AB1026" s="12"/>
      <c r="AC1026" s="13"/>
      <c r="AD1026" s="11">
        <f t="shared" si="810"/>
        <v>0</v>
      </c>
      <c r="AE1026" s="12"/>
      <c r="AF1026" s="13"/>
      <c r="AG1026" s="11">
        <f t="shared" si="811"/>
        <v>0</v>
      </c>
      <c r="AH1026" s="12"/>
      <c r="AI1026" s="23"/>
      <c r="AJ1026" s="470"/>
    </row>
    <row r="1027" spans="1:36" ht="14.45" hidden="1" customHeight="1">
      <c r="A1027" s="504"/>
      <c r="B1027" s="429"/>
      <c r="C1027" s="506"/>
      <c r="D1027" s="509"/>
      <c r="E1027" s="511"/>
      <c r="F1027" s="494"/>
      <c r="G1027" s="2" t="s">
        <v>39</v>
      </c>
      <c r="H1027" s="13"/>
      <c r="I1027" s="11">
        <f t="shared" si="803"/>
        <v>0</v>
      </c>
      <c r="J1027" s="12"/>
      <c r="K1027" s="13"/>
      <c r="L1027" s="11">
        <f t="shared" si="804"/>
        <v>0</v>
      </c>
      <c r="M1027" s="12"/>
      <c r="N1027" s="13"/>
      <c r="O1027" s="11">
        <f t="shared" si="805"/>
        <v>0</v>
      </c>
      <c r="P1027" s="12"/>
      <c r="Q1027" s="13"/>
      <c r="R1027" s="11">
        <f t="shared" si="806"/>
        <v>0</v>
      </c>
      <c r="S1027" s="12"/>
      <c r="T1027" s="13"/>
      <c r="U1027" s="11">
        <f t="shared" si="807"/>
        <v>0</v>
      </c>
      <c r="V1027" s="12"/>
      <c r="W1027" s="13"/>
      <c r="X1027" s="11">
        <f t="shared" si="808"/>
        <v>0</v>
      </c>
      <c r="Y1027" s="232"/>
      <c r="Z1027" s="13"/>
      <c r="AA1027" s="11">
        <f t="shared" si="809"/>
        <v>0</v>
      </c>
      <c r="AB1027" s="12"/>
      <c r="AC1027" s="13"/>
      <c r="AD1027" s="11">
        <f t="shared" si="810"/>
        <v>0</v>
      </c>
      <c r="AE1027" s="12"/>
      <c r="AF1027" s="13"/>
      <c r="AG1027" s="11">
        <f t="shared" si="811"/>
        <v>0</v>
      </c>
      <c r="AH1027" s="12"/>
      <c r="AI1027" s="23"/>
      <c r="AJ1027" s="7" t="s">
        <v>40</v>
      </c>
    </row>
    <row r="1028" spans="1:36" ht="14.45" hidden="1" customHeight="1">
      <c r="A1028" s="504"/>
      <c r="B1028" s="429"/>
      <c r="C1028" s="506"/>
      <c r="D1028" s="509"/>
      <c r="E1028" s="511"/>
      <c r="F1028" s="494"/>
      <c r="G1028" s="2" t="s">
        <v>41</v>
      </c>
      <c r="H1028" s="13"/>
      <c r="I1028" s="11">
        <f t="shared" si="803"/>
        <v>0</v>
      </c>
      <c r="J1028" s="12"/>
      <c r="K1028" s="13"/>
      <c r="L1028" s="11">
        <f t="shared" si="804"/>
        <v>0</v>
      </c>
      <c r="M1028" s="12"/>
      <c r="N1028" s="13"/>
      <c r="O1028" s="11">
        <f t="shared" si="805"/>
        <v>0</v>
      </c>
      <c r="P1028" s="12"/>
      <c r="Q1028" s="13"/>
      <c r="R1028" s="11">
        <f t="shared" si="806"/>
        <v>0</v>
      </c>
      <c r="S1028" s="12"/>
      <c r="T1028" s="13"/>
      <c r="U1028" s="11">
        <f t="shared" si="807"/>
        <v>0</v>
      </c>
      <c r="V1028" s="12"/>
      <c r="W1028" s="13"/>
      <c r="X1028" s="11">
        <f t="shared" si="808"/>
        <v>0</v>
      </c>
      <c r="Y1028" s="232"/>
      <c r="Z1028" s="13"/>
      <c r="AA1028" s="11">
        <f t="shared" si="809"/>
        <v>0</v>
      </c>
      <c r="AB1028" s="12"/>
      <c r="AC1028" s="13"/>
      <c r="AD1028" s="11">
        <f t="shared" si="810"/>
        <v>0</v>
      </c>
      <c r="AE1028" s="12"/>
      <c r="AF1028" s="13"/>
      <c r="AG1028" s="11">
        <f t="shared" si="811"/>
        <v>0</v>
      </c>
      <c r="AH1028" s="12"/>
      <c r="AI1028" s="23"/>
      <c r="AJ1028" s="471" t="e">
        <f>AJ1025/AJ1019</f>
        <v>#REF!</v>
      </c>
    </row>
    <row r="1029" spans="1:36" ht="15" hidden="1" customHeight="1" thickBot="1">
      <c r="A1029" s="505"/>
      <c r="B1029" s="430"/>
      <c r="C1029" s="507"/>
      <c r="D1029" s="510"/>
      <c r="E1029" s="512"/>
      <c r="F1029" s="495"/>
      <c r="G1029" s="159" t="s">
        <v>42</v>
      </c>
      <c r="H1029" s="15"/>
      <c r="I1029" s="16">
        <f t="shared" si="803"/>
        <v>0</v>
      </c>
      <c r="J1029" s="17"/>
      <c r="K1029" s="15"/>
      <c r="L1029" s="16">
        <f t="shared" si="804"/>
        <v>0</v>
      </c>
      <c r="M1029" s="17"/>
      <c r="N1029" s="15"/>
      <c r="O1029" s="16">
        <f t="shared" si="805"/>
        <v>0</v>
      </c>
      <c r="P1029" s="17"/>
      <c r="Q1029" s="15"/>
      <c r="R1029" s="16">
        <f t="shared" si="806"/>
        <v>0</v>
      </c>
      <c r="S1029" s="17"/>
      <c r="T1029" s="15"/>
      <c r="U1029" s="16">
        <f t="shared" si="807"/>
        <v>0</v>
      </c>
      <c r="V1029" s="17"/>
      <c r="W1029" s="15"/>
      <c r="X1029" s="16">
        <f t="shared" si="808"/>
        <v>0</v>
      </c>
      <c r="Y1029" s="233"/>
      <c r="Z1029" s="15"/>
      <c r="AA1029" s="16">
        <f t="shared" si="809"/>
        <v>0</v>
      </c>
      <c r="AB1029" s="17"/>
      <c r="AC1029" s="15"/>
      <c r="AD1029" s="16">
        <f t="shared" si="810"/>
        <v>0</v>
      </c>
      <c r="AE1029" s="17"/>
      <c r="AF1029" s="15"/>
      <c r="AG1029" s="16">
        <f t="shared" si="811"/>
        <v>0</v>
      </c>
      <c r="AH1029" s="17"/>
      <c r="AI1029" s="24"/>
      <c r="AJ1029" s="472"/>
    </row>
    <row r="1030" spans="1:36" ht="15" hidden="1" customHeight="1">
      <c r="A1030" s="393" t="s">
        <v>17</v>
      </c>
      <c r="B1030" s="391" t="s">
        <v>13</v>
      </c>
      <c r="C1030" s="392" t="s">
        <v>14</v>
      </c>
      <c r="D1030" s="392" t="s">
        <v>176</v>
      </c>
      <c r="E1030" s="392" t="s">
        <v>16</v>
      </c>
      <c r="F1030" s="393" t="s">
        <v>17</v>
      </c>
      <c r="G1030" s="502" t="s">
        <v>18</v>
      </c>
      <c r="H1030" s="394" t="s">
        <v>19</v>
      </c>
      <c r="I1030" s="393" t="s">
        <v>20</v>
      </c>
      <c r="J1030" s="402" t="s">
        <v>21</v>
      </c>
      <c r="K1030" s="394" t="s">
        <v>19</v>
      </c>
      <c r="L1030" s="393" t="s">
        <v>20</v>
      </c>
      <c r="M1030" s="402" t="s">
        <v>21</v>
      </c>
      <c r="N1030" s="394" t="s">
        <v>19</v>
      </c>
      <c r="O1030" s="393" t="s">
        <v>20</v>
      </c>
      <c r="P1030" s="402" t="s">
        <v>21</v>
      </c>
      <c r="Q1030" s="394" t="s">
        <v>19</v>
      </c>
      <c r="R1030" s="393" t="s">
        <v>20</v>
      </c>
      <c r="S1030" s="402" t="s">
        <v>21</v>
      </c>
      <c r="T1030" s="394" t="s">
        <v>19</v>
      </c>
      <c r="U1030" s="393" t="s">
        <v>20</v>
      </c>
      <c r="V1030" s="402" t="s">
        <v>21</v>
      </c>
      <c r="W1030" s="394" t="s">
        <v>19</v>
      </c>
      <c r="X1030" s="393" t="s">
        <v>20</v>
      </c>
      <c r="Y1030" s="404" t="s">
        <v>21</v>
      </c>
      <c r="Z1030" s="394" t="s">
        <v>19</v>
      </c>
      <c r="AA1030" s="393" t="s">
        <v>20</v>
      </c>
      <c r="AB1030" s="402" t="s">
        <v>21</v>
      </c>
      <c r="AC1030" s="394" t="s">
        <v>19</v>
      </c>
      <c r="AD1030" s="393" t="s">
        <v>20</v>
      </c>
      <c r="AE1030" s="402" t="s">
        <v>21</v>
      </c>
      <c r="AF1030" s="394" t="s">
        <v>19</v>
      </c>
      <c r="AG1030" s="393" t="s">
        <v>20</v>
      </c>
      <c r="AH1030" s="402" t="s">
        <v>21</v>
      </c>
      <c r="AI1030" s="492" t="s">
        <v>19</v>
      </c>
      <c r="AJ1030" s="358" t="s">
        <v>22</v>
      </c>
    </row>
    <row r="1031" spans="1:36" ht="15" hidden="1" customHeight="1">
      <c r="A1031" s="379"/>
      <c r="B1031" s="385"/>
      <c r="C1031" s="386"/>
      <c r="D1031" s="386"/>
      <c r="E1031" s="386"/>
      <c r="F1031" s="379"/>
      <c r="G1031" s="490"/>
      <c r="H1031" s="487"/>
      <c r="I1031" s="379"/>
      <c r="J1031" s="380"/>
      <c r="K1031" s="487"/>
      <c r="L1031" s="379"/>
      <c r="M1031" s="380"/>
      <c r="N1031" s="487"/>
      <c r="O1031" s="379"/>
      <c r="P1031" s="380"/>
      <c r="Q1031" s="487"/>
      <c r="R1031" s="379"/>
      <c r="S1031" s="380"/>
      <c r="T1031" s="487"/>
      <c r="U1031" s="379"/>
      <c r="V1031" s="380"/>
      <c r="W1031" s="487"/>
      <c r="X1031" s="379"/>
      <c r="Y1031" s="486"/>
      <c r="Z1031" s="487"/>
      <c r="AA1031" s="379"/>
      <c r="AB1031" s="380"/>
      <c r="AC1031" s="487"/>
      <c r="AD1031" s="379"/>
      <c r="AE1031" s="380"/>
      <c r="AF1031" s="487"/>
      <c r="AG1031" s="379"/>
      <c r="AH1031" s="380"/>
      <c r="AI1031" s="493"/>
      <c r="AJ1031" s="468"/>
    </row>
    <row r="1032" spans="1:36" ht="15" hidden="1" customHeight="1">
      <c r="A1032" s="362" t="s">
        <v>202</v>
      </c>
      <c r="B1032" s="411" t="s">
        <v>435</v>
      </c>
      <c r="C1032" s="412">
        <v>2130</v>
      </c>
      <c r="D1032" s="498">
        <v>756</v>
      </c>
      <c r="E1032" s="389" t="s">
        <v>436</v>
      </c>
      <c r="F1032" s="362" t="s">
        <v>202</v>
      </c>
      <c r="G1032" s="200" t="s">
        <v>27</v>
      </c>
      <c r="H1032" s="13"/>
      <c r="I1032" s="9">
        <f t="shared" ref="I1032:I1043" si="812">H1032-J1032</f>
        <v>0</v>
      </c>
      <c r="J1032" s="10"/>
      <c r="K1032" s="13"/>
      <c r="L1032" s="9">
        <f t="shared" ref="L1032:L1043" si="813">K1032-M1032</f>
        <v>0</v>
      </c>
      <c r="M1032" s="10"/>
      <c r="N1032" s="13"/>
      <c r="O1032" s="9">
        <f t="shared" ref="O1032:O1043" si="814">N1032-P1032</f>
        <v>0</v>
      </c>
      <c r="P1032" s="10"/>
      <c r="Q1032" s="13"/>
      <c r="R1032" s="9">
        <f t="shared" ref="R1032:R1043" si="815">Q1032-S1032</f>
        <v>0</v>
      </c>
      <c r="S1032" s="10"/>
      <c r="T1032" s="13"/>
      <c r="U1032" s="9">
        <f t="shared" ref="U1032:U1043" si="816">T1032-V1032</f>
        <v>0</v>
      </c>
      <c r="V1032" s="10"/>
      <c r="W1032" s="13"/>
      <c r="X1032" s="9">
        <f t="shared" ref="X1032:X1043" si="817">W1032-Y1032</f>
        <v>0</v>
      </c>
      <c r="Y1032" s="231"/>
      <c r="Z1032" s="13"/>
      <c r="AA1032" s="9">
        <f t="shared" ref="AA1032:AA1043" si="818">Z1032-AB1032</f>
        <v>0</v>
      </c>
      <c r="AB1032" s="10"/>
      <c r="AC1032" s="13"/>
      <c r="AD1032" s="9">
        <f t="shared" ref="AD1032:AD1043" si="819">AC1032-AE1032</f>
        <v>0</v>
      </c>
      <c r="AE1032" s="10"/>
      <c r="AF1032" s="13"/>
      <c r="AG1032" s="9">
        <f t="shared" ref="AG1032:AG1043" si="820">AF1032-AH1032</f>
        <v>0</v>
      </c>
      <c r="AH1032" s="10"/>
      <c r="AI1032" s="23"/>
      <c r="AJ1032" s="4" t="s">
        <v>28</v>
      </c>
    </row>
    <row r="1033" spans="1:36" ht="14.45" hidden="1" customHeight="1">
      <c r="A1033" s="494"/>
      <c r="B1033" s="433"/>
      <c r="C1033" s="496"/>
      <c r="D1033" s="499"/>
      <c r="E1033" s="501"/>
      <c r="F1033" s="494"/>
      <c r="G1033" s="201" t="s">
        <v>29</v>
      </c>
      <c r="H1033" s="13"/>
      <c r="I1033" s="11">
        <f t="shared" si="812"/>
        <v>0</v>
      </c>
      <c r="J1033" s="12"/>
      <c r="K1033" s="13"/>
      <c r="L1033" s="11">
        <f t="shared" si="813"/>
        <v>0</v>
      </c>
      <c r="M1033" s="12"/>
      <c r="N1033" s="13"/>
      <c r="O1033" s="11">
        <f t="shared" si="814"/>
        <v>0</v>
      </c>
      <c r="P1033" s="12"/>
      <c r="Q1033" s="13"/>
      <c r="R1033" s="11">
        <f t="shared" si="815"/>
        <v>0</v>
      </c>
      <c r="S1033" s="12"/>
      <c r="T1033" s="13"/>
      <c r="U1033" s="11">
        <f t="shared" si="816"/>
        <v>0</v>
      </c>
      <c r="V1033" s="12"/>
      <c r="W1033" s="13"/>
      <c r="X1033" s="11">
        <f t="shared" si="817"/>
        <v>0</v>
      </c>
      <c r="Y1033" s="232"/>
      <c r="Z1033" s="13"/>
      <c r="AA1033" s="11">
        <f t="shared" si="818"/>
        <v>0</v>
      </c>
      <c r="AB1033" s="12"/>
      <c r="AC1033" s="13"/>
      <c r="AD1033" s="11">
        <f t="shared" si="819"/>
        <v>0</v>
      </c>
      <c r="AE1033" s="12"/>
      <c r="AF1033" s="13"/>
      <c r="AG1033" s="11">
        <f t="shared" si="820"/>
        <v>0</v>
      </c>
      <c r="AH1033" s="12"/>
      <c r="AI1033" s="23"/>
      <c r="AJ1033" s="469" t="e">
        <f>SUM(H1032:H1043,K1032:K1043,N1032:N1043,Q1032:Q1043,T1032:T1043,AI1032:AI1043)+SUM(#REF!,#REF!,#REF!,#REF!,#REF!,#REF!,#REF!,#REF!,#REF!,#REF!,#REF!,#REF!,#REF!,#REF!,#REF!,#REF!,#REF!,#REF!,#REF!,#REF!)</f>
        <v>#REF!</v>
      </c>
    </row>
    <row r="1034" spans="1:36" ht="14.45" hidden="1" customHeight="1">
      <c r="A1034" s="494"/>
      <c r="B1034" s="433"/>
      <c r="C1034" s="496"/>
      <c r="D1034" s="499"/>
      <c r="E1034" s="501"/>
      <c r="F1034" s="494"/>
      <c r="G1034" s="201" t="s">
        <v>30</v>
      </c>
      <c r="H1034" s="13"/>
      <c r="I1034" s="11">
        <f t="shared" si="812"/>
        <v>0</v>
      </c>
      <c r="J1034" s="12"/>
      <c r="K1034" s="13"/>
      <c r="L1034" s="11">
        <f t="shared" si="813"/>
        <v>0</v>
      </c>
      <c r="M1034" s="12"/>
      <c r="N1034" s="13"/>
      <c r="O1034" s="11">
        <f t="shared" si="814"/>
        <v>0</v>
      </c>
      <c r="P1034" s="12"/>
      <c r="Q1034" s="13"/>
      <c r="R1034" s="11">
        <f t="shared" si="815"/>
        <v>0</v>
      </c>
      <c r="S1034" s="12"/>
      <c r="T1034" s="13"/>
      <c r="U1034" s="11">
        <f t="shared" si="816"/>
        <v>0</v>
      </c>
      <c r="V1034" s="12"/>
      <c r="W1034" s="13"/>
      <c r="X1034" s="11">
        <f t="shared" si="817"/>
        <v>0</v>
      </c>
      <c r="Y1034" s="232"/>
      <c r="Z1034" s="13"/>
      <c r="AA1034" s="11">
        <f t="shared" si="818"/>
        <v>0</v>
      </c>
      <c r="AB1034" s="12"/>
      <c r="AC1034" s="13"/>
      <c r="AD1034" s="11">
        <f t="shared" si="819"/>
        <v>0</v>
      </c>
      <c r="AE1034" s="12"/>
      <c r="AF1034" s="13"/>
      <c r="AG1034" s="11">
        <f t="shared" si="820"/>
        <v>0</v>
      </c>
      <c r="AH1034" s="12"/>
      <c r="AI1034" s="23"/>
      <c r="AJ1034" s="470"/>
    </row>
    <row r="1035" spans="1:36" ht="14.45" hidden="1" customHeight="1">
      <c r="A1035" s="494"/>
      <c r="B1035" s="433"/>
      <c r="C1035" s="496"/>
      <c r="D1035" s="499"/>
      <c r="E1035" s="501"/>
      <c r="F1035" s="494"/>
      <c r="G1035" s="201" t="s">
        <v>31</v>
      </c>
      <c r="H1035" s="13"/>
      <c r="I1035" s="11">
        <f t="shared" si="812"/>
        <v>0</v>
      </c>
      <c r="J1035" s="12"/>
      <c r="K1035" s="13"/>
      <c r="L1035" s="11">
        <f t="shared" si="813"/>
        <v>0</v>
      </c>
      <c r="M1035" s="12"/>
      <c r="N1035" s="13"/>
      <c r="O1035" s="11">
        <f t="shared" si="814"/>
        <v>0</v>
      </c>
      <c r="P1035" s="12"/>
      <c r="Q1035" s="13"/>
      <c r="R1035" s="11">
        <f t="shared" si="815"/>
        <v>0</v>
      </c>
      <c r="S1035" s="12"/>
      <c r="T1035" s="13"/>
      <c r="U1035" s="11">
        <f t="shared" si="816"/>
        <v>0</v>
      </c>
      <c r="V1035" s="12"/>
      <c r="W1035" s="13"/>
      <c r="X1035" s="11">
        <f t="shared" si="817"/>
        <v>0</v>
      </c>
      <c r="Y1035" s="232"/>
      <c r="Z1035" s="13"/>
      <c r="AA1035" s="11">
        <f t="shared" si="818"/>
        <v>0</v>
      </c>
      <c r="AB1035" s="12"/>
      <c r="AC1035" s="13"/>
      <c r="AD1035" s="11">
        <f t="shared" si="819"/>
        <v>0</v>
      </c>
      <c r="AE1035" s="12"/>
      <c r="AF1035" s="13"/>
      <c r="AG1035" s="11">
        <f t="shared" si="820"/>
        <v>0</v>
      </c>
      <c r="AH1035" s="12"/>
      <c r="AI1035" s="23"/>
      <c r="AJ1035" s="7" t="s">
        <v>32</v>
      </c>
    </row>
    <row r="1036" spans="1:36" ht="14.45" hidden="1" customHeight="1">
      <c r="A1036" s="494"/>
      <c r="B1036" s="433"/>
      <c r="C1036" s="496"/>
      <c r="D1036" s="499"/>
      <c r="E1036" s="501"/>
      <c r="F1036" s="494"/>
      <c r="G1036" s="201" t="s">
        <v>33</v>
      </c>
      <c r="H1036" s="13"/>
      <c r="I1036" s="11">
        <f t="shared" si="812"/>
        <v>0</v>
      </c>
      <c r="J1036" s="12"/>
      <c r="K1036" s="13"/>
      <c r="L1036" s="11">
        <f t="shared" si="813"/>
        <v>0</v>
      </c>
      <c r="M1036" s="12"/>
      <c r="N1036" s="13"/>
      <c r="O1036" s="11">
        <f t="shared" si="814"/>
        <v>0</v>
      </c>
      <c r="P1036" s="12"/>
      <c r="Q1036" s="13"/>
      <c r="R1036" s="11">
        <f t="shared" si="815"/>
        <v>0</v>
      </c>
      <c r="S1036" s="12"/>
      <c r="T1036" s="13"/>
      <c r="U1036" s="11">
        <f t="shared" si="816"/>
        <v>0</v>
      </c>
      <c r="V1036" s="12"/>
      <c r="W1036" s="13"/>
      <c r="X1036" s="11">
        <f t="shared" si="817"/>
        <v>0</v>
      </c>
      <c r="Y1036" s="232"/>
      <c r="Z1036" s="13"/>
      <c r="AA1036" s="11">
        <f t="shared" si="818"/>
        <v>0</v>
      </c>
      <c r="AB1036" s="12"/>
      <c r="AC1036" s="13"/>
      <c r="AD1036" s="11">
        <f t="shared" si="819"/>
        <v>0</v>
      </c>
      <c r="AE1036" s="12"/>
      <c r="AF1036" s="13"/>
      <c r="AG1036" s="11">
        <f t="shared" si="820"/>
        <v>0</v>
      </c>
      <c r="AH1036" s="12"/>
      <c r="AI1036" s="23"/>
      <c r="AJ1036" s="469">
        <f>SUM(I1032:I1043,L1032:L1043,O1032:O1043,R1032:R1043,U1032:U1043)</f>
        <v>0</v>
      </c>
    </row>
    <row r="1037" spans="1:36" ht="14.45" hidden="1" customHeight="1">
      <c r="A1037" s="494"/>
      <c r="B1037" s="433"/>
      <c r="C1037" s="496"/>
      <c r="D1037" s="499"/>
      <c r="E1037" s="501"/>
      <c r="F1037" s="494"/>
      <c r="G1037" s="201" t="s">
        <v>34</v>
      </c>
      <c r="H1037" s="13"/>
      <c r="I1037" s="11">
        <f t="shared" si="812"/>
        <v>0</v>
      </c>
      <c r="J1037" s="12"/>
      <c r="K1037" s="13"/>
      <c r="L1037" s="11">
        <f t="shared" si="813"/>
        <v>0</v>
      </c>
      <c r="M1037" s="12"/>
      <c r="N1037" s="13"/>
      <c r="O1037" s="11">
        <f t="shared" si="814"/>
        <v>0</v>
      </c>
      <c r="P1037" s="12"/>
      <c r="Q1037" s="13"/>
      <c r="R1037" s="11">
        <f t="shared" si="815"/>
        <v>0</v>
      </c>
      <c r="S1037" s="12"/>
      <c r="T1037" s="13"/>
      <c r="U1037" s="11">
        <f t="shared" si="816"/>
        <v>0</v>
      </c>
      <c r="V1037" s="12"/>
      <c r="W1037" s="13"/>
      <c r="X1037" s="11">
        <f t="shared" si="817"/>
        <v>0</v>
      </c>
      <c r="Y1037" s="232"/>
      <c r="Z1037" s="13"/>
      <c r="AA1037" s="11">
        <f t="shared" si="818"/>
        <v>0</v>
      </c>
      <c r="AB1037" s="12"/>
      <c r="AC1037" s="13"/>
      <c r="AD1037" s="11">
        <f t="shared" si="819"/>
        <v>0</v>
      </c>
      <c r="AE1037" s="12"/>
      <c r="AF1037" s="13"/>
      <c r="AG1037" s="11">
        <f t="shared" si="820"/>
        <v>0</v>
      </c>
      <c r="AH1037" s="12"/>
      <c r="AI1037" s="23"/>
      <c r="AJ1037" s="470"/>
    </row>
    <row r="1038" spans="1:36" ht="14.45" hidden="1" customHeight="1">
      <c r="A1038" s="494"/>
      <c r="B1038" s="433"/>
      <c r="C1038" s="496"/>
      <c r="D1038" s="499"/>
      <c r="E1038" s="501"/>
      <c r="F1038" s="494"/>
      <c r="G1038" s="201" t="s">
        <v>35</v>
      </c>
      <c r="H1038" s="13"/>
      <c r="I1038" s="11">
        <f t="shared" si="812"/>
        <v>0</v>
      </c>
      <c r="J1038" s="12"/>
      <c r="K1038" s="13"/>
      <c r="L1038" s="11">
        <f t="shared" si="813"/>
        <v>0</v>
      </c>
      <c r="M1038" s="12"/>
      <c r="N1038" s="13"/>
      <c r="O1038" s="11">
        <f t="shared" si="814"/>
        <v>0</v>
      </c>
      <c r="P1038" s="12"/>
      <c r="Q1038" s="13"/>
      <c r="R1038" s="11">
        <f t="shared" si="815"/>
        <v>0</v>
      </c>
      <c r="S1038" s="12"/>
      <c r="T1038" s="13"/>
      <c r="U1038" s="11">
        <f t="shared" si="816"/>
        <v>0</v>
      </c>
      <c r="V1038" s="12"/>
      <c r="W1038" s="13"/>
      <c r="X1038" s="11">
        <f t="shared" si="817"/>
        <v>0</v>
      </c>
      <c r="Y1038" s="232"/>
      <c r="Z1038" s="13"/>
      <c r="AA1038" s="11">
        <f t="shared" si="818"/>
        <v>0</v>
      </c>
      <c r="AB1038" s="12"/>
      <c r="AC1038" s="13"/>
      <c r="AD1038" s="11">
        <f t="shared" si="819"/>
        <v>0</v>
      </c>
      <c r="AE1038" s="12"/>
      <c r="AF1038" s="13"/>
      <c r="AG1038" s="11">
        <f t="shared" si="820"/>
        <v>0</v>
      </c>
      <c r="AH1038" s="12"/>
      <c r="AI1038" s="23"/>
      <c r="AJ1038" s="7" t="s">
        <v>36</v>
      </c>
    </row>
    <row r="1039" spans="1:36" ht="14.45" hidden="1" customHeight="1">
      <c r="A1039" s="494"/>
      <c r="B1039" s="433"/>
      <c r="C1039" s="496"/>
      <c r="D1039" s="499"/>
      <c r="E1039" s="501"/>
      <c r="F1039" s="494"/>
      <c r="G1039" s="201" t="s">
        <v>37</v>
      </c>
      <c r="H1039" s="13"/>
      <c r="I1039" s="11">
        <f t="shared" si="812"/>
        <v>0</v>
      </c>
      <c r="J1039" s="12"/>
      <c r="K1039" s="13"/>
      <c r="L1039" s="11">
        <f t="shared" si="813"/>
        <v>0</v>
      </c>
      <c r="M1039" s="12"/>
      <c r="N1039" s="13"/>
      <c r="O1039" s="11">
        <f t="shared" si="814"/>
        <v>0</v>
      </c>
      <c r="P1039" s="12"/>
      <c r="Q1039" s="13"/>
      <c r="R1039" s="11">
        <f t="shared" si="815"/>
        <v>0</v>
      </c>
      <c r="S1039" s="12"/>
      <c r="T1039" s="13"/>
      <c r="U1039" s="11">
        <f t="shared" si="816"/>
        <v>0</v>
      </c>
      <c r="V1039" s="12"/>
      <c r="W1039" s="13"/>
      <c r="X1039" s="11">
        <f t="shared" si="817"/>
        <v>0</v>
      </c>
      <c r="Y1039" s="232"/>
      <c r="Z1039" s="13"/>
      <c r="AA1039" s="11">
        <f t="shared" si="818"/>
        <v>0</v>
      </c>
      <c r="AB1039" s="12"/>
      <c r="AC1039" s="13"/>
      <c r="AD1039" s="11">
        <f t="shared" si="819"/>
        <v>0</v>
      </c>
      <c r="AE1039" s="12"/>
      <c r="AF1039" s="13"/>
      <c r="AG1039" s="11">
        <f t="shared" si="820"/>
        <v>0</v>
      </c>
      <c r="AH1039" s="12"/>
      <c r="AI1039" s="23"/>
      <c r="AJ1039" s="469" t="e">
        <f>SUM(J1032:J1043,M1032:M1043,P1032:P1043,S1032:S1043,V1032:V1043)+SUM(#REF!,#REF!,#REF!,#REF!,#REF!,#REF!,#REF!,#REF!,#REF!,#REF!,#REF!,#REF!,#REF!,#REF!,#REF!,#REF!,#REF!,#REF!)</f>
        <v>#REF!</v>
      </c>
    </row>
    <row r="1040" spans="1:36" ht="14.45" hidden="1" customHeight="1">
      <c r="A1040" s="494"/>
      <c r="B1040" s="433"/>
      <c r="C1040" s="496"/>
      <c r="D1040" s="499"/>
      <c r="E1040" s="501"/>
      <c r="F1040" s="494"/>
      <c r="G1040" s="201" t="s">
        <v>38</v>
      </c>
      <c r="H1040" s="13"/>
      <c r="I1040" s="11">
        <f t="shared" si="812"/>
        <v>0</v>
      </c>
      <c r="J1040" s="12"/>
      <c r="K1040" s="13"/>
      <c r="L1040" s="11">
        <f t="shared" si="813"/>
        <v>0</v>
      </c>
      <c r="M1040" s="12"/>
      <c r="N1040" s="13"/>
      <c r="O1040" s="11">
        <f t="shared" si="814"/>
        <v>0</v>
      </c>
      <c r="P1040" s="12"/>
      <c r="Q1040" s="13"/>
      <c r="R1040" s="11">
        <f t="shared" si="815"/>
        <v>0</v>
      </c>
      <c r="S1040" s="12"/>
      <c r="T1040" s="13"/>
      <c r="U1040" s="11">
        <f t="shared" si="816"/>
        <v>0</v>
      </c>
      <c r="V1040" s="12"/>
      <c r="W1040" s="13"/>
      <c r="X1040" s="11">
        <f t="shared" si="817"/>
        <v>0</v>
      </c>
      <c r="Y1040" s="232"/>
      <c r="Z1040" s="13"/>
      <c r="AA1040" s="11">
        <f t="shared" si="818"/>
        <v>0</v>
      </c>
      <c r="AB1040" s="12"/>
      <c r="AC1040" s="13"/>
      <c r="AD1040" s="11">
        <f t="shared" si="819"/>
        <v>0</v>
      </c>
      <c r="AE1040" s="12"/>
      <c r="AF1040" s="13"/>
      <c r="AG1040" s="11">
        <f t="shared" si="820"/>
        <v>0</v>
      </c>
      <c r="AH1040" s="12"/>
      <c r="AI1040" s="23"/>
      <c r="AJ1040" s="470"/>
    </row>
    <row r="1041" spans="1:36" ht="14.45" hidden="1" customHeight="1">
      <c r="A1041" s="494"/>
      <c r="B1041" s="433"/>
      <c r="C1041" s="496"/>
      <c r="D1041" s="499"/>
      <c r="E1041" s="501"/>
      <c r="F1041" s="494"/>
      <c r="G1041" s="201" t="s">
        <v>39</v>
      </c>
      <c r="H1041" s="13"/>
      <c r="I1041" s="11">
        <f t="shared" si="812"/>
        <v>0</v>
      </c>
      <c r="J1041" s="12"/>
      <c r="K1041" s="13"/>
      <c r="L1041" s="11">
        <f t="shared" si="813"/>
        <v>0</v>
      </c>
      <c r="M1041" s="12"/>
      <c r="N1041" s="13"/>
      <c r="O1041" s="11">
        <f t="shared" si="814"/>
        <v>0</v>
      </c>
      <c r="P1041" s="12"/>
      <c r="Q1041" s="13"/>
      <c r="R1041" s="11">
        <f t="shared" si="815"/>
        <v>0</v>
      </c>
      <c r="S1041" s="12"/>
      <c r="T1041" s="13"/>
      <c r="U1041" s="11">
        <f t="shared" si="816"/>
        <v>0</v>
      </c>
      <c r="V1041" s="12"/>
      <c r="W1041" s="13"/>
      <c r="X1041" s="11">
        <f t="shared" si="817"/>
        <v>0</v>
      </c>
      <c r="Y1041" s="232"/>
      <c r="Z1041" s="13"/>
      <c r="AA1041" s="11">
        <f t="shared" si="818"/>
        <v>0</v>
      </c>
      <c r="AB1041" s="12"/>
      <c r="AC1041" s="13"/>
      <c r="AD1041" s="11">
        <f t="shared" si="819"/>
        <v>0</v>
      </c>
      <c r="AE1041" s="12"/>
      <c r="AF1041" s="13"/>
      <c r="AG1041" s="11">
        <f t="shared" si="820"/>
        <v>0</v>
      </c>
      <c r="AH1041" s="12"/>
      <c r="AI1041" s="23"/>
      <c r="AJ1041" s="7" t="s">
        <v>40</v>
      </c>
    </row>
    <row r="1042" spans="1:36" ht="14.45" hidden="1" customHeight="1">
      <c r="A1042" s="494"/>
      <c r="B1042" s="433"/>
      <c r="C1042" s="496"/>
      <c r="D1042" s="499"/>
      <c r="E1042" s="501"/>
      <c r="F1042" s="494"/>
      <c r="G1042" s="201" t="s">
        <v>41</v>
      </c>
      <c r="H1042" s="13"/>
      <c r="I1042" s="11">
        <f t="shared" si="812"/>
        <v>0</v>
      </c>
      <c r="J1042" s="12"/>
      <c r="K1042" s="13"/>
      <c r="L1042" s="11">
        <f t="shared" si="813"/>
        <v>0</v>
      </c>
      <c r="M1042" s="12"/>
      <c r="N1042" s="13"/>
      <c r="O1042" s="11">
        <f t="shared" si="814"/>
        <v>0</v>
      </c>
      <c r="P1042" s="12"/>
      <c r="Q1042" s="13"/>
      <c r="R1042" s="11">
        <f t="shared" si="815"/>
        <v>0</v>
      </c>
      <c r="S1042" s="12"/>
      <c r="T1042" s="13"/>
      <c r="U1042" s="11">
        <f t="shared" si="816"/>
        <v>0</v>
      </c>
      <c r="V1042" s="12"/>
      <c r="W1042" s="13"/>
      <c r="X1042" s="11">
        <f t="shared" si="817"/>
        <v>0</v>
      </c>
      <c r="Y1042" s="232"/>
      <c r="Z1042" s="13"/>
      <c r="AA1042" s="11">
        <f t="shared" si="818"/>
        <v>0</v>
      </c>
      <c r="AB1042" s="12"/>
      <c r="AC1042" s="13"/>
      <c r="AD1042" s="11">
        <f t="shared" si="819"/>
        <v>0</v>
      </c>
      <c r="AE1042" s="12"/>
      <c r="AF1042" s="13"/>
      <c r="AG1042" s="11">
        <f t="shared" si="820"/>
        <v>0</v>
      </c>
      <c r="AH1042" s="12"/>
      <c r="AI1042" s="23"/>
      <c r="AJ1042" s="471" t="e">
        <f>AJ1039/AJ1033</f>
        <v>#REF!</v>
      </c>
    </row>
    <row r="1043" spans="1:36" ht="15" hidden="1" customHeight="1" thickBot="1">
      <c r="A1043" s="495"/>
      <c r="B1043" s="434"/>
      <c r="C1043" s="497"/>
      <c r="D1043" s="500"/>
      <c r="E1043" s="501"/>
      <c r="F1043" s="494"/>
      <c r="G1043" s="202" t="s">
        <v>42</v>
      </c>
      <c r="H1043" s="26"/>
      <c r="I1043" s="20">
        <f t="shared" si="812"/>
        <v>0</v>
      </c>
      <c r="J1043" s="21"/>
      <c r="K1043" s="26"/>
      <c r="L1043" s="20">
        <f t="shared" si="813"/>
        <v>0</v>
      </c>
      <c r="M1043" s="21"/>
      <c r="N1043" s="26"/>
      <c r="O1043" s="20">
        <f t="shared" si="814"/>
        <v>0</v>
      </c>
      <c r="P1043" s="21"/>
      <c r="Q1043" s="26"/>
      <c r="R1043" s="20">
        <f t="shared" si="815"/>
        <v>0</v>
      </c>
      <c r="S1043" s="21"/>
      <c r="T1043" s="26"/>
      <c r="U1043" s="20">
        <f t="shared" si="816"/>
        <v>0</v>
      </c>
      <c r="V1043" s="21"/>
      <c r="W1043" s="26"/>
      <c r="X1043" s="20">
        <f t="shared" si="817"/>
        <v>0</v>
      </c>
      <c r="Y1043" s="234"/>
      <c r="Z1043" s="26"/>
      <c r="AA1043" s="20">
        <f t="shared" si="818"/>
        <v>0</v>
      </c>
      <c r="AB1043" s="21"/>
      <c r="AC1043" s="26"/>
      <c r="AD1043" s="20">
        <f t="shared" si="819"/>
        <v>0</v>
      </c>
      <c r="AE1043" s="21"/>
      <c r="AF1043" s="26"/>
      <c r="AG1043" s="20">
        <f t="shared" si="820"/>
        <v>0</v>
      </c>
      <c r="AH1043" s="21"/>
      <c r="AI1043" s="173"/>
      <c r="AJ1043" s="491"/>
    </row>
    <row r="1044" spans="1:36" ht="21.75" customHeight="1">
      <c r="E1044" s="28"/>
      <c r="F1044" s="189"/>
      <c r="G1044" s="29" t="s">
        <v>437</v>
      </c>
      <c r="H1044" s="214">
        <f t="shared" ref="H1044:AI1044" si="821">SUM(H5:H1043)</f>
        <v>16011493</v>
      </c>
      <c r="I1044" s="190">
        <f t="shared" si="821"/>
        <v>-39864</v>
      </c>
      <c r="J1044" s="215">
        <f t="shared" si="821"/>
        <v>16051357</v>
      </c>
      <c r="K1044" s="214">
        <f t="shared" si="821"/>
        <v>10266580</v>
      </c>
      <c r="L1044" s="190">
        <f t="shared" si="821"/>
        <v>319882</v>
      </c>
      <c r="M1044" s="215">
        <f t="shared" si="821"/>
        <v>9946698</v>
      </c>
      <c r="N1044" s="214">
        <f t="shared" si="821"/>
        <v>23734650</v>
      </c>
      <c r="O1044" s="190">
        <f t="shared" si="821"/>
        <v>393080</v>
      </c>
      <c r="P1044" s="215">
        <f t="shared" si="821"/>
        <v>23341570</v>
      </c>
      <c r="Q1044" s="214">
        <f t="shared" si="821"/>
        <v>10533535</v>
      </c>
      <c r="R1044" s="190">
        <f t="shared" si="821"/>
        <v>1013814</v>
      </c>
      <c r="S1044" s="215">
        <f t="shared" si="821"/>
        <v>9519721</v>
      </c>
      <c r="T1044" s="214">
        <f t="shared" si="821"/>
        <v>7798194</v>
      </c>
      <c r="U1044" s="190">
        <f t="shared" si="821"/>
        <v>815550</v>
      </c>
      <c r="V1044" s="215">
        <f t="shared" si="821"/>
        <v>6982644</v>
      </c>
      <c r="W1044" s="214">
        <f t="shared" si="821"/>
        <v>84487110</v>
      </c>
      <c r="X1044" s="190">
        <f t="shared" si="821"/>
        <v>78337954</v>
      </c>
      <c r="Y1044" s="235">
        <f t="shared" si="821"/>
        <v>6149156</v>
      </c>
      <c r="Z1044" s="214">
        <f t="shared" si="821"/>
        <v>42572105</v>
      </c>
      <c r="AA1044" s="190">
        <f t="shared" si="821"/>
        <v>42572105</v>
      </c>
      <c r="AB1044" s="215">
        <f t="shared" si="821"/>
        <v>0</v>
      </c>
      <c r="AC1044" s="214">
        <f t="shared" si="821"/>
        <v>13652955</v>
      </c>
      <c r="AD1044" s="190">
        <f t="shared" si="821"/>
        <v>13652955</v>
      </c>
      <c r="AE1044" s="215">
        <f t="shared" si="821"/>
        <v>0</v>
      </c>
      <c r="AF1044" s="214">
        <f t="shared" si="821"/>
        <v>44338236</v>
      </c>
      <c r="AG1044" s="190">
        <f t="shared" si="821"/>
        <v>44338236</v>
      </c>
      <c r="AH1044" s="215">
        <f t="shared" si="821"/>
        <v>0</v>
      </c>
      <c r="AI1044" s="206">
        <f t="shared" si="821"/>
        <v>3157188</v>
      </c>
      <c r="AJ1044" s="191"/>
    </row>
    <row r="1045" spans="1:36" ht="13.5" customHeight="1">
      <c r="E1045" s="30"/>
      <c r="H1045" s="216"/>
      <c r="I1045" s="192">
        <f>I1044/H1044</f>
        <v>-2.4897116090298386E-3</v>
      </c>
      <c r="J1045" s="217">
        <f>J1044/H1044</f>
        <v>1.0024897116090299</v>
      </c>
      <c r="K1045" s="216"/>
      <c r="L1045" s="192">
        <f>L1044/K1044</f>
        <v>3.1157600681044711E-2</v>
      </c>
      <c r="M1045" s="217">
        <f>M1044/K1044</f>
        <v>0.96884239931895533</v>
      </c>
      <c r="N1045" s="216"/>
      <c r="O1045" s="192">
        <f>O1044/N1044</f>
        <v>1.6561440762766673E-2</v>
      </c>
      <c r="P1045" s="217">
        <f>P1044/N1044</f>
        <v>0.98343855923723333</v>
      </c>
      <c r="Q1045" s="216"/>
      <c r="R1045" s="192">
        <f>R1044/Q1044</f>
        <v>9.6246321866306037E-2</v>
      </c>
      <c r="S1045" s="217">
        <f>S1044/Q1044</f>
        <v>0.90375367813369401</v>
      </c>
      <c r="T1045" s="216"/>
      <c r="U1045" s="192">
        <f>U1044/T1044</f>
        <v>0.10458190704155347</v>
      </c>
      <c r="V1045" s="217">
        <f>V1044/T1044</f>
        <v>0.89541809295844654</v>
      </c>
      <c r="W1045" s="216"/>
      <c r="X1045" s="192">
        <f>X1044/W1044</f>
        <v>0.9272178205645808</v>
      </c>
      <c r="Y1045" s="236">
        <f>Y1044/W1044</f>
        <v>7.2782179435419203E-2</v>
      </c>
      <c r="Z1045" s="216"/>
      <c r="AA1045" s="192">
        <f>AA1044/Z1044</f>
        <v>1</v>
      </c>
      <c r="AB1045" s="217">
        <f>AB1044/Z1044</f>
        <v>0</v>
      </c>
      <c r="AC1045" s="216"/>
      <c r="AD1045" s="192">
        <f>AD1044/AC1044</f>
        <v>1</v>
      </c>
      <c r="AE1045" s="217">
        <f>AE1044/AC1044</f>
        <v>0</v>
      </c>
      <c r="AF1045" s="216"/>
      <c r="AG1045" s="192">
        <f>AG1044/AF1044</f>
        <v>1</v>
      </c>
      <c r="AH1045" s="217">
        <f>AH1044/AF1044</f>
        <v>0</v>
      </c>
      <c r="AI1045" s="207"/>
      <c r="AJ1045" s="112"/>
    </row>
    <row r="1046" spans="1:36" ht="13.5" customHeight="1" thickBot="1">
      <c r="E1046" s="30"/>
      <c r="H1046" s="216"/>
      <c r="I1046" s="112"/>
      <c r="J1046" s="218"/>
      <c r="K1046" s="216"/>
      <c r="L1046" s="112"/>
      <c r="M1046" s="218"/>
      <c r="N1046" s="216"/>
      <c r="O1046" s="112"/>
      <c r="P1046" s="218"/>
      <c r="Q1046" s="216"/>
      <c r="R1046" s="112"/>
      <c r="S1046" s="218"/>
      <c r="T1046" s="216"/>
      <c r="U1046" s="112"/>
      <c r="V1046" s="218"/>
      <c r="W1046" s="216"/>
      <c r="X1046" s="112"/>
      <c r="Y1046" s="196"/>
      <c r="Z1046" s="216"/>
      <c r="AA1046" s="112"/>
      <c r="AB1046" s="218"/>
      <c r="AC1046" s="216"/>
      <c r="AD1046" s="112"/>
      <c r="AE1046" s="218"/>
      <c r="AF1046" s="216"/>
      <c r="AG1046" s="112"/>
      <c r="AH1046" s="218"/>
      <c r="AI1046" s="207"/>
      <c r="AJ1046" s="112"/>
    </row>
    <row r="1047" spans="1:36" ht="13.5" customHeight="1" thickBot="1">
      <c r="B1047"/>
      <c r="E1047" s="421" t="s">
        <v>438</v>
      </c>
      <c r="F1047" s="483"/>
      <c r="G1047" s="483"/>
      <c r="H1047" s="484" t="s">
        <v>137</v>
      </c>
      <c r="I1047" s="466"/>
      <c r="J1047" s="485"/>
      <c r="K1047" s="484" t="s">
        <v>137</v>
      </c>
      <c r="L1047" s="466"/>
      <c r="M1047" s="485"/>
      <c r="N1047" s="484" t="s">
        <v>138</v>
      </c>
      <c r="O1047" s="466"/>
      <c r="P1047" s="485"/>
      <c r="Q1047" s="461" t="s">
        <v>438</v>
      </c>
      <c r="R1047" s="462"/>
      <c r="S1047" s="464"/>
      <c r="T1047" s="461" t="s">
        <v>438</v>
      </c>
      <c r="U1047" s="462"/>
      <c r="V1047" s="464"/>
      <c r="W1047" s="461" t="s">
        <v>438</v>
      </c>
      <c r="X1047" s="462"/>
      <c r="Y1047" s="463"/>
      <c r="Z1047" s="461" t="s">
        <v>438</v>
      </c>
      <c r="AA1047" s="462"/>
      <c r="AB1047" s="464"/>
      <c r="AC1047" s="461" t="s">
        <v>438</v>
      </c>
      <c r="AD1047" s="462"/>
      <c r="AE1047" s="464"/>
      <c r="AF1047" s="461" t="s">
        <v>438</v>
      </c>
      <c r="AG1047" s="462"/>
      <c r="AH1047" s="464"/>
      <c r="AI1047" s="465" t="s">
        <v>12</v>
      </c>
      <c r="AJ1047" s="466"/>
    </row>
    <row r="1048" spans="1:36" ht="13.5" customHeight="1">
      <c r="B1048"/>
      <c r="E1048" s="473" t="s">
        <v>439</v>
      </c>
      <c r="F1048" s="352"/>
      <c r="G1048" s="352"/>
      <c r="H1048" s="216"/>
      <c r="I1048" s="112"/>
      <c r="J1048" s="219">
        <v>18327117</v>
      </c>
      <c r="K1048" s="216"/>
      <c r="L1048" s="112"/>
      <c r="M1048" s="219">
        <v>18864244</v>
      </c>
      <c r="N1048" s="216"/>
      <c r="O1048" s="112"/>
      <c r="P1048" s="219">
        <v>19919329</v>
      </c>
      <c r="Q1048" s="216"/>
      <c r="R1048" s="112"/>
      <c r="S1048" s="219">
        <v>20678920</v>
      </c>
      <c r="T1048" s="216"/>
      <c r="U1048" s="112"/>
      <c r="V1048" s="219">
        <v>20678920</v>
      </c>
      <c r="W1048" s="216"/>
      <c r="X1048" s="112"/>
      <c r="Y1048" s="332">
        <v>24784266</v>
      </c>
      <c r="Z1048" s="216"/>
      <c r="AA1048" s="112"/>
      <c r="AB1048" s="250">
        <v>25279952</v>
      </c>
      <c r="AC1048" s="216"/>
      <c r="AD1048" s="112"/>
      <c r="AE1048" s="250">
        <v>25785551</v>
      </c>
      <c r="AF1048" s="216"/>
      <c r="AG1048" s="112"/>
      <c r="AH1048" s="250">
        <v>26301262</v>
      </c>
      <c r="AI1048" s="242">
        <v>26301262</v>
      </c>
      <c r="AJ1048" s="193" t="s">
        <v>440</v>
      </c>
    </row>
    <row r="1049" spans="1:36" ht="13.5" customHeight="1">
      <c r="B1049"/>
      <c r="E1049" s="474" t="s">
        <v>441</v>
      </c>
      <c r="F1049" s="475"/>
      <c r="G1049" s="476"/>
      <c r="H1049" s="280"/>
      <c r="I1049" s="281"/>
      <c r="J1049" s="282"/>
      <c r="K1049" s="280"/>
      <c r="L1049" s="281"/>
      <c r="M1049" s="282"/>
      <c r="N1049" s="280"/>
      <c r="O1049" s="281"/>
      <c r="P1049" s="282"/>
      <c r="Q1049" s="280"/>
      <c r="R1049" s="281"/>
      <c r="S1049" s="282"/>
      <c r="T1049" s="280"/>
      <c r="U1049" s="281"/>
      <c r="V1049" s="282">
        <f>SUM(T10+T959)</f>
        <v>418034</v>
      </c>
      <c r="W1049" s="280"/>
      <c r="X1049" s="281"/>
      <c r="Y1049" s="283">
        <f>SUM(W663+W697+W854+W709+W69)</f>
        <v>7385165</v>
      </c>
      <c r="Z1049" s="216"/>
      <c r="AA1049" s="112"/>
      <c r="AB1049" s="298"/>
      <c r="AC1049" s="216"/>
      <c r="AD1049" s="112"/>
      <c r="AE1049" s="298"/>
      <c r="AF1049" s="216"/>
      <c r="AG1049" s="112"/>
      <c r="AH1049" s="298"/>
      <c r="AI1049" s="242"/>
      <c r="AJ1049" s="193"/>
    </row>
    <row r="1050" spans="1:36" ht="13.5" customHeight="1">
      <c r="B1050"/>
      <c r="E1050" s="477" t="s">
        <v>442</v>
      </c>
      <c r="F1050" s="350"/>
      <c r="G1050" s="350"/>
      <c r="H1050" s="216"/>
      <c r="I1050" s="112"/>
      <c r="J1050" s="219">
        <v>0</v>
      </c>
      <c r="K1050" s="216"/>
      <c r="L1050" s="112"/>
      <c r="M1050" s="219">
        <v>0</v>
      </c>
      <c r="N1050" s="216"/>
      <c r="O1050" s="112"/>
      <c r="P1050" s="219"/>
      <c r="Q1050" s="216"/>
      <c r="R1050" s="112"/>
      <c r="S1050" s="219">
        <v>0</v>
      </c>
      <c r="T1050" s="216"/>
      <c r="U1050" s="112"/>
      <c r="V1050" s="250">
        <f>SUM(V1048*0.2-185025-150000-330000-706000-172289-2592470)</f>
        <v>0</v>
      </c>
      <c r="W1050" s="216"/>
      <c r="X1050" s="112"/>
      <c r="Y1050" s="237">
        <f>SUM(Y1048*0.2-185025+2592470-900000-4400000-28400-506000-60000)</f>
        <v>1469898.2000000002</v>
      </c>
      <c r="Z1050" s="216"/>
      <c r="AA1050" s="112"/>
      <c r="AB1050" s="219">
        <f>SUM(AB1048*0.2)</f>
        <v>5055990.4000000004</v>
      </c>
      <c r="AC1050" s="216"/>
      <c r="AD1050" s="112"/>
      <c r="AE1050" s="219">
        <f>SUM(AE1048*0.2)</f>
        <v>5157110.2</v>
      </c>
      <c r="AF1050" s="216"/>
      <c r="AG1050" s="112"/>
      <c r="AH1050" s="219">
        <f>SUM(AH1048*0.2)</f>
        <v>5260252.4000000004</v>
      </c>
      <c r="AI1050" s="243">
        <f>SUM(AI1048*0.2)</f>
        <v>5260252.4000000004</v>
      </c>
      <c r="AJ1050" s="193" t="s">
        <v>443</v>
      </c>
    </row>
    <row r="1051" spans="1:36" ht="13.5" customHeight="1" thickBot="1">
      <c r="B1051"/>
      <c r="E1051" s="481" t="s">
        <v>444</v>
      </c>
      <c r="F1051" s="482"/>
      <c r="G1051" s="482"/>
      <c r="H1051" s="216"/>
      <c r="I1051" s="112"/>
      <c r="J1051" s="219">
        <f>SUM(J1048:J1050)</f>
        <v>18327117</v>
      </c>
      <c r="K1051" s="216"/>
      <c r="L1051" s="112"/>
      <c r="M1051" s="219">
        <f>SUM(M1048:M1050)</f>
        <v>18864244</v>
      </c>
      <c r="N1051" s="216"/>
      <c r="O1051" s="112"/>
      <c r="P1051" s="219">
        <f>SUM(P1048:P1050)</f>
        <v>19919329</v>
      </c>
      <c r="Q1051" s="216"/>
      <c r="R1051" s="112"/>
      <c r="S1051" s="219">
        <f>SUM(S1048-S1050)</f>
        <v>20678920</v>
      </c>
      <c r="T1051" s="216"/>
      <c r="U1051" s="112"/>
      <c r="V1051" s="219">
        <f>SUM(V1048*0.8)</f>
        <v>16543136</v>
      </c>
      <c r="W1051" s="216"/>
      <c r="X1051" s="112"/>
      <c r="Y1051" s="237">
        <f>SUM(Y1048*0.8)</f>
        <v>19827412.800000001</v>
      </c>
      <c r="Z1051" s="216"/>
      <c r="AA1051" s="112"/>
      <c r="AB1051" s="219">
        <f>SUM(AB1048*0.8)</f>
        <v>20223961.600000001</v>
      </c>
      <c r="AC1051" s="216"/>
      <c r="AD1051" s="112"/>
      <c r="AE1051" s="219">
        <f>SUM(AE1048*0.8)</f>
        <v>20628440.800000001</v>
      </c>
      <c r="AF1051" s="216"/>
      <c r="AG1051" s="112"/>
      <c r="AH1051" s="219">
        <f>SUM(AH1048*0.8)</f>
        <v>21041009.600000001</v>
      </c>
      <c r="AI1051" s="242">
        <f>SUM(AI1048*0.8)</f>
        <v>21041009.600000001</v>
      </c>
      <c r="AJ1051" s="193" t="s">
        <v>445</v>
      </c>
    </row>
    <row r="1052" spans="1:36" ht="13.5" customHeight="1" thickBot="1">
      <c r="B1052"/>
      <c r="E1052" s="416" t="s">
        <v>151</v>
      </c>
      <c r="F1052" s="467"/>
      <c r="G1052" s="467"/>
      <c r="H1052" s="455" t="s">
        <v>151</v>
      </c>
      <c r="I1052" s="456"/>
      <c r="J1052" s="457"/>
      <c r="K1052" s="455" t="s">
        <v>151</v>
      </c>
      <c r="L1052" s="456"/>
      <c r="M1052" s="457"/>
      <c r="N1052" s="455" t="s">
        <v>151</v>
      </c>
      <c r="O1052" s="456"/>
      <c r="P1052" s="457"/>
      <c r="Q1052" s="455" t="s">
        <v>151</v>
      </c>
      <c r="R1052" s="456"/>
      <c r="S1052" s="457"/>
      <c r="T1052" s="455" t="s">
        <v>151</v>
      </c>
      <c r="U1052" s="456"/>
      <c r="V1052" s="457"/>
      <c r="W1052" s="455" t="s">
        <v>151</v>
      </c>
      <c r="X1052" s="456"/>
      <c r="Y1052" s="458"/>
      <c r="Z1052" s="455" t="s">
        <v>151</v>
      </c>
      <c r="AA1052" s="456"/>
      <c r="AB1052" s="457"/>
      <c r="AC1052" s="455" t="s">
        <v>151</v>
      </c>
      <c r="AD1052" s="456"/>
      <c r="AE1052" s="457"/>
      <c r="AF1052" s="455" t="s">
        <v>151</v>
      </c>
      <c r="AG1052" s="456"/>
      <c r="AH1052" s="457"/>
      <c r="AI1052" s="459" t="s">
        <v>152</v>
      </c>
      <c r="AJ1052" s="460"/>
    </row>
    <row r="1053" spans="1:36" ht="13.5" customHeight="1">
      <c r="B1053"/>
      <c r="E1053" s="473" t="s">
        <v>446</v>
      </c>
      <c r="F1053" s="352"/>
      <c r="G1053" s="352"/>
      <c r="H1053" s="216"/>
      <c r="I1053" s="112"/>
      <c r="J1053" s="219">
        <f>G1053</f>
        <v>0</v>
      </c>
      <c r="K1053" s="216"/>
      <c r="L1053" s="112"/>
      <c r="M1053" s="219">
        <v>40290997</v>
      </c>
      <c r="N1053" s="216"/>
      <c r="O1053" s="112"/>
      <c r="P1053" s="219">
        <f>M1058</f>
        <v>48888661</v>
      </c>
      <c r="Q1053" s="216"/>
      <c r="R1053" s="112"/>
      <c r="S1053" s="219">
        <v>91404999</v>
      </c>
      <c r="T1053" s="216"/>
      <c r="U1053" s="112"/>
      <c r="V1053" s="219">
        <f>S1058</f>
        <v>101550384</v>
      </c>
      <c r="W1053" s="216"/>
      <c r="X1053" s="112"/>
      <c r="Y1053" s="237">
        <f>V1058</f>
        <v>112152060</v>
      </c>
      <c r="Z1053" s="216"/>
      <c r="AA1053" s="112"/>
      <c r="AB1053" s="219">
        <f>Y1058</f>
        <v>54877527.800000012</v>
      </c>
      <c r="AC1053" s="216"/>
      <c r="AD1053" s="112"/>
      <c r="AE1053" s="219">
        <f>AB1058</f>
        <v>32529384.400000006</v>
      </c>
      <c r="AF1053" s="216"/>
      <c r="AG1053" s="112"/>
      <c r="AH1053" s="219">
        <f>AE1058</f>
        <v>39504870.200000003</v>
      </c>
      <c r="AI1053" s="242"/>
      <c r="AJ1053" s="112"/>
    </row>
    <row r="1054" spans="1:36" ht="13.5" customHeight="1">
      <c r="B1054"/>
      <c r="C1054" s="38"/>
      <c r="E1054" s="477" t="s">
        <v>447</v>
      </c>
      <c r="F1054" s="350"/>
      <c r="G1054" s="350"/>
      <c r="H1054" s="216"/>
      <c r="I1054" s="112"/>
      <c r="J1054" s="219">
        <f>J1051</f>
        <v>18327117</v>
      </c>
      <c r="K1054" s="216"/>
      <c r="L1054" s="112"/>
      <c r="M1054" s="219">
        <f>M1051</f>
        <v>18864244</v>
      </c>
      <c r="N1054" s="216"/>
      <c r="O1054" s="112"/>
      <c r="P1054" s="219">
        <f>P1051</f>
        <v>19919329</v>
      </c>
      <c r="Q1054" s="216"/>
      <c r="R1054" s="112"/>
      <c r="S1054" s="219">
        <f>S1051</f>
        <v>20678920</v>
      </c>
      <c r="T1054" s="216"/>
      <c r="U1054" s="112"/>
      <c r="V1054" s="219">
        <f>SUM(V1051+V1049+1438700)</f>
        <v>18399870</v>
      </c>
      <c r="W1054" s="216"/>
      <c r="X1054" s="112"/>
      <c r="Y1054" s="219">
        <f>SUM(Y1051+Y1049)</f>
        <v>27212577.800000001</v>
      </c>
      <c r="Z1054" s="216"/>
      <c r="AA1054" s="112"/>
      <c r="AB1054" s="219">
        <f>SUM(AB1051+AB1049)</f>
        <v>20223961.600000001</v>
      </c>
      <c r="AC1054" s="216"/>
      <c r="AD1054" s="112"/>
      <c r="AE1054" s="219">
        <f>SUM(AE1051+AE1049)</f>
        <v>20628440.800000001</v>
      </c>
      <c r="AF1054" s="216"/>
      <c r="AG1054" s="112"/>
      <c r="AH1054" s="219">
        <f>AH1051</f>
        <v>21041009.600000001</v>
      </c>
      <c r="AI1054" s="207"/>
      <c r="AJ1054" s="112"/>
    </row>
    <row r="1055" spans="1:36">
      <c r="B1055"/>
      <c r="E1055" s="477" t="s">
        <v>448</v>
      </c>
      <c r="F1055" s="350"/>
      <c r="G1055" s="350"/>
      <c r="H1055" s="216"/>
      <c r="I1055" s="112"/>
      <c r="J1055" s="220">
        <f>SUM(J1053:J1054)</f>
        <v>18327117</v>
      </c>
      <c r="K1055" s="216"/>
      <c r="L1055" s="112"/>
      <c r="M1055" s="220">
        <f>SUM(M1053:M1054)</f>
        <v>59155241</v>
      </c>
      <c r="N1055" s="216"/>
      <c r="O1055" s="112"/>
      <c r="P1055" s="220">
        <f>SUM(P1053:P1054)</f>
        <v>68807990</v>
      </c>
      <c r="Q1055" s="216"/>
      <c r="R1055" s="112"/>
      <c r="S1055" s="220">
        <f>SUM(S1053:S1054)</f>
        <v>112083919</v>
      </c>
      <c r="T1055" s="216"/>
      <c r="U1055" s="112"/>
      <c r="V1055" s="220">
        <f>SUM(V1053:V1054)</f>
        <v>119950254</v>
      </c>
      <c r="W1055" s="216"/>
      <c r="X1055" s="112"/>
      <c r="Y1055" s="238">
        <f>SUM(Y1053:Y1054)</f>
        <v>139364637.80000001</v>
      </c>
      <c r="Z1055" s="216"/>
      <c r="AA1055" s="112"/>
      <c r="AB1055" s="220">
        <f>SUM(AB1053:AB1054)</f>
        <v>75101489.400000006</v>
      </c>
      <c r="AC1055" s="216"/>
      <c r="AD1055" s="112"/>
      <c r="AE1055" s="220">
        <f>SUM(AE1053:AE1054)</f>
        <v>53157825.200000003</v>
      </c>
      <c r="AF1055" s="216"/>
      <c r="AG1055" s="112"/>
      <c r="AH1055" s="220">
        <f>SUM(AH1053:AH1054)</f>
        <v>60545879.800000004</v>
      </c>
      <c r="AI1055" s="242">
        <f>AI1051</f>
        <v>21041009.600000001</v>
      </c>
      <c r="AJ1055" s="112" t="s">
        <v>154</v>
      </c>
    </row>
    <row r="1056" spans="1:36">
      <c r="B1056" s="34"/>
      <c r="E1056" s="477" t="s">
        <v>155</v>
      </c>
      <c r="F1056" s="350"/>
      <c r="G1056" s="350"/>
      <c r="H1056" s="216"/>
      <c r="I1056" s="112"/>
      <c r="J1056" s="219">
        <f>I1044*-1</f>
        <v>39864</v>
      </c>
      <c r="K1056" s="216"/>
      <c r="L1056" s="112"/>
      <c r="M1056" s="219">
        <f>L1044*-1</f>
        <v>-319882</v>
      </c>
      <c r="N1056" s="216"/>
      <c r="O1056" s="112"/>
      <c r="P1056" s="219">
        <f>O1044*-1</f>
        <v>-393080</v>
      </c>
      <c r="Q1056" s="216"/>
      <c r="R1056" s="112"/>
      <c r="S1056" s="219">
        <f>R1044*-1</f>
        <v>-1013814</v>
      </c>
      <c r="T1056" s="216"/>
      <c r="U1056" s="112"/>
      <c r="V1056" s="219">
        <f>U1044*-1</f>
        <v>-815550</v>
      </c>
      <c r="W1056" s="216"/>
      <c r="X1056" s="112"/>
      <c r="Y1056" s="237">
        <f>X1044*-1</f>
        <v>-78337954</v>
      </c>
      <c r="Z1056" s="216"/>
      <c r="AA1056" s="112"/>
      <c r="AB1056" s="219">
        <f>AA1044*-1</f>
        <v>-42572105</v>
      </c>
      <c r="AC1056" s="216"/>
      <c r="AD1056" s="112"/>
      <c r="AE1056" s="219">
        <f>AD1044*-1</f>
        <v>-13652955</v>
      </c>
      <c r="AF1056" s="216"/>
      <c r="AG1056" s="112"/>
      <c r="AH1056" s="219">
        <f>AG1044*-1</f>
        <v>-44338236</v>
      </c>
      <c r="AI1056" s="244">
        <f>AI1044*-1</f>
        <v>-3157188</v>
      </c>
      <c r="AJ1056" s="194" t="s">
        <v>156</v>
      </c>
    </row>
    <row r="1057" spans="2:36" ht="15" thickBot="1">
      <c r="B1057"/>
      <c r="E1057" s="478" t="s">
        <v>157</v>
      </c>
      <c r="F1057" s="353"/>
      <c r="G1057" s="353"/>
      <c r="H1057" s="216"/>
      <c r="I1057" s="112"/>
      <c r="J1057" s="219">
        <f>J1044*-1</f>
        <v>-16051357</v>
      </c>
      <c r="K1057" s="216"/>
      <c r="L1057" s="112"/>
      <c r="M1057" s="219">
        <f>M1044*-1</f>
        <v>-9946698</v>
      </c>
      <c r="N1057" s="216"/>
      <c r="O1057" s="112"/>
      <c r="P1057" s="219">
        <f>P1044*-1</f>
        <v>-23341570</v>
      </c>
      <c r="Q1057" s="216"/>
      <c r="R1057" s="112"/>
      <c r="S1057" s="219">
        <f>S1044*-1</f>
        <v>-9519721</v>
      </c>
      <c r="T1057" s="216"/>
      <c r="U1057" s="112"/>
      <c r="V1057" s="219">
        <f>V1044*-1</f>
        <v>-6982644</v>
      </c>
      <c r="W1057" s="226"/>
      <c r="X1057" s="227"/>
      <c r="Y1057" s="239">
        <f>Y1044*-1</f>
        <v>-6149156</v>
      </c>
      <c r="Z1057" s="216"/>
      <c r="AA1057" s="112"/>
      <c r="AB1057" s="219">
        <f>AB1044*-1</f>
        <v>0</v>
      </c>
      <c r="AC1057" s="216"/>
      <c r="AD1057" s="112"/>
      <c r="AE1057" s="219">
        <f>AE1044*-1</f>
        <v>0</v>
      </c>
      <c r="AF1057" s="216"/>
      <c r="AG1057" s="112"/>
      <c r="AH1057" s="219">
        <f>AH1044*-1</f>
        <v>0</v>
      </c>
      <c r="AI1057" s="207"/>
      <c r="AJ1057" s="112"/>
    </row>
    <row r="1058" spans="2:36" ht="13.5" customHeight="1" thickTop="1" thickBot="1">
      <c r="B1058"/>
      <c r="E1058" s="479" t="s">
        <v>449</v>
      </c>
      <c r="F1058" s="480"/>
      <c r="G1058" s="480"/>
      <c r="H1058" s="221"/>
      <c r="I1058" s="222"/>
      <c r="J1058" s="223">
        <f>SUM(J1055:J1057)</f>
        <v>2315624</v>
      </c>
      <c r="K1058" s="221"/>
      <c r="L1058" s="222"/>
      <c r="M1058" s="223">
        <f>SUM(M1055:M1057)</f>
        <v>48888661</v>
      </c>
      <c r="N1058" s="221"/>
      <c r="O1058" s="222"/>
      <c r="P1058" s="223">
        <v>90581847</v>
      </c>
      <c r="Q1058" s="221"/>
      <c r="R1058" s="222"/>
      <c r="S1058" s="223">
        <f>SUM(S1055:S1057)</f>
        <v>101550384</v>
      </c>
      <c r="T1058" s="221"/>
      <c r="U1058" s="222"/>
      <c r="V1058" s="223">
        <f>SUM(V1055:V1057)</f>
        <v>112152060</v>
      </c>
      <c r="W1058" s="224"/>
      <c r="X1058" s="225"/>
      <c r="Y1058" s="240">
        <f>SUM(Y1055:Y1057)</f>
        <v>54877527.800000012</v>
      </c>
      <c r="Z1058" s="221"/>
      <c r="AA1058" s="222"/>
      <c r="AB1058" s="223">
        <f>SUM(AB1055:AB1057)</f>
        <v>32529384.400000006</v>
      </c>
      <c r="AC1058" s="221"/>
      <c r="AD1058" s="222"/>
      <c r="AE1058" s="223">
        <f>SUM(AE1055:AE1057)</f>
        <v>39504870.200000003</v>
      </c>
      <c r="AF1058" s="221"/>
      <c r="AG1058" s="222"/>
      <c r="AH1058" s="223">
        <f>SUM(AH1055:AH1057)</f>
        <v>16207643.800000004</v>
      </c>
      <c r="AI1058" s="245">
        <f>SUM(AI1055:AI1056)</f>
        <v>17883821.600000001</v>
      </c>
      <c r="AJ1058" s="195" t="s">
        <v>159</v>
      </c>
    </row>
    <row r="1060" spans="2:36">
      <c r="V1060" s="299"/>
    </row>
    <row r="1061" spans="2:36">
      <c r="V1061" s="299"/>
    </row>
  </sheetData>
  <sheetProtection selectLockedCells="1"/>
  <mergeCells count="3880">
    <mergeCell ref="AI517:AI518"/>
    <mergeCell ref="AJ517:AJ518"/>
    <mergeCell ref="A519:A527"/>
    <mergeCell ref="B519:B527"/>
    <mergeCell ref="C519:C527"/>
    <mergeCell ref="D519:D527"/>
    <mergeCell ref="E519:E527"/>
    <mergeCell ref="F519:F527"/>
    <mergeCell ref="R517:R518"/>
    <mergeCell ref="S517:S518"/>
    <mergeCell ref="T517:T518"/>
    <mergeCell ref="U517:U518"/>
    <mergeCell ref="V517:V518"/>
    <mergeCell ref="W517:W518"/>
    <mergeCell ref="X517:X518"/>
    <mergeCell ref="Y517:Y518"/>
    <mergeCell ref="Z517:Z518"/>
    <mergeCell ref="AA517:AA518"/>
    <mergeCell ref="AB517:AB518"/>
    <mergeCell ref="AC517:AC518"/>
    <mergeCell ref="AD517:AD518"/>
    <mergeCell ref="AE517:AE518"/>
    <mergeCell ref="AF517:AF518"/>
    <mergeCell ref="AG517:AG518"/>
    <mergeCell ref="AH517:AH518"/>
    <mergeCell ref="A517:A518"/>
    <mergeCell ref="B517:B518"/>
    <mergeCell ref="C517:C518"/>
    <mergeCell ref="D517:D518"/>
    <mergeCell ref="E517:E518"/>
    <mergeCell ref="F517:F518"/>
    <mergeCell ref="G517:G518"/>
    <mergeCell ref="H517:H518"/>
    <mergeCell ref="I517:I518"/>
    <mergeCell ref="J517:J518"/>
    <mergeCell ref="K517:K518"/>
    <mergeCell ref="L517:L518"/>
    <mergeCell ref="M517:M518"/>
    <mergeCell ref="N517:N518"/>
    <mergeCell ref="O517:O518"/>
    <mergeCell ref="P517:P518"/>
    <mergeCell ref="Q517:Q518"/>
    <mergeCell ref="AD724:AD725"/>
    <mergeCell ref="AE724:AE725"/>
    <mergeCell ref="AF724:AF725"/>
    <mergeCell ref="AG724:AG725"/>
    <mergeCell ref="A724:A725"/>
    <mergeCell ref="C724:C725"/>
    <mergeCell ref="D724:D725"/>
    <mergeCell ref="E724:E725"/>
    <mergeCell ref="F724:F725"/>
    <mergeCell ref="G724:G725"/>
    <mergeCell ref="H724:H725"/>
    <mergeCell ref="I724:I725"/>
    <mergeCell ref="J724:J725"/>
    <mergeCell ref="C701:C702"/>
    <mergeCell ref="D701:D702"/>
    <mergeCell ref="E701:E702"/>
    <mergeCell ref="F701:F702"/>
    <mergeCell ref="G701:G702"/>
    <mergeCell ref="AG713:AG714"/>
    <mergeCell ref="U550:U551"/>
    <mergeCell ref="V550:V551"/>
    <mergeCell ref="W550:W551"/>
    <mergeCell ref="AJ208:AJ209"/>
    <mergeCell ref="AJ724:AJ725"/>
    <mergeCell ref="AC724:AC725"/>
    <mergeCell ref="A210:A218"/>
    <mergeCell ref="C210:C218"/>
    <mergeCell ref="D210:D218"/>
    <mergeCell ref="E210:E218"/>
    <mergeCell ref="F210:F218"/>
    <mergeCell ref="Z208:Z209"/>
    <mergeCell ref="A726:A734"/>
    <mergeCell ref="C726:C734"/>
    <mergeCell ref="D726:D734"/>
    <mergeCell ref="E726:E734"/>
    <mergeCell ref="F726:F734"/>
    <mergeCell ref="Q724:Q725"/>
    <mergeCell ref="R724:R725"/>
    <mergeCell ref="S724:S725"/>
    <mergeCell ref="T724:T725"/>
    <mergeCell ref="U724:U725"/>
    <mergeCell ref="V724:V725"/>
    <mergeCell ref="W724:W725"/>
    <mergeCell ref="X724:X725"/>
    <mergeCell ref="Y724:Y725"/>
    <mergeCell ref="Z724:Z725"/>
    <mergeCell ref="AA724:AA725"/>
    <mergeCell ref="AB724:AB725"/>
    <mergeCell ref="K724:K725"/>
    <mergeCell ref="L724:L725"/>
    <mergeCell ref="M724:M725"/>
    <mergeCell ref="N724:N725"/>
    <mergeCell ref="O724:O725"/>
    <mergeCell ref="P724:P725"/>
    <mergeCell ref="W208:W209"/>
    <mergeCell ref="X208:X209"/>
    <mergeCell ref="Y208:Y209"/>
    <mergeCell ref="N208:N209"/>
    <mergeCell ref="O208:O209"/>
    <mergeCell ref="P208:P209"/>
    <mergeCell ref="Q208:Q209"/>
    <mergeCell ref="R208:R209"/>
    <mergeCell ref="S208:S209"/>
    <mergeCell ref="AH724:AH725"/>
    <mergeCell ref="AI724:AI725"/>
    <mergeCell ref="A1:AJ2"/>
    <mergeCell ref="A3:AJ3"/>
    <mergeCell ref="A4:G4"/>
    <mergeCell ref="W4:Y4"/>
    <mergeCell ref="Z4:AB4"/>
    <mergeCell ref="AC4:AE4"/>
    <mergeCell ref="AF4:AH4"/>
    <mergeCell ref="A208:A209"/>
    <mergeCell ref="C208:C209"/>
    <mergeCell ref="D208:D209"/>
    <mergeCell ref="E208:E209"/>
    <mergeCell ref="F208:F209"/>
    <mergeCell ref="G208:G209"/>
    <mergeCell ref="H4:J4"/>
    <mergeCell ref="K4:M4"/>
    <mergeCell ref="N4:P4"/>
    <mergeCell ref="Q4:S4"/>
    <mergeCell ref="T4:V4"/>
    <mergeCell ref="AG208:AG209"/>
    <mergeCell ref="AH208:AH209"/>
    <mergeCell ref="AI208:AI209"/>
    <mergeCell ref="AI230:AI231"/>
    <mergeCell ref="AJ230:AJ231"/>
    <mergeCell ref="A232:A240"/>
    <mergeCell ref="C232:C240"/>
    <mergeCell ref="D232:D240"/>
    <mergeCell ref="E232:E240"/>
    <mergeCell ref="F232:F240"/>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1"/>
    <mergeCell ref="O230:O231"/>
    <mergeCell ref="P230:P231"/>
    <mergeCell ref="Q230:Q231"/>
    <mergeCell ref="R230:R231"/>
    <mergeCell ref="S230:S231"/>
    <mergeCell ref="A230:A231"/>
    <mergeCell ref="C230:C231"/>
    <mergeCell ref="D230:D231"/>
    <mergeCell ref="E230:E231"/>
    <mergeCell ref="F230:F231"/>
    <mergeCell ref="G230:G231"/>
    <mergeCell ref="C17:C18"/>
    <mergeCell ref="D17:D18"/>
    <mergeCell ref="E17:E18"/>
    <mergeCell ref="F17:F18"/>
    <mergeCell ref="G17:G18"/>
    <mergeCell ref="E95:E96"/>
    <mergeCell ref="F95:F96"/>
    <mergeCell ref="G95:G96"/>
    <mergeCell ref="L39:L40"/>
    <mergeCell ref="M39:M40"/>
    <mergeCell ref="A39:A40"/>
    <mergeCell ref="C39:C40"/>
    <mergeCell ref="D39:D40"/>
    <mergeCell ref="E39:E40"/>
    <mergeCell ref="F39:F40"/>
    <mergeCell ref="G39:G40"/>
    <mergeCell ref="H208:H209"/>
    <mergeCell ref="I208:I209"/>
    <mergeCell ref="J208:J209"/>
    <mergeCell ref="K208:K209"/>
    <mergeCell ref="L208:L209"/>
    <mergeCell ref="B106:B107"/>
    <mergeCell ref="L139:L140"/>
    <mergeCell ref="M139:M140"/>
    <mergeCell ref="A139:A140"/>
    <mergeCell ref="C139:C140"/>
    <mergeCell ref="D139:D140"/>
    <mergeCell ref="E139:E140"/>
    <mergeCell ref="F139:F140"/>
    <mergeCell ref="G139:G140"/>
    <mergeCell ref="L172:L173"/>
    <mergeCell ref="M172:M173"/>
    <mergeCell ref="AF208:AF209"/>
    <mergeCell ref="M208:M209"/>
    <mergeCell ref="P95:P96"/>
    <mergeCell ref="Q95:Q96"/>
    <mergeCell ref="R95:R96"/>
    <mergeCell ref="S95:S96"/>
    <mergeCell ref="H95:H96"/>
    <mergeCell ref="I95:I96"/>
    <mergeCell ref="L241:L242"/>
    <mergeCell ref="M241:M242"/>
    <mergeCell ref="A241:A242"/>
    <mergeCell ref="C241:C242"/>
    <mergeCell ref="D241:D242"/>
    <mergeCell ref="E241:E242"/>
    <mergeCell ref="F241:F242"/>
    <mergeCell ref="G241:G242"/>
    <mergeCell ref="AF241:AF242"/>
    <mergeCell ref="J95:J96"/>
    <mergeCell ref="K95:K96"/>
    <mergeCell ref="L95:L96"/>
    <mergeCell ref="M95:M96"/>
    <mergeCell ref="A95:A96"/>
    <mergeCell ref="C95:C96"/>
    <mergeCell ref="D95:D96"/>
    <mergeCell ref="H230:H231"/>
    <mergeCell ref="I230:I231"/>
    <mergeCell ref="V241:V242"/>
    <mergeCell ref="W241:W242"/>
    <mergeCell ref="X241:X242"/>
    <mergeCell ref="Y241:Y242"/>
    <mergeCell ref="N241:N242"/>
    <mergeCell ref="O241:O242"/>
    <mergeCell ref="AI17:AI18"/>
    <mergeCell ref="AJ17:AJ18"/>
    <mergeCell ref="A19:A27"/>
    <mergeCell ref="C19:C27"/>
    <mergeCell ref="D19:D27"/>
    <mergeCell ref="E19:E27"/>
    <mergeCell ref="F19:F27"/>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17:A18"/>
    <mergeCell ref="P241:P242"/>
    <mergeCell ref="Q241:Q242"/>
    <mergeCell ref="R241:R242"/>
    <mergeCell ref="S241:S242"/>
    <mergeCell ref="H241:H242"/>
    <mergeCell ref="I241:I242"/>
    <mergeCell ref="J241:J242"/>
    <mergeCell ref="K241:K242"/>
    <mergeCell ref="AF17:AF18"/>
    <mergeCell ref="AG17:AG18"/>
    <mergeCell ref="AH17:AH18"/>
    <mergeCell ref="AF230:AF231"/>
    <mergeCell ref="M230:M231"/>
    <mergeCell ref="J230:J231"/>
    <mergeCell ref="K230:K231"/>
    <mergeCell ref="L230:L231"/>
    <mergeCell ref="AG230:AG231"/>
    <mergeCell ref="AH230:AH231"/>
    <mergeCell ref="AA208:AA209"/>
    <mergeCell ref="AB208:AB209"/>
    <mergeCell ref="AC208:AC209"/>
    <mergeCell ref="AD208:AD209"/>
    <mergeCell ref="AE208:AE209"/>
    <mergeCell ref="T208:T209"/>
    <mergeCell ref="U208:U209"/>
    <mergeCell ref="V208:V209"/>
    <mergeCell ref="AF95:AF96"/>
    <mergeCell ref="AG95:AG96"/>
    <mergeCell ref="AH95:AH96"/>
    <mergeCell ref="AF39:AF40"/>
    <mergeCell ref="AG39:AG40"/>
    <mergeCell ref="AH39:AH40"/>
    <mergeCell ref="AJ244:AJ245"/>
    <mergeCell ref="AJ247:AJ248"/>
    <mergeCell ref="AJ250:AJ251"/>
    <mergeCell ref="AJ253:AJ254"/>
    <mergeCell ref="A255:A256"/>
    <mergeCell ref="C255:C256"/>
    <mergeCell ref="D255:D256"/>
    <mergeCell ref="E255:E256"/>
    <mergeCell ref="F255:F256"/>
    <mergeCell ref="G255:G256"/>
    <mergeCell ref="AF255:AF256"/>
    <mergeCell ref="AG255:AG256"/>
    <mergeCell ref="AH255:AH256"/>
    <mergeCell ref="AI255:AI256"/>
    <mergeCell ref="AJ255:AJ256"/>
    <mergeCell ref="AG241:AG242"/>
    <mergeCell ref="AH241:AH242"/>
    <mergeCell ref="AI241:AI242"/>
    <mergeCell ref="AJ241:AJ242"/>
    <mergeCell ref="A243:A254"/>
    <mergeCell ref="C243:C254"/>
    <mergeCell ref="D243:D254"/>
    <mergeCell ref="E243:E254"/>
    <mergeCell ref="F243:F254"/>
    <mergeCell ref="Z241:Z242"/>
    <mergeCell ref="AA241:AA242"/>
    <mergeCell ref="AB241:AB242"/>
    <mergeCell ref="AC241:AC242"/>
    <mergeCell ref="AD241:AD242"/>
    <mergeCell ref="AE241:AE242"/>
    <mergeCell ref="T241:T242"/>
    <mergeCell ref="U241:U242"/>
    <mergeCell ref="A257:A265"/>
    <mergeCell ref="C257:C265"/>
    <mergeCell ref="D257:D265"/>
    <mergeCell ref="E257:E265"/>
    <mergeCell ref="F257:F265"/>
    <mergeCell ref="Z255:Z256"/>
    <mergeCell ref="AA255:AA256"/>
    <mergeCell ref="AB255:AB256"/>
    <mergeCell ref="AC255:AC256"/>
    <mergeCell ref="AD255:AD256"/>
    <mergeCell ref="AE255:AE256"/>
    <mergeCell ref="T255:T256"/>
    <mergeCell ref="U255:U256"/>
    <mergeCell ref="V255:V256"/>
    <mergeCell ref="W255:W256"/>
    <mergeCell ref="X255:X256"/>
    <mergeCell ref="Y255:Y256"/>
    <mergeCell ref="N255:N256"/>
    <mergeCell ref="O255:O256"/>
    <mergeCell ref="P255:P256"/>
    <mergeCell ref="Q255:Q256"/>
    <mergeCell ref="R255:R256"/>
    <mergeCell ref="S255:S256"/>
    <mergeCell ref="H255:H256"/>
    <mergeCell ref="I255:I256"/>
    <mergeCell ref="J255:J256"/>
    <mergeCell ref="K255:K256"/>
    <mergeCell ref="L255:L256"/>
    <mergeCell ref="M255:M256"/>
    <mergeCell ref="G943:G944"/>
    <mergeCell ref="AF701:AF702"/>
    <mergeCell ref="AG701:AG702"/>
    <mergeCell ref="AH701:AH702"/>
    <mergeCell ref="AI701:AI702"/>
    <mergeCell ref="AJ701:AJ702"/>
    <mergeCell ref="A703:A712"/>
    <mergeCell ref="C703:C712"/>
    <mergeCell ref="D703:D712"/>
    <mergeCell ref="E703:E712"/>
    <mergeCell ref="F703:F712"/>
    <mergeCell ref="Z701:Z702"/>
    <mergeCell ref="AA701:AA702"/>
    <mergeCell ref="AB701:AB702"/>
    <mergeCell ref="AC701:AC702"/>
    <mergeCell ref="AD701:AD702"/>
    <mergeCell ref="AE701:AE702"/>
    <mergeCell ref="T701:T702"/>
    <mergeCell ref="U701:U702"/>
    <mergeCell ref="V701:V702"/>
    <mergeCell ref="W701:W702"/>
    <mergeCell ref="X701:X702"/>
    <mergeCell ref="Y701:Y702"/>
    <mergeCell ref="N701:N702"/>
    <mergeCell ref="O701:O702"/>
    <mergeCell ref="AF943:AF944"/>
    <mergeCell ref="AG943:AG944"/>
    <mergeCell ref="AH943:AH944"/>
    <mergeCell ref="AI943:AI944"/>
    <mergeCell ref="AJ943:AJ944"/>
    <mergeCell ref="AH713:AH714"/>
    <mergeCell ref="AI713:AI714"/>
    <mergeCell ref="A945:A953"/>
    <mergeCell ref="C945:C953"/>
    <mergeCell ref="D945:D953"/>
    <mergeCell ref="E945:E953"/>
    <mergeCell ref="F945:F953"/>
    <mergeCell ref="Z943:Z944"/>
    <mergeCell ref="AA943:AA944"/>
    <mergeCell ref="AB943:AB944"/>
    <mergeCell ref="AC943:AC944"/>
    <mergeCell ref="AD943:AD944"/>
    <mergeCell ref="AE943:AE944"/>
    <mergeCell ref="T943:T944"/>
    <mergeCell ref="U943:U944"/>
    <mergeCell ref="V943:V944"/>
    <mergeCell ref="W943:W944"/>
    <mergeCell ref="X943:X944"/>
    <mergeCell ref="Y943:Y944"/>
    <mergeCell ref="N943:N944"/>
    <mergeCell ref="O943:O944"/>
    <mergeCell ref="P943:P944"/>
    <mergeCell ref="Q943:Q944"/>
    <mergeCell ref="R943:R944"/>
    <mergeCell ref="S943:S944"/>
    <mergeCell ref="H943:H944"/>
    <mergeCell ref="I943:I944"/>
    <mergeCell ref="J943:J944"/>
    <mergeCell ref="K943:K944"/>
    <mergeCell ref="A943:A944"/>
    <mergeCell ref="C943:C944"/>
    <mergeCell ref="D943:D944"/>
    <mergeCell ref="E943:E944"/>
    <mergeCell ref="F943:F944"/>
    <mergeCell ref="AG266:AG267"/>
    <mergeCell ref="AH266:AH267"/>
    <mergeCell ref="AI266:AI267"/>
    <mergeCell ref="AJ266:AJ267"/>
    <mergeCell ref="A268:A276"/>
    <mergeCell ref="C268:C276"/>
    <mergeCell ref="D268:D276"/>
    <mergeCell ref="E268:E276"/>
    <mergeCell ref="F268:F276"/>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7"/>
    <mergeCell ref="O266:O267"/>
    <mergeCell ref="P266:P267"/>
    <mergeCell ref="Q266:Q267"/>
    <mergeCell ref="R266:R267"/>
    <mergeCell ref="S266:S267"/>
    <mergeCell ref="H266:H267"/>
    <mergeCell ref="I266:I267"/>
    <mergeCell ref="J266:J267"/>
    <mergeCell ref="K266:K267"/>
    <mergeCell ref="L266:L267"/>
    <mergeCell ref="P277:P278"/>
    <mergeCell ref="Q277:Q278"/>
    <mergeCell ref="R277:R278"/>
    <mergeCell ref="S277:S278"/>
    <mergeCell ref="H277:H278"/>
    <mergeCell ref="I277:I278"/>
    <mergeCell ref="J277:J278"/>
    <mergeCell ref="K277:K278"/>
    <mergeCell ref="L277:L278"/>
    <mergeCell ref="M277:M278"/>
    <mergeCell ref="A277:A278"/>
    <mergeCell ref="C277:C278"/>
    <mergeCell ref="D277:D278"/>
    <mergeCell ref="E277:E278"/>
    <mergeCell ref="F277:F278"/>
    <mergeCell ref="G277:G278"/>
    <mergeCell ref="AF266:AF267"/>
    <mergeCell ref="M266:M267"/>
    <mergeCell ref="A266:A267"/>
    <mergeCell ref="C266:C267"/>
    <mergeCell ref="D266:D267"/>
    <mergeCell ref="E266:E267"/>
    <mergeCell ref="F266:F267"/>
    <mergeCell ref="G266:G267"/>
    <mergeCell ref="B268:B276"/>
    <mergeCell ref="B277:B278"/>
    <mergeCell ref="L288:L289"/>
    <mergeCell ref="M288:M289"/>
    <mergeCell ref="A288:A289"/>
    <mergeCell ref="C288:C289"/>
    <mergeCell ref="D288:D289"/>
    <mergeCell ref="E288:E289"/>
    <mergeCell ref="F288:F289"/>
    <mergeCell ref="G288:G289"/>
    <mergeCell ref="AF277:AF278"/>
    <mergeCell ref="AG277:AG278"/>
    <mergeCell ref="AH277:AH278"/>
    <mergeCell ref="AI277:AI278"/>
    <mergeCell ref="AJ277:AJ278"/>
    <mergeCell ref="A279:A287"/>
    <mergeCell ref="C279:C287"/>
    <mergeCell ref="D279:D287"/>
    <mergeCell ref="E279:E287"/>
    <mergeCell ref="F279:F287"/>
    <mergeCell ref="Z277:Z278"/>
    <mergeCell ref="AA277:AA278"/>
    <mergeCell ref="AB277:AB278"/>
    <mergeCell ref="AC277:AC278"/>
    <mergeCell ref="AD277:AD278"/>
    <mergeCell ref="AE277:AE278"/>
    <mergeCell ref="T277:T278"/>
    <mergeCell ref="U277:U278"/>
    <mergeCell ref="V277:V278"/>
    <mergeCell ref="W277:W278"/>
    <mergeCell ref="X277:X278"/>
    <mergeCell ref="Y277:Y278"/>
    <mergeCell ref="N277:N278"/>
    <mergeCell ref="O277:O278"/>
    <mergeCell ref="AF288:AF289"/>
    <mergeCell ref="AG288:AG289"/>
    <mergeCell ref="AH288:AH289"/>
    <mergeCell ref="AI288:AI289"/>
    <mergeCell ref="AJ288:AJ289"/>
    <mergeCell ref="A290:A298"/>
    <mergeCell ref="C290:C298"/>
    <mergeCell ref="D290:D298"/>
    <mergeCell ref="E290:E298"/>
    <mergeCell ref="F290:F298"/>
    <mergeCell ref="Z288:Z289"/>
    <mergeCell ref="AA288:AA289"/>
    <mergeCell ref="AB288:AB289"/>
    <mergeCell ref="AC288:AC289"/>
    <mergeCell ref="AD288:AD289"/>
    <mergeCell ref="AE288:AE289"/>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AG299:AG300"/>
    <mergeCell ref="AH299:AH300"/>
    <mergeCell ref="AI299:AI300"/>
    <mergeCell ref="AJ299:AJ300"/>
    <mergeCell ref="A301:A309"/>
    <mergeCell ref="C301:C309"/>
    <mergeCell ref="D301:D309"/>
    <mergeCell ref="E301:E309"/>
    <mergeCell ref="F301:F309"/>
    <mergeCell ref="Z299:Z300"/>
    <mergeCell ref="AA299:AA300"/>
    <mergeCell ref="AB299:AB300"/>
    <mergeCell ref="AC299:AC300"/>
    <mergeCell ref="AD299:AD300"/>
    <mergeCell ref="AE299:AE300"/>
    <mergeCell ref="T299:T300"/>
    <mergeCell ref="U299:U300"/>
    <mergeCell ref="V299:V300"/>
    <mergeCell ref="W299:W300"/>
    <mergeCell ref="X299:X300"/>
    <mergeCell ref="Y299:Y300"/>
    <mergeCell ref="N299:N300"/>
    <mergeCell ref="O299:O300"/>
    <mergeCell ref="P299:P300"/>
    <mergeCell ref="Q299:Q300"/>
    <mergeCell ref="R299:R300"/>
    <mergeCell ref="S299:S300"/>
    <mergeCell ref="H299:H300"/>
    <mergeCell ref="I299:I300"/>
    <mergeCell ref="J299:J300"/>
    <mergeCell ref="K299:K300"/>
    <mergeCell ref="L299:L300"/>
    <mergeCell ref="AG310:AG311"/>
    <mergeCell ref="AH310:AH311"/>
    <mergeCell ref="AI310:AI311"/>
    <mergeCell ref="AJ310:AJ311"/>
    <mergeCell ref="A312:A320"/>
    <mergeCell ref="C312:C320"/>
    <mergeCell ref="D312:D320"/>
    <mergeCell ref="E312:E320"/>
    <mergeCell ref="F312:F320"/>
    <mergeCell ref="Z310:Z311"/>
    <mergeCell ref="AA310:AA311"/>
    <mergeCell ref="AB310:AB311"/>
    <mergeCell ref="AC310:AC311"/>
    <mergeCell ref="AD310:AD311"/>
    <mergeCell ref="AE310:AE311"/>
    <mergeCell ref="T310:T311"/>
    <mergeCell ref="U310:U311"/>
    <mergeCell ref="V310:V311"/>
    <mergeCell ref="W310:W311"/>
    <mergeCell ref="X310:X311"/>
    <mergeCell ref="Y310:Y311"/>
    <mergeCell ref="N310:N311"/>
    <mergeCell ref="O310:O311"/>
    <mergeCell ref="P310:P311"/>
    <mergeCell ref="Q310:Q311"/>
    <mergeCell ref="R310:R311"/>
    <mergeCell ref="S310:S311"/>
    <mergeCell ref="H310:H311"/>
    <mergeCell ref="I310:I311"/>
    <mergeCell ref="J310:J311"/>
    <mergeCell ref="K310:K311"/>
    <mergeCell ref="L310:L311"/>
    <mergeCell ref="AF310:AF311"/>
    <mergeCell ref="M310:M311"/>
    <mergeCell ref="A310:A311"/>
    <mergeCell ref="C310:C311"/>
    <mergeCell ref="D310:D311"/>
    <mergeCell ref="E310:E311"/>
    <mergeCell ref="F310:F311"/>
    <mergeCell ref="G310:G311"/>
    <mergeCell ref="AF299:AF300"/>
    <mergeCell ref="M299:M300"/>
    <mergeCell ref="A299:A300"/>
    <mergeCell ref="C299:C300"/>
    <mergeCell ref="D299:D300"/>
    <mergeCell ref="E299:E300"/>
    <mergeCell ref="F299:F300"/>
    <mergeCell ref="G299:G300"/>
    <mergeCell ref="L117:L118"/>
    <mergeCell ref="M117:M118"/>
    <mergeCell ref="A117:A118"/>
    <mergeCell ref="C117:C118"/>
    <mergeCell ref="D117:D118"/>
    <mergeCell ref="E117:E118"/>
    <mergeCell ref="AF117:AF118"/>
    <mergeCell ref="C119:C127"/>
    <mergeCell ref="D119:D127"/>
    <mergeCell ref="E119:E127"/>
    <mergeCell ref="F119:F127"/>
    <mergeCell ref="Z117:Z118"/>
    <mergeCell ref="AA117:AA118"/>
    <mergeCell ref="AB117:AB118"/>
    <mergeCell ref="AC117:AC118"/>
    <mergeCell ref="AD117:AD118"/>
    <mergeCell ref="AI95:AI96"/>
    <mergeCell ref="AJ95:AJ96"/>
    <mergeCell ref="A97:A105"/>
    <mergeCell ref="C97:C105"/>
    <mergeCell ref="D97:D105"/>
    <mergeCell ref="E97:E105"/>
    <mergeCell ref="F97:F105"/>
    <mergeCell ref="Z95:Z96"/>
    <mergeCell ref="AA95:AA96"/>
    <mergeCell ref="AB95:AB96"/>
    <mergeCell ref="AC95:AC96"/>
    <mergeCell ref="AD95:AD96"/>
    <mergeCell ref="AE95:AE96"/>
    <mergeCell ref="T95:T96"/>
    <mergeCell ref="U95:U96"/>
    <mergeCell ref="V95:V96"/>
    <mergeCell ref="W95:W96"/>
    <mergeCell ref="X95:X96"/>
    <mergeCell ref="Y95:Y96"/>
    <mergeCell ref="N95:N96"/>
    <mergeCell ref="O95:O96"/>
    <mergeCell ref="AI39:AI40"/>
    <mergeCell ref="AJ39:AJ40"/>
    <mergeCell ref="A41:A49"/>
    <mergeCell ref="C41:C49"/>
    <mergeCell ref="D41:D49"/>
    <mergeCell ref="E41:E49"/>
    <mergeCell ref="F41:F49"/>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B41:B49"/>
    <mergeCell ref="AJ713:AJ714"/>
    <mergeCell ref="A715:A723"/>
    <mergeCell ref="C715:C723"/>
    <mergeCell ref="D715:D723"/>
    <mergeCell ref="E715:E723"/>
    <mergeCell ref="F715:F723"/>
    <mergeCell ref="Z713:Z714"/>
    <mergeCell ref="AA713:AA714"/>
    <mergeCell ref="AB713:AB714"/>
    <mergeCell ref="AC713:AC714"/>
    <mergeCell ref="AD713:AD714"/>
    <mergeCell ref="AE713:AE714"/>
    <mergeCell ref="T713:T714"/>
    <mergeCell ref="U713:U714"/>
    <mergeCell ref="V713:V714"/>
    <mergeCell ref="W713:W714"/>
    <mergeCell ref="X713:X714"/>
    <mergeCell ref="Y713:Y714"/>
    <mergeCell ref="N713:N714"/>
    <mergeCell ref="O713:O714"/>
    <mergeCell ref="P713:P714"/>
    <mergeCell ref="Q713:Q714"/>
    <mergeCell ref="R713:R714"/>
    <mergeCell ref="S713:S714"/>
    <mergeCell ref="H713:H714"/>
    <mergeCell ref="I713:I714"/>
    <mergeCell ref="J713:J714"/>
    <mergeCell ref="K713:K714"/>
    <mergeCell ref="L713:L714"/>
    <mergeCell ref="S343:S344"/>
    <mergeCell ref="H343:H344"/>
    <mergeCell ref="I343:I344"/>
    <mergeCell ref="J343:J344"/>
    <mergeCell ref="K343:K344"/>
    <mergeCell ref="L343:L344"/>
    <mergeCell ref="M343:M344"/>
    <mergeCell ref="A343:A344"/>
    <mergeCell ref="C343:C344"/>
    <mergeCell ref="D343:D344"/>
    <mergeCell ref="E343:E344"/>
    <mergeCell ref="F343:F344"/>
    <mergeCell ref="G343:G344"/>
    <mergeCell ref="AF713:AF714"/>
    <mergeCell ref="M713:M714"/>
    <mergeCell ref="A713:A714"/>
    <mergeCell ref="C713:C714"/>
    <mergeCell ref="D713:D714"/>
    <mergeCell ref="E713:E714"/>
    <mergeCell ref="F713:F714"/>
    <mergeCell ref="G713:G714"/>
    <mergeCell ref="P701:P702"/>
    <mergeCell ref="Q701:Q702"/>
    <mergeCell ref="R701:R702"/>
    <mergeCell ref="S701:S702"/>
    <mergeCell ref="H701:H702"/>
    <mergeCell ref="I701:I702"/>
    <mergeCell ref="J701:J702"/>
    <mergeCell ref="K701:K702"/>
    <mergeCell ref="L701:L702"/>
    <mergeCell ref="M701:M702"/>
    <mergeCell ref="A701:A702"/>
    <mergeCell ref="C354:C355"/>
    <mergeCell ref="D354:D355"/>
    <mergeCell ref="E354:E355"/>
    <mergeCell ref="F354:F355"/>
    <mergeCell ref="G354:G355"/>
    <mergeCell ref="AF343:AF344"/>
    <mergeCell ref="AG343:AG344"/>
    <mergeCell ref="AH343:AH344"/>
    <mergeCell ref="AI343:AI344"/>
    <mergeCell ref="AJ343:AJ344"/>
    <mergeCell ref="A345:A353"/>
    <mergeCell ref="C345:C353"/>
    <mergeCell ref="D345:D353"/>
    <mergeCell ref="E345:E353"/>
    <mergeCell ref="F345:F353"/>
    <mergeCell ref="Z343:Z344"/>
    <mergeCell ref="AA343:AA344"/>
    <mergeCell ref="AB343:AB344"/>
    <mergeCell ref="AC343:AC344"/>
    <mergeCell ref="AD343:AD344"/>
    <mergeCell ref="AE343:AE344"/>
    <mergeCell ref="T343:T344"/>
    <mergeCell ref="U343:U344"/>
    <mergeCell ref="V343:V344"/>
    <mergeCell ref="W343:W344"/>
    <mergeCell ref="X343:X344"/>
    <mergeCell ref="Y343:Y344"/>
    <mergeCell ref="N343:N344"/>
    <mergeCell ref="O343:O344"/>
    <mergeCell ref="P343:P344"/>
    <mergeCell ref="Q343:Q344"/>
    <mergeCell ref="R343:R344"/>
    <mergeCell ref="AI354:AI355"/>
    <mergeCell ref="AJ354:AJ355"/>
    <mergeCell ref="A356:A364"/>
    <mergeCell ref="C356:C364"/>
    <mergeCell ref="D356:D364"/>
    <mergeCell ref="E356:E364"/>
    <mergeCell ref="F356:F364"/>
    <mergeCell ref="Z354:Z355"/>
    <mergeCell ref="AA354:AA355"/>
    <mergeCell ref="AB354:AB355"/>
    <mergeCell ref="AC354:AC355"/>
    <mergeCell ref="AD354:AD355"/>
    <mergeCell ref="AE354:AE355"/>
    <mergeCell ref="T354:T355"/>
    <mergeCell ref="U354:U355"/>
    <mergeCell ref="V354:V355"/>
    <mergeCell ref="W354:W355"/>
    <mergeCell ref="X354:X355"/>
    <mergeCell ref="Y354:Y355"/>
    <mergeCell ref="N354:N355"/>
    <mergeCell ref="O354:O355"/>
    <mergeCell ref="P354:P355"/>
    <mergeCell ref="Q354:Q355"/>
    <mergeCell ref="R354:R355"/>
    <mergeCell ref="S354:S355"/>
    <mergeCell ref="H354:H355"/>
    <mergeCell ref="I354:I355"/>
    <mergeCell ref="J354:J355"/>
    <mergeCell ref="K354:K355"/>
    <mergeCell ref="L354:L355"/>
    <mergeCell ref="M354:M355"/>
    <mergeCell ref="A354:A355"/>
    <mergeCell ref="AG735:AG736"/>
    <mergeCell ref="AH735:AH736"/>
    <mergeCell ref="AI735:AI736"/>
    <mergeCell ref="AJ735:AJ736"/>
    <mergeCell ref="A737:A745"/>
    <mergeCell ref="C737:C745"/>
    <mergeCell ref="D737:D745"/>
    <mergeCell ref="E737:E745"/>
    <mergeCell ref="F737:F745"/>
    <mergeCell ref="Z735:Z736"/>
    <mergeCell ref="AA735:AA736"/>
    <mergeCell ref="AB735:AB736"/>
    <mergeCell ref="AC735:AC736"/>
    <mergeCell ref="AD735:AD736"/>
    <mergeCell ref="AE735:AE736"/>
    <mergeCell ref="T735:T736"/>
    <mergeCell ref="U735:U736"/>
    <mergeCell ref="V735:V736"/>
    <mergeCell ref="W735:W736"/>
    <mergeCell ref="X735:X736"/>
    <mergeCell ref="Y735:Y736"/>
    <mergeCell ref="N735:N736"/>
    <mergeCell ref="O735:O736"/>
    <mergeCell ref="AF735:AF736"/>
    <mergeCell ref="M735:M736"/>
    <mergeCell ref="A735:A736"/>
    <mergeCell ref="C735:C736"/>
    <mergeCell ref="D735:D736"/>
    <mergeCell ref="E735:E736"/>
    <mergeCell ref="F735:F736"/>
    <mergeCell ref="G735:G736"/>
    <mergeCell ref="B735:B736"/>
    <mergeCell ref="AF354:AF355"/>
    <mergeCell ref="AG354:AG355"/>
    <mergeCell ref="AH354:AH355"/>
    <mergeCell ref="R106:R107"/>
    <mergeCell ref="S106:S107"/>
    <mergeCell ref="H106:H107"/>
    <mergeCell ref="I106:I107"/>
    <mergeCell ref="J106:J107"/>
    <mergeCell ref="K106:K107"/>
    <mergeCell ref="L106:L107"/>
    <mergeCell ref="M106:M107"/>
    <mergeCell ref="A106:A107"/>
    <mergeCell ref="C106:C107"/>
    <mergeCell ref="D106:D107"/>
    <mergeCell ref="E106:E107"/>
    <mergeCell ref="F106:F107"/>
    <mergeCell ref="G106:G107"/>
    <mergeCell ref="AF106:AF107"/>
    <mergeCell ref="AG106:AG107"/>
    <mergeCell ref="AH106:AH107"/>
    <mergeCell ref="AG117:AG118"/>
    <mergeCell ref="AH117:AH118"/>
    <mergeCell ref="AE117:AE118"/>
    <mergeCell ref="T117:T118"/>
    <mergeCell ref="U117:U118"/>
    <mergeCell ref="V117:V118"/>
    <mergeCell ref="W117:W118"/>
    <mergeCell ref="X117:X118"/>
    <mergeCell ref="Y117:Y118"/>
    <mergeCell ref="N117:N118"/>
    <mergeCell ref="O117:O118"/>
    <mergeCell ref="P117:P118"/>
    <mergeCell ref="P735:P736"/>
    <mergeCell ref="Q735:Q736"/>
    <mergeCell ref="R735:R736"/>
    <mergeCell ref="S735:S736"/>
    <mergeCell ref="H735:H736"/>
    <mergeCell ref="I735:I736"/>
    <mergeCell ref="J735:J736"/>
    <mergeCell ref="K735:K736"/>
    <mergeCell ref="L735:L736"/>
    <mergeCell ref="A757:A758"/>
    <mergeCell ref="C757:C758"/>
    <mergeCell ref="D757:D758"/>
    <mergeCell ref="E757:E758"/>
    <mergeCell ref="F757:F758"/>
    <mergeCell ref="G757:G758"/>
    <mergeCell ref="M746:M747"/>
    <mergeCell ref="N746:N747"/>
    <mergeCell ref="O746:O747"/>
    <mergeCell ref="P746:P747"/>
    <mergeCell ref="A746:A747"/>
    <mergeCell ref="C746:C747"/>
    <mergeCell ref="D746:D747"/>
    <mergeCell ref="E746:E747"/>
    <mergeCell ref="F746:F747"/>
    <mergeCell ref="G746:G747"/>
    <mergeCell ref="H746:H747"/>
    <mergeCell ref="I746:I747"/>
    <mergeCell ref="J746:J747"/>
    <mergeCell ref="K746:K747"/>
    <mergeCell ref="L746:L747"/>
    <mergeCell ref="AI106:AI107"/>
    <mergeCell ref="AJ106:AJ107"/>
    <mergeCell ref="A108:A116"/>
    <mergeCell ref="C108:C116"/>
    <mergeCell ref="D108:D116"/>
    <mergeCell ref="E108:E116"/>
    <mergeCell ref="F108:F116"/>
    <mergeCell ref="Z106:Z107"/>
    <mergeCell ref="AA106:AA107"/>
    <mergeCell ref="AB106:AB107"/>
    <mergeCell ref="AC106:AC107"/>
    <mergeCell ref="AD106:AD107"/>
    <mergeCell ref="AE106:AE107"/>
    <mergeCell ref="T106:T107"/>
    <mergeCell ref="U106:U107"/>
    <mergeCell ref="V106:V107"/>
    <mergeCell ref="W106:W107"/>
    <mergeCell ref="X106:X107"/>
    <mergeCell ref="Y106:Y107"/>
    <mergeCell ref="N106:N107"/>
    <mergeCell ref="O106:O107"/>
    <mergeCell ref="P106:P107"/>
    <mergeCell ref="Q106:Q107"/>
    <mergeCell ref="C759:C770"/>
    <mergeCell ref="D759:D770"/>
    <mergeCell ref="E759:E770"/>
    <mergeCell ref="F759:F770"/>
    <mergeCell ref="Z757:Z758"/>
    <mergeCell ref="AA757:AA758"/>
    <mergeCell ref="AB757:AB758"/>
    <mergeCell ref="AC757:AC758"/>
    <mergeCell ref="AD757:AD758"/>
    <mergeCell ref="AE757:AE758"/>
    <mergeCell ref="T757:T758"/>
    <mergeCell ref="U757:U758"/>
    <mergeCell ref="V757:V758"/>
    <mergeCell ref="W757:W758"/>
    <mergeCell ref="X757:X758"/>
    <mergeCell ref="Y757:Y758"/>
    <mergeCell ref="N757:N758"/>
    <mergeCell ref="O757:O758"/>
    <mergeCell ref="P757:P758"/>
    <mergeCell ref="Q757:Q758"/>
    <mergeCell ref="R757:R758"/>
    <mergeCell ref="S757:S758"/>
    <mergeCell ref="H757:H758"/>
    <mergeCell ref="I757:I758"/>
    <mergeCell ref="J757:J758"/>
    <mergeCell ref="K757:K758"/>
    <mergeCell ref="L757:L758"/>
    <mergeCell ref="M757:M758"/>
    <mergeCell ref="AI117:AI118"/>
    <mergeCell ref="AJ117:AJ118"/>
    <mergeCell ref="A119:A127"/>
    <mergeCell ref="P771:P772"/>
    <mergeCell ref="Q771:Q772"/>
    <mergeCell ref="R771:R772"/>
    <mergeCell ref="S771:S772"/>
    <mergeCell ref="H771:H772"/>
    <mergeCell ref="I771:I772"/>
    <mergeCell ref="J771:J772"/>
    <mergeCell ref="K771:K772"/>
    <mergeCell ref="L771:L772"/>
    <mergeCell ref="M771:M772"/>
    <mergeCell ref="AJ760:AJ761"/>
    <mergeCell ref="AJ763:AJ764"/>
    <mergeCell ref="AJ766:AJ767"/>
    <mergeCell ref="AJ769:AJ770"/>
    <mergeCell ref="A771:A772"/>
    <mergeCell ref="C771:C772"/>
    <mergeCell ref="D771:D772"/>
    <mergeCell ref="E771:E772"/>
    <mergeCell ref="F771:F772"/>
    <mergeCell ref="G771:G772"/>
    <mergeCell ref="AF757:AF758"/>
    <mergeCell ref="AG757:AG758"/>
    <mergeCell ref="AH757:AH758"/>
    <mergeCell ref="AI757:AI758"/>
    <mergeCell ref="AJ757:AJ758"/>
    <mergeCell ref="A759:A770"/>
    <mergeCell ref="AF771:AF772"/>
    <mergeCell ref="AG771:AG772"/>
    <mergeCell ref="AH771:AH772"/>
    <mergeCell ref="AI771:AI772"/>
    <mergeCell ref="AJ771:AJ772"/>
    <mergeCell ref="A773:A781"/>
    <mergeCell ref="C773:C781"/>
    <mergeCell ref="D773:D781"/>
    <mergeCell ref="E773:E781"/>
    <mergeCell ref="F773:F781"/>
    <mergeCell ref="Z771:Z772"/>
    <mergeCell ref="AA771:AA772"/>
    <mergeCell ref="AB771:AB772"/>
    <mergeCell ref="AC771:AC772"/>
    <mergeCell ref="AD771:AD772"/>
    <mergeCell ref="AE771:AE772"/>
    <mergeCell ref="T771:T772"/>
    <mergeCell ref="U771:U772"/>
    <mergeCell ref="V771:V772"/>
    <mergeCell ref="W771:W772"/>
    <mergeCell ref="X771:X772"/>
    <mergeCell ref="Y771:Y772"/>
    <mergeCell ref="N771:N772"/>
    <mergeCell ref="O771:O772"/>
    <mergeCell ref="Q117:Q118"/>
    <mergeCell ref="R117:R118"/>
    <mergeCell ref="S117:S118"/>
    <mergeCell ref="H117:H118"/>
    <mergeCell ref="I117:I118"/>
    <mergeCell ref="J117:J118"/>
    <mergeCell ref="K117:K118"/>
    <mergeCell ref="F117:F118"/>
    <mergeCell ref="G117:G118"/>
    <mergeCell ref="AG782:AG783"/>
    <mergeCell ref="AH782:AH783"/>
    <mergeCell ref="AI782:AI783"/>
    <mergeCell ref="AJ782:AJ783"/>
    <mergeCell ref="A784:A792"/>
    <mergeCell ref="C784:C792"/>
    <mergeCell ref="D784:D792"/>
    <mergeCell ref="E784:E792"/>
    <mergeCell ref="F784:F792"/>
    <mergeCell ref="Z782:Z783"/>
    <mergeCell ref="AA782:AA783"/>
    <mergeCell ref="AB782:AB783"/>
    <mergeCell ref="AC782:AC783"/>
    <mergeCell ref="AD782:AD783"/>
    <mergeCell ref="AE782:AE783"/>
    <mergeCell ref="T782:T783"/>
    <mergeCell ref="U782:U783"/>
    <mergeCell ref="V782:V783"/>
    <mergeCell ref="W782:W783"/>
    <mergeCell ref="X782:X783"/>
    <mergeCell ref="Y782:Y783"/>
    <mergeCell ref="N782:N783"/>
    <mergeCell ref="O782:O783"/>
    <mergeCell ref="AD793:AD794"/>
    <mergeCell ref="AE793:AE794"/>
    <mergeCell ref="T793:T794"/>
    <mergeCell ref="U793:U794"/>
    <mergeCell ref="V793:V794"/>
    <mergeCell ref="W793:W794"/>
    <mergeCell ref="X793:X794"/>
    <mergeCell ref="Y793:Y794"/>
    <mergeCell ref="N793:N794"/>
    <mergeCell ref="O793:O794"/>
    <mergeCell ref="P793:P794"/>
    <mergeCell ref="Q793:Q794"/>
    <mergeCell ref="R793:R794"/>
    <mergeCell ref="S793:S794"/>
    <mergeCell ref="H793:H794"/>
    <mergeCell ref="I793:I794"/>
    <mergeCell ref="J793:J794"/>
    <mergeCell ref="K793:K794"/>
    <mergeCell ref="L793:L794"/>
    <mergeCell ref="L128:L129"/>
    <mergeCell ref="M128:M129"/>
    <mergeCell ref="A128:A129"/>
    <mergeCell ref="C128:C129"/>
    <mergeCell ref="D128:D129"/>
    <mergeCell ref="E128:E129"/>
    <mergeCell ref="F128:F129"/>
    <mergeCell ref="G128:G129"/>
    <mergeCell ref="AF793:AF794"/>
    <mergeCell ref="M793:M794"/>
    <mergeCell ref="A793:A794"/>
    <mergeCell ref="C793:C794"/>
    <mergeCell ref="D793:D794"/>
    <mergeCell ref="E793:E794"/>
    <mergeCell ref="F793:F794"/>
    <mergeCell ref="G793:G794"/>
    <mergeCell ref="AF782:AF783"/>
    <mergeCell ref="M782:M783"/>
    <mergeCell ref="A782:A783"/>
    <mergeCell ref="C782:C783"/>
    <mergeCell ref="D782:D783"/>
    <mergeCell ref="E782:E783"/>
    <mergeCell ref="F782:F783"/>
    <mergeCell ref="G782:G783"/>
    <mergeCell ref="P782:P783"/>
    <mergeCell ref="Q782:Q783"/>
    <mergeCell ref="R782:R783"/>
    <mergeCell ref="S782:S783"/>
    <mergeCell ref="H782:H783"/>
    <mergeCell ref="I782:I783"/>
    <mergeCell ref="J782:J783"/>
    <mergeCell ref="AC793:AC794"/>
    <mergeCell ref="AF128:AF129"/>
    <mergeCell ref="AG128:AG129"/>
    <mergeCell ref="AH128:AH129"/>
    <mergeCell ref="AI128:AI129"/>
    <mergeCell ref="AJ128:AJ129"/>
    <mergeCell ref="A130:A138"/>
    <mergeCell ref="C130:C138"/>
    <mergeCell ref="D130:D138"/>
    <mergeCell ref="E130:E138"/>
    <mergeCell ref="F130:F138"/>
    <mergeCell ref="Z128:Z129"/>
    <mergeCell ref="AA128:AA129"/>
    <mergeCell ref="AB128:AB129"/>
    <mergeCell ref="AC128:AC129"/>
    <mergeCell ref="AD128:AD129"/>
    <mergeCell ref="AE128:AE129"/>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AF139:AF140"/>
    <mergeCell ref="AG139:AG140"/>
    <mergeCell ref="AH139:AH140"/>
    <mergeCell ref="AI139:AI140"/>
    <mergeCell ref="AJ139:AJ140"/>
    <mergeCell ref="A141:A149"/>
    <mergeCell ref="C141:C149"/>
    <mergeCell ref="D141:D149"/>
    <mergeCell ref="E141:E149"/>
    <mergeCell ref="F141:F149"/>
    <mergeCell ref="Z139:Z140"/>
    <mergeCell ref="AA139:AA140"/>
    <mergeCell ref="AB139:AB140"/>
    <mergeCell ref="AC139:AC140"/>
    <mergeCell ref="AD139:AD140"/>
    <mergeCell ref="AE139:AE140"/>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AG150:AG151"/>
    <mergeCell ref="AH150:AH151"/>
    <mergeCell ref="AI150:AI151"/>
    <mergeCell ref="AJ150:AJ151"/>
    <mergeCell ref="A152:A160"/>
    <mergeCell ref="C152:C160"/>
    <mergeCell ref="D152:D160"/>
    <mergeCell ref="E152:E160"/>
    <mergeCell ref="F152:F160"/>
    <mergeCell ref="Z150:Z151"/>
    <mergeCell ref="AA150:AA151"/>
    <mergeCell ref="AB150:AB151"/>
    <mergeCell ref="AC150:AC151"/>
    <mergeCell ref="AD150:AD151"/>
    <mergeCell ref="AE150:AE151"/>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R161:R162"/>
    <mergeCell ref="S161:S162"/>
    <mergeCell ref="H161:H162"/>
    <mergeCell ref="I161:I162"/>
    <mergeCell ref="J161:J162"/>
    <mergeCell ref="K161:K162"/>
    <mergeCell ref="L161:L162"/>
    <mergeCell ref="M161:M162"/>
    <mergeCell ref="A161:A162"/>
    <mergeCell ref="C161:C162"/>
    <mergeCell ref="D161:D162"/>
    <mergeCell ref="E161:E162"/>
    <mergeCell ref="F161:F162"/>
    <mergeCell ref="G161:G162"/>
    <mergeCell ref="AF150:AF151"/>
    <mergeCell ref="M150:M151"/>
    <mergeCell ref="A150:A151"/>
    <mergeCell ref="C150:C151"/>
    <mergeCell ref="D150:D151"/>
    <mergeCell ref="E150:E151"/>
    <mergeCell ref="F150:F151"/>
    <mergeCell ref="G150:G151"/>
    <mergeCell ref="D172:D173"/>
    <mergeCell ref="E172:E173"/>
    <mergeCell ref="F172:F173"/>
    <mergeCell ref="G172:G173"/>
    <mergeCell ref="AF161:AF162"/>
    <mergeCell ref="AG161:AG162"/>
    <mergeCell ref="AH161:AH162"/>
    <mergeCell ref="AI161:AI162"/>
    <mergeCell ref="AJ161:AJ162"/>
    <mergeCell ref="A163:A171"/>
    <mergeCell ref="C163:C171"/>
    <mergeCell ref="D163:D171"/>
    <mergeCell ref="E163:E171"/>
    <mergeCell ref="F163:F171"/>
    <mergeCell ref="Z161:Z162"/>
    <mergeCell ref="AA161:AA162"/>
    <mergeCell ref="AB161:AB162"/>
    <mergeCell ref="AC161:AC162"/>
    <mergeCell ref="AD161:AD162"/>
    <mergeCell ref="AE161:AE162"/>
    <mergeCell ref="T161:T162"/>
    <mergeCell ref="U161:U162"/>
    <mergeCell ref="V161:V162"/>
    <mergeCell ref="W161:W162"/>
    <mergeCell ref="X161:X162"/>
    <mergeCell ref="Y161:Y162"/>
    <mergeCell ref="N161:N162"/>
    <mergeCell ref="O161:O162"/>
    <mergeCell ref="AF172:AF173"/>
    <mergeCell ref="AG172:AG173"/>
    <mergeCell ref="P161:P162"/>
    <mergeCell ref="Q161:Q162"/>
    <mergeCell ref="AH172:AH173"/>
    <mergeCell ref="AI172:AI173"/>
    <mergeCell ref="AJ172:AJ173"/>
    <mergeCell ref="A174:A182"/>
    <mergeCell ref="C174:C182"/>
    <mergeCell ref="D174:D182"/>
    <mergeCell ref="E174:E182"/>
    <mergeCell ref="F174:F182"/>
    <mergeCell ref="Z172:Z173"/>
    <mergeCell ref="AA172:AA173"/>
    <mergeCell ref="AB172:AB173"/>
    <mergeCell ref="AC172:AC173"/>
    <mergeCell ref="AD172:AD173"/>
    <mergeCell ref="AE172:AE173"/>
    <mergeCell ref="T172:T173"/>
    <mergeCell ref="U172:U173"/>
    <mergeCell ref="V172:V173"/>
    <mergeCell ref="W172:W173"/>
    <mergeCell ref="X172:X173"/>
    <mergeCell ref="Y172:Y173"/>
    <mergeCell ref="N172:N173"/>
    <mergeCell ref="O172:O173"/>
    <mergeCell ref="P172:P173"/>
    <mergeCell ref="Q172:Q173"/>
    <mergeCell ref="R172:R173"/>
    <mergeCell ref="S172:S173"/>
    <mergeCell ref="H172:H173"/>
    <mergeCell ref="I172:I173"/>
    <mergeCell ref="J172:J173"/>
    <mergeCell ref="K172:K173"/>
    <mergeCell ref="A172:A173"/>
    <mergeCell ref="C172:C173"/>
    <mergeCell ref="Y183:Y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A183:A184"/>
    <mergeCell ref="C183:C184"/>
    <mergeCell ref="D183:D184"/>
    <mergeCell ref="E183:E184"/>
    <mergeCell ref="F183:F184"/>
    <mergeCell ref="G183:G184"/>
    <mergeCell ref="B183:B184"/>
    <mergeCell ref="K815:K816"/>
    <mergeCell ref="L815:L816"/>
    <mergeCell ref="M815:M816"/>
    <mergeCell ref="AJ186:AJ187"/>
    <mergeCell ref="AJ189:AJ190"/>
    <mergeCell ref="AJ192:AJ193"/>
    <mergeCell ref="AJ195:AJ196"/>
    <mergeCell ref="A815:A816"/>
    <mergeCell ref="C815:C816"/>
    <mergeCell ref="D815:D816"/>
    <mergeCell ref="E815:E816"/>
    <mergeCell ref="F815:F816"/>
    <mergeCell ref="G815:G816"/>
    <mergeCell ref="A185:A196"/>
    <mergeCell ref="C185:C196"/>
    <mergeCell ref="D185:D196"/>
    <mergeCell ref="E185:E196"/>
    <mergeCell ref="F185:F196"/>
    <mergeCell ref="AG793:AG794"/>
    <mergeCell ref="AH793:AH794"/>
    <mergeCell ref="AI793:AI794"/>
    <mergeCell ref="AJ793:AJ794"/>
    <mergeCell ref="A795:A803"/>
    <mergeCell ref="C795:C803"/>
    <mergeCell ref="D795:D803"/>
    <mergeCell ref="E795:E803"/>
    <mergeCell ref="K782:K783"/>
    <mergeCell ref="L782:L783"/>
    <mergeCell ref="F795:F803"/>
    <mergeCell ref="Z793:Z794"/>
    <mergeCell ref="AA793:AA794"/>
    <mergeCell ref="AB793:AB794"/>
    <mergeCell ref="A826:A827"/>
    <mergeCell ref="C826:C827"/>
    <mergeCell ref="D826:D827"/>
    <mergeCell ref="E826:E827"/>
    <mergeCell ref="F826:F827"/>
    <mergeCell ref="G826:G827"/>
    <mergeCell ref="AF815:AF816"/>
    <mergeCell ref="AG815:AG816"/>
    <mergeCell ref="AH815:AH816"/>
    <mergeCell ref="AI815:AI816"/>
    <mergeCell ref="AJ815:AJ816"/>
    <mergeCell ref="A817:A825"/>
    <mergeCell ref="C817:C825"/>
    <mergeCell ref="D817:D825"/>
    <mergeCell ref="E817:E825"/>
    <mergeCell ref="F817:F825"/>
    <mergeCell ref="Z815:Z816"/>
    <mergeCell ref="AA815:AA816"/>
    <mergeCell ref="AB815:AB816"/>
    <mergeCell ref="AC815:AC816"/>
    <mergeCell ref="AD815:AD816"/>
    <mergeCell ref="AE815:AE816"/>
    <mergeCell ref="T815:T816"/>
    <mergeCell ref="U815:U816"/>
    <mergeCell ref="V815:V816"/>
    <mergeCell ref="W815:W816"/>
    <mergeCell ref="X815:X816"/>
    <mergeCell ref="Y815:Y816"/>
    <mergeCell ref="N815:N816"/>
    <mergeCell ref="O815:O816"/>
    <mergeCell ref="P815:P816"/>
    <mergeCell ref="Q815:Q816"/>
    <mergeCell ref="AF826:AF827"/>
    <mergeCell ref="AG826:AG827"/>
    <mergeCell ref="AH826:AH827"/>
    <mergeCell ref="AI826:AI827"/>
    <mergeCell ref="A828:A836"/>
    <mergeCell ref="C828:C836"/>
    <mergeCell ref="D828:D836"/>
    <mergeCell ref="E828:E836"/>
    <mergeCell ref="F828:F836"/>
    <mergeCell ref="Z826:Z827"/>
    <mergeCell ref="AA826:AA827"/>
    <mergeCell ref="AB826:AB827"/>
    <mergeCell ref="AC826:AC827"/>
    <mergeCell ref="AD826:AD827"/>
    <mergeCell ref="AE826:AE827"/>
    <mergeCell ref="T826:T827"/>
    <mergeCell ref="U826:U827"/>
    <mergeCell ref="V826:V827"/>
    <mergeCell ref="W826:W827"/>
    <mergeCell ref="X826:X827"/>
    <mergeCell ref="Y826:Y827"/>
    <mergeCell ref="N826:N827"/>
    <mergeCell ref="O826:O827"/>
    <mergeCell ref="P826:P827"/>
    <mergeCell ref="Q826:Q827"/>
    <mergeCell ref="R826:R827"/>
    <mergeCell ref="S826:S827"/>
    <mergeCell ref="H826:H827"/>
    <mergeCell ref="I826:I827"/>
    <mergeCell ref="J826:J827"/>
    <mergeCell ref="K826:K827"/>
    <mergeCell ref="L826:L827"/>
    <mergeCell ref="AJ376:AJ377"/>
    <mergeCell ref="A378:A386"/>
    <mergeCell ref="C378:C386"/>
    <mergeCell ref="D378:D386"/>
    <mergeCell ref="E378:E386"/>
    <mergeCell ref="F378:F386"/>
    <mergeCell ref="Z376:Z377"/>
    <mergeCell ref="AA376:AA377"/>
    <mergeCell ref="AB376:AB377"/>
    <mergeCell ref="AC376:AC377"/>
    <mergeCell ref="AD376:AD377"/>
    <mergeCell ref="AE376:AE377"/>
    <mergeCell ref="T376:T377"/>
    <mergeCell ref="U376:U377"/>
    <mergeCell ref="V376:V377"/>
    <mergeCell ref="W376:W377"/>
    <mergeCell ref="X376:X377"/>
    <mergeCell ref="Y376:Y377"/>
    <mergeCell ref="N376:N377"/>
    <mergeCell ref="O376:O377"/>
    <mergeCell ref="P376:P377"/>
    <mergeCell ref="Q376:Q377"/>
    <mergeCell ref="R376:R377"/>
    <mergeCell ref="S376:S377"/>
    <mergeCell ref="H376:H377"/>
    <mergeCell ref="I376:I377"/>
    <mergeCell ref="J376:J377"/>
    <mergeCell ref="K376:K377"/>
    <mergeCell ref="L376:L377"/>
    <mergeCell ref="M376:M377"/>
    <mergeCell ref="AF376:AF377"/>
    <mergeCell ref="AG376:AG377"/>
    <mergeCell ref="A376:A377"/>
    <mergeCell ref="C376:C377"/>
    <mergeCell ref="D376:D377"/>
    <mergeCell ref="E376:E377"/>
    <mergeCell ref="F376:F377"/>
    <mergeCell ref="G376:G377"/>
    <mergeCell ref="AH376:AH377"/>
    <mergeCell ref="AI376:AI377"/>
    <mergeCell ref="AF387:AF388"/>
    <mergeCell ref="AG387:AG388"/>
    <mergeCell ref="C387:C388"/>
    <mergeCell ref="D387:D388"/>
    <mergeCell ref="E387:E388"/>
    <mergeCell ref="F387:F388"/>
    <mergeCell ref="G387:G388"/>
    <mergeCell ref="AH387:AH388"/>
    <mergeCell ref="AI387:AI388"/>
    <mergeCell ref="A389:A397"/>
    <mergeCell ref="C389:C397"/>
    <mergeCell ref="D389:D397"/>
    <mergeCell ref="E389:E397"/>
    <mergeCell ref="F389:F397"/>
    <mergeCell ref="Z387:Z388"/>
    <mergeCell ref="AA387:AA388"/>
    <mergeCell ref="AB387:AB388"/>
    <mergeCell ref="AC387:AC388"/>
    <mergeCell ref="AD387:AD388"/>
    <mergeCell ref="AE387:AE388"/>
    <mergeCell ref="T387:T388"/>
    <mergeCell ref="U387:U388"/>
    <mergeCell ref="V387:V388"/>
    <mergeCell ref="W387:W388"/>
    <mergeCell ref="X387:X388"/>
    <mergeCell ref="Y387:Y388"/>
    <mergeCell ref="N387:N388"/>
    <mergeCell ref="O387:O388"/>
    <mergeCell ref="P387:P388"/>
    <mergeCell ref="Q387:Q388"/>
    <mergeCell ref="R387:R388"/>
    <mergeCell ref="S387:S388"/>
    <mergeCell ref="H387:H388"/>
    <mergeCell ref="I387:I388"/>
    <mergeCell ref="J387:J388"/>
    <mergeCell ref="K387:K388"/>
    <mergeCell ref="L387:L388"/>
    <mergeCell ref="M387:M388"/>
    <mergeCell ref="A387:A388"/>
    <mergeCell ref="AH398:AH399"/>
    <mergeCell ref="AI398:AI399"/>
    <mergeCell ref="AJ398:AJ399"/>
    <mergeCell ref="A400:A408"/>
    <mergeCell ref="C400:C408"/>
    <mergeCell ref="D400:D408"/>
    <mergeCell ref="E400:E408"/>
    <mergeCell ref="F400:F408"/>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399"/>
    <mergeCell ref="O398:O399"/>
    <mergeCell ref="P398:P399"/>
    <mergeCell ref="Q398:Q399"/>
    <mergeCell ref="R398:R399"/>
    <mergeCell ref="S398:S399"/>
    <mergeCell ref="H398:H399"/>
    <mergeCell ref="I398:I399"/>
    <mergeCell ref="J398:J399"/>
    <mergeCell ref="K398:K399"/>
    <mergeCell ref="L398:L399"/>
    <mergeCell ref="M398:M399"/>
    <mergeCell ref="Y409:Y410"/>
    <mergeCell ref="N409:N410"/>
    <mergeCell ref="O409:O410"/>
    <mergeCell ref="P409:P410"/>
    <mergeCell ref="Q409:Q410"/>
    <mergeCell ref="R409:R410"/>
    <mergeCell ref="S409:S410"/>
    <mergeCell ref="H409:H410"/>
    <mergeCell ref="I409:I410"/>
    <mergeCell ref="J409:J410"/>
    <mergeCell ref="K409:K410"/>
    <mergeCell ref="L409:L410"/>
    <mergeCell ref="M409:M410"/>
    <mergeCell ref="A409:A410"/>
    <mergeCell ref="C409:C410"/>
    <mergeCell ref="AF398:AF399"/>
    <mergeCell ref="AG398:AG399"/>
    <mergeCell ref="A398:A399"/>
    <mergeCell ref="C398:C399"/>
    <mergeCell ref="D398:D399"/>
    <mergeCell ref="E398:E399"/>
    <mergeCell ref="F398:F399"/>
    <mergeCell ref="G398:G399"/>
    <mergeCell ref="L420:L421"/>
    <mergeCell ref="M420:M421"/>
    <mergeCell ref="A420:A421"/>
    <mergeCell ref="C420:C421"/>
    <mergeCell ref="D420:D421"/>
    <mergeCell ref="E420:E421"/>
    <mergeCell ref="F420:F421"/>
    <mergeCell ref="G420:G421"/>
    <mergeCell ref="AF409:AF410"/>
    <mergeCell ref="AG409:AG410"/>
    <mergeCell ref="AH409:AH410"/>
    <mergeCell ref="D409:D410"/>
    <mergeCell ref="E409:E410"/>
    <mergeCell ref="F409:F410"/>
    <mergeCell ref="G409:G410"/>
    <mergeCell ref="AI409:AI410"/>
    <mergeCell ref="A411:A419"/>
    <mergeCell ref="C411:C419"/>
    <mergeCell ref="D411:D419"/>
    <mergeCell ref="E411:E419"/>
    <mergeCell ref="F411:F419"/>
    <mergeCell ref="Z409:Z410"/>
    <mergeCell ref="AA409:AA410"/>
    <mergeCell ref="AB409:AB410"/>
    <mergeCell ref="AC409:AC410"/>
    <mergeCell ref="AD409:AD410"/>
    <mergeCell ref="AE409:AE410"/>
    <mergeCell ref="T409:T410"/>
    <mergeCell ref="U409:U410"/>
    <mergeCell ref="V409:V410"/>
    <mergeCell ref="W409:W410"/>
    <mergeCell ref="X409:X410"/>
    <mergeCell ref="AF420:AF421"/>
    <mergeCell ref="AG420:AG421"/>
    <mergeCell ref="AH420:AH421"/>
    <mergeCell ref="AI420:AI421"/>
    <mergeCell ref="AJ420:AJ421"/>
    <mergeCell ref="A422:A433"/>
    <mergeCell ref="C422:C433"/>
    <mergeCell ref="D422:D433"/>
    <mergeCell ref="E422:E433"/>
    <mergeCell ref="F422:F433"/>
    <mergeCell ref="Z420:Z421"/>
    <mergeCell ref="AA420:AA421"/>
    <mergeCell ref="AB420:AB421"/>
    <mergeCell ref="AC420:AC421"/>
    <mergeCell ref="AD420:AD421"/>
    <mergeCell ref="AE420:AE421"/>
    <mergeCell ref="T420:T421"/>
    <mergeCell ref="U420:U421"/>
    <mergeCell ref="V420:V421"/>
    <mergeCell ref="W420:W421"/>
    <mergeCell ref="X420:X421"/>
    <mergeCell ref="Y420:Y421"/>
    <mergeCell ref="N420:N421"/>
    <mergeCell ref="O420:O421"/>
    <mergeCell ref="P420:P421"/>
    <mergeCell ref="Q420:Q421"/>
    <mergeCell ref="R420:R421"/>
    <mergeCell ref="S420:S421"/>
    <mergeCell ref="H420:H421"/>
    <mergeCell ref="I420:I421"/>
    <mergeCell ref="J420:J421"/>
    <mergeCell ref="K420:K421"/>
    <mergeCell ref="O434:O435"/>
    <mergeCell ref="P434:P435"/>
    <mergeCell ref="Q434:Q435"/>
    <mergeCell ref="R434:R435"/>
    <mergeCell ref="S434:S435"/>
    <mergeCell ref="H434:H435"/>
    <mergeCell ref="I434:I435"/>
    <mergeCell ref="J434:J435"/>
    <mergeCell ref="K434:K435"/>
    <mergeCell ref="L434:L435"/>
    <mergeCell ref="M434:M435"/>
    <mergeCell ref="AJ423:AJ424"/>
    <mergeCell ref="AJ426:AJ427"/>
    <mergeCell ref="AJ429:AJ430"/>
    <mergeCell ref="AJ432:AJ433"/>
    <mergeCell ref="A434:A435"/>
    <mergeCell ref="C434:C435"/>
    <mergeCell ref="D434:D435"/>
    <mergeCell ref="E434:E435"/>
    <mergeCell ref="F434:F435"/>
    <mergeCell ref="G434:G435"/>
    <mergeCell ref="AJ434:AJ435"/>
    <mergeCell ref="B422:B433"/>
    <mergeCell ref="AJ437:AJ438"/>
    <mergeCell ref="AJ440:AJ441"/>
    <mergeCell ref="AJ443:AJ444"/>
    <mergeCell ref="AJ446:AJ447"/>
    <mergeCell ref="A448:A449"/>
    <mergeCell ref="C448:C449"/>
    <mergeCell ref="D448:D449"/>
    <mergeCell ref="E448:E449"/>
    <mergeCell ref="F448:F449"/>
    <mergeCell ref="G448:G449"/>
    <mergeCell ref="AF434:AF435"/>
    <mergeCell ref="AG434:AG435"/>
    <mergeCell ref="AH434:AH435"/>
    <mergeCell ref="AI434:AI435"/>
    <mergeCell ref="A436:A447"/>
    <mergeCell ref="C436:C447"/>
    <mergeCell ref="D436:D447"/>
    <mergeCell ref="E436:E447"/>
    <mergeCell ref="F436:F447"/>
    <mergeCell ref="Z434:Z435"/>
    <mergeCell ref="AA434:AA435"/>
    <mergeCell ref="AB434:AB435"/>
    <mergeCell ref="AC434:AC435"/>
    <mergeCell ref="AD434:AD435"/>
    <mergeCell ref="AE434:AE435"/>
    <mergeCell ref="T434:T435"/>
    <mergeCell ref="U434:U435"/>
    <mergeCell ref="V434:V435"/>
    <mergeCell ref="W434:W435"/>
    <mergeCell ref="X434:X435"/>
    <mergeCell ref="Y434:Y435"/>
    <mergeCell ref="N434:N435"/>
    <mergeCell ref="F450:F458"/>
    <mergeCell ref="Z448:Z449"/>
    <mergeCell ref="AA448:AA449"/>
    <mergeCell ref="AB448:AB449"/>
    <mergeCell ref="AC448:AC449"/>
    <mergeCell ref="AD448:AD449"/>
    <mergeCell ref="AE448:AE449"/>
    <mergeCell ref="T448:T449"/>
    <mergeCell ref="U448:U449"/>
    <mergeCell ref="V448:V449"/>
    <mergeCell ref="W448:W449"/>
    <mergeCell ref="X448:X449"/>
    <mergeCell ref="Y448:Y449"/>
    <mergeCell ref="N448:N449"/>
    <mergeCell ref="O448:O449"/>
    <mergeCell ref="P448:P449"/>
    <mergeCell ref="Q448:Q449"/>
    <mergeCell ref="R448:R449"/>
    <mergeCell ref="S448:S449"/>
    <mergeCell ref="H448:H449"/>
    <mergeCell ref="I448:I449"/>
    <mergeCell ref="J448:J449"/>
    <mergeCell ref="K448:K449"/>
    <mergeCell ref="L448:L449"/>
    <mergeCell ref="M448:M449"/>
    <mergeCell ref="M459:M460"/>
    <mergeCell ref="A459:A460"/>
    <mergeCell ref="C459:C460"/>
    <mergeCell ref="D459:D460"/>
    <mergeCell ref="E459:E460"/>
    <mergeCell ref="F459:F460"/>
    <mergeCell ref="G459:G460"/>
    <mergeCell ref="AJ183:AJ184"/>
    <mergeCell ref="AF183:AF184"/>
    <mergeCell ref="AG183:AG184"/>
    <mergeCell ref="AH183:AH184"/>
    <mergeCell ref="AI183:AI184"/>
    <mergeCell ref="Z183:Z184"/>
    <mergeCell ref="AA183:AA184"/>
    <mergeCell ref="AB183:AB184"/>
    <mergeCell ref="AC183:AC184"/>
    <mergeCell ref="AD183:AD184"/>
    <mergeCell ref="AE183:AE184"/>
    <mergeCell ref="T183:T184"/>
    <mergeCell ref="U183:U184"/>
    <mergeCell ref="V183:V184"/>
    <mergeCell ref="W183:W184"/>
    <mergeCell ref="X183:X184"/>
    <mergeCell ref="AF448:AF449"/>
    <mergeCell ref="AG448:AG449"/>
    <mergeCell ref="AH448:AH449"/>
    <mergeCell ref="AI448:AI449"/>
    <mergeCell ref="AJ448:AJ449"/>
    <mergeCell ref="A450:A458"/>
    <mergeCell ref="C450:C458"/>
    <mergeCell ref="D450:D458"/>
    <mergeCell ref="E450:E458"/>
    <mergeCell ref="AF459:AF460"/>
    <mergeCell ref="AG459:AG460"/>
    <mergeCell ref="AH459:AH460"/>
    <mergeCell ref="AI459:AI460"/>
    <mergeCell ref="A461:A469"/>
    <mergeCell ref="C461:C469"/>
    <mergeCell ref="D461:D469"/>
    <mergeCell ref="E461:E469"/>
    <mergeCell ref="F461:F469"/>
    <mergeCell ref="Z459:Z460"/>
    <mergeCell ref="AA459:AA460"/>
    <mergeCell ref="AB459:AB460"/>
    <mergeCell ref="AC459:AC460"/>
    <mergeCell ref="AD459:AD460"/>
    <mergeCell ref="AE459:AE460"/>
    <mergeCell ref="T459:T460"/>
    <mergeCell ref="U459:U460"/>
    <mergeCell ref="V459:V460"/>
    <mergeCell ref="W459:W460"/>
    <mergeCell ref="X459:X460"/>
    <mergeCell ref="Y459:Y460"/>
    <mergeCell ref="N459:N460"/>
    <mergeCell ref="O459:O460"/>
    <mergeCell ref="P459:P460"/>
    <mergeCell ref="Q459:Q460"/>
    <mergeCell ref="R459:R460"/>
    <mergeCell ref="S459:S460"/>
    <mergeCell ref="H459:H460"/>
    <mergeCell ref="I459:I460"/>
    <mergeCell ref="J459:J460"/>
    <mergeCell ref="K459:K460"/>
    <mergeCell ref="L459:L460"/>
    <mergeCell ref="W470:W471"/>
    <mergeCell ref="X470:X471"/>
    <mergeCell ref="Y470:Y471"/>
    <mergeCell ref="N470:N471"/>
    <mergeCell ref="O470:O471"/>
    <mergeCell ref="P470:P471"/>
    <mergeCell ref="Q470:Q471"/>
    <mergeCell ref="R470:R471"/>
    <mergeCell ref="S470:S471"/>
    <mergeCell ref="H470:H471"/>
    <mergeCell ref="I470:I471"/>
    <mergeCell ref="J470:J471"/>
    <mergeCell ref="K470:K471"/>
    <mergeCell ref="L470:L471"/>
    <mergeCell ref="M470:M471"/>
    <mergeCell ref="A470:A471"/>
    <mergeCell ref="C470:C471"/>
    <mergeCell ref="D470:D471"/>
    <mergeCell ref="E470:E471"/>
    <mergeCell ref="F470:F471"/>
    <mergeCell ref="G470:G471"/>
    <mergeCell ref="M484:M485"/>
    <mergeCell ref="AJ473:AJ474"/>
    <mergeCell ref="AJ476:AJ477"/>
    <mergeCell ref="AJ479:AJ480"/>
    <mergeCell ref="AJ482:AJ483"/>
    <mergeCell ref="A484:A485"/>
    <mergeCell ref="C484:C485"/>
    <mergeCell ref="D484:D485"/>
    <mergeCell ref="E484:E485"/>
    <mergeCell ref="F484:F485"/>
    <mergeCell ref="G484:G485"/>
    <mergeCell ref="AJ484:AJ485"/>
    <mergeCell ref="AJ826:AJ827"/>
    <mergeCell ref="AF470:AF471"/>
    <mergeCell ref="AG470:AG471"/>
    <mergeCell ref="AH470:AH471"/>
    <mergeCell ref="AI470:AI471"/>
    <mergeCell ref="AJ470:AJ471"/>
    <mergeCell ref="A472:A483"/>
    <mergeCell ref="C472:C483"/>
    <mergeCell ref="D472:D483"/>
    <mergeCell ref="E472:E483"/>
    <mergeCell ref="F472:F483"/>
    <mergeCell ref="Z470:Z471"/>
    <mergeCell ref="AA470:AA471"/>
    <mergeCell ref="AB470:AB471"/>
    <mergeCell ref="AC470:AC471"/>
    <mergeCell ref="AD470:AD471"/>
    <mergeCell ref="AE470:AE471"/>
    <mergeCell ref="T470:T471"/>
    <mergeCell ref="U470:U471"/>
    <mergeCell ref="V470:V471"/>
    <mergeCell ref="AF484:AF485"/>
    <mergeCell ref="AG484:AG485"/>
    <mergeCell ref="AH484:AH485"/>
    <mergeCell ref="AI484:AI485"/>
    <mergeCell ref="A486:A494"/>
    <mergeCell ref="C486:C494"/>
    <mergeCell ref="D486:D494"/>
    <mergeCell ref="E486:E494"/>
    <mergeCell ref="F486:F494"/>
    <mergeCell ref="Z484:Z485"/>
    <mergeCell ref="AA484:AA485"/>
    <mergeCell ref="AB484:AB485"/>
    <mergeCell ref="AC484:AC485"/>
    <mergeCell ref="AD484:AD485"/>
    <mergeCell ref="AE484:AE485"/>
    <mergeCell ref="T484:T485"/>
    <mergeCell ref="U484:U485"/>
    <mergeCell ref="V484:V485"/>
    <mergeCell ref="W484:W485"/>
    <mergeCell ref="X484:X485"/>
    <mergeCell ref="Y484:Y485"/>
    <mergeCell ref="N484:N485"/>
    <mergeCell ref="O484:O485"/>
    <mergeCell ref="P484:P485"/>
    <mergeCell ref="Q484:Q485"/>
    <mergeCell ref="R484:R485"/>
    <mergeCell ref="S484:S485"/>
    <mergeCell ref="H484:H485"/>
    <mergeCell ref="I484:I485"/>
    <mergeCell ref="J484:J485"/>
    <mergeCell ref="K484:K485"/>
    <mergeCell ref="L484:L485"/>
    <mergeCell ref="V495:V496"/>
    <mergeCell ref="W495:W496"/>
    <mergeCell ref="X495:X496"/>
    <mergeCell ref="Y495:Y496"/>
    <mergeCell ref="N495:N496"/>
    <mergeCell ref="O495:O496"/>
    <mergeCell ref="P495:P496"/>
    <mergeCell ref="Q495:Q496"/>
    <mergeCell ref="R495:R496"/>
    <mergeCell ref="S495:S496"/>
    <mergeCell ref="H495:H496"/>
    <mergeCell ref="I495:I496"/>
    <mergeCell ref="J495:J496"/>
    <mergeCell ref="K495:K496"/>
    <mergeCell ref="L495:L496"/>
    <mergeCell ref="M495:M496"/>
    <mergeCell ref="A495:A496"/>
    <mergeCell ref="C495:C496"/>
    <mergeCell ref="D495:D496"/>
    <mergeCell ref="E495:E496"/>
    <mergeCell ref="F495:F496"/>
    <mergeCell ref="G495:G496"/>
    <mergeCell ref="S506:S507"/>
    <mergeCell ref="H506:H507"/>
    <mergeCell ref="I506:I507"/>
    <mergeCell ref="J506:J507"/>
    <mergeCell ref="K506:K507"/>
    <mergeCell ref="L506:L507"/>
    <mergeCell ref="M506:M507"/>
    <mergeCell ref="A506:A507"/>
    <mergeCell ref="C506:C507"/>
    <mergeCell ref="D506:D507"/>
    <mergeCell ref="E506:E507"/>
    <mergeCell ref="F506:F507"/>
    <mergeCell ref="G506:G507"/>
    <mergeCell ref="AJ387:AJ388"/>
    <mergeCell ref="AF495:AF496"/>
    <mergeCell ref="AG495:AG496"/>
    <mergeCell ref="AH495:AH496"/>
    <mergeCell ref="AI495:AI496"/>
    <mergeCell ref="AJ495:AJ496"/>
    <mergeCell ref="A497:A505"/>
    <mergeCell ref="C497:C505"/>
    <mergeCell ref="D497:D505"/>
    <mergeCell ref="E497:E505"/>
    <mergeCell ref="F497:F505"/>
    <mergeCell ref="Z495:Z496"/>
    <mergeCell ref="AA495:AA496"/>
    <mergeCell ref="AB495:AB496"/>
    <mergeCell ref="AC495:AC496"/>
    <mergeCell ref="AD495:AD496"/>
    <mergeCell ref="AE495:AE496"/>
    <mergeCell ref="T495:T496"/>
    <mergeCell ref="U495:U496"/>
    <mergeCell ref="A837:A838"/>
    <mergeCell ref="C837:C838"/>
    <mergeCell ref="D837:D838"/>
    <mergeCell ref="E837:E838"/>
    <mergeCell ref="F837:F838"/>
    <mergeCell ref="G837:G838"/>
    <mergeCell ref="AF506:AF507"/>
    <mergeCell ref="AG506:AG507"/>
    <mergeCell ref="AH506:AH507"/>
    <mergeCell ref="AI506:AI507"/>
    <mergeCell ref="A508:A516"/>
    <mergeCell ref="C508:C516"/>
    <mergeCell ref="D508:D516"/>
    <mergeCell ref="E508:E516"/>
    <mergeCell ref="F508:F516"/>
    <mergeCell ref="Z506:Z507"/>
    <mergeCell ref="AA506:AA507"/>
    <mergeCell ref="AB506:AB507"/>
    <mergeCell ref="AC506:AC507"/>
    <mergeCell ref="AD506:AD507"/>
    <mergeCell ref="AE506:AE507"/>
    <mergeCell ref="T506:T507"/>
    <mergeCell ref="U506:U507"/>
    <mergeCell ref="V506:V507"/>
    <mergeCell ref="W506:W507"/>
    <mergeCell ref="X506:X507"/>
    <mergeCell ref="Y506:Y507"/>
    <mergeCell ref="N506:N507"/>
    <mergeCell ref="O506:O507"/>
    <mergeCell ref="P506:P507"/>
    <mergeCell ref="Q506:Q507"/>
    <mergeCell ref="R506:R507"/>
    <mergeCell ref="A804:A805"/>
    <mergeCell ref="C804:C805"/>
    <mergeCell ref="D804:D805"/>
    <mergeCell ref="E804:E805"/>
    <mergeCell ref="F804:F805"/>
    <mergeCell ref="G804:G805"/>
    <mergeCell ref="AJ409:AJ410"/>
    <mergeCell ref="AF837:AF838"/>
    <mergeCell ref="AG837:AG838"/>
    <mergeCell ref="AH837:AH838"/>
    <mergeCell ref="AI837:AI838"/>
    <mergeCell ref="AJ837:AJ838"/>
    <mergeCell ref="AF804:AF805"/>
    <mergeCell ref="AG804:AG805"/>
    <mergeCell ref="AH804:AH805"/>
    <mergeCell ref="AI804:AI805"/>
    <mergeCell ref="A806:A814"/>
    <mergeCell ref="C806:C814"/>
    <mergeCell ref="D806:D814"/>
    <mergeCell ref="E806:E814"/>
    <mergeCell ref="F806:F814"/>
    <mergeCell ref="Z804:Z805"/>
    <mergeCell ref="AA804:AA805"/>
    <mergeCell ref="T837:T838"/>
    <mergeCell ref="U837:U838"/>
    <mergeCell ref="V837:V838"/>
    <mergeCell ref="W837:W838"/>
    <mergeCell ref="X837:X838"/>
    <mergeCell ref="Y837:Y838"/>
    <mergeCell ref="N837:N838"/>
    <mergeCell ref="O837:O838"/>
    <mergeCell ref="P837:P838"/>
    <mergeCell ref="AF848:AF849"/>
    <mergeCell ref="AG848:AG849"/>
    <mergeCell ref="AH848:AH849"/>
    <mergeCell ref="AI848:AI849"/>
    <mergeCell ref="A839:A847"/>
    <mergeCell ref="C839:C847"/>
    <mergeCell ref="D839:D847"/>
    <mergeCell ref="E839:E847"/>
    <mergeCell ref="F839:F847"/>
    <mergeCell ref="Z837:Z838"/>
    <mergeCell ref="AA837:AA838"/>
    <mergeCell ref="AB837:AB838"/>
    <mergeCell ref="AC837:AC838"/>
    <mergeCell ref="AD837:AD838"/>
    <mergeCell ref="AE837:AE838"/>
    <mergeCell ref="L848:L849"/>
    <mergeCell ref="M848:M849"/>
    <mergeCell ref="A848:A849"/>
    <mergeCell ref="C848:C849"/>
    <mergeCell ref="D848:D849"/>
    <mergeCell ref="E848:E849"/>
    <mergeCell ref="F848:F849"/>
    <mergeCell ref="G848:G849"/>
    <mergeCell ref="Q837:Q838"/>
    <mergeCell ref="R837:R838"/>
    <mergeCell ref="S837:S838"/>
    <mergeCell ref="H837:H838"/>
    <mergeCell ref="I837:I838"/>
    <mergeCell ref="J837:J838"/>
    <mergeCell ref="K837:K838"/>
    <mergeCell ref="L837:L838"/>
    <mergeCell ref="M837:M838"/>
    <mergeCell ref="H848:H849"/>
    <mergeCell ref="I848:I849"/>
    <mergeCell ref="J848:J849"/>
    <mergeCell ref="K848:K849"/>
    <mergeCell ref="AB804:AB805"/>
    <mergeCell ref="AC804:AC805"/>
    <mergeCell ref="AD804:AD805"/>
    <mergeCell ref="AE804:AE805"/>
    <mergeCell ref="T804:T805"/>
    <mergeCell ref="U804:U805"/>
    <mergeCell ref="V804:V805"/>
    <mergeCell ref="W804:W805"/>
    <mergeCell ref="X804:X805"/>
    <mergeCell ref="Y804:Y805"/>
    <mergeCell ref="N804:N805"/>
    <mergeCell ref="O804:O805"/>
    <mergeCell ref="P804:P805"/>
    <mergeCell ref="Q804:Q805"/>
    <mergeCell ref="R804:R805"/>
    <mergeCell ref="S804:S805"/>
    <mergeCell ref="H804:H805"/>
    <mergeCell ref="I804:I805"/>
    <mergeCell ref="J804:J805"/>
    <mergeCell ref="K804:K805"/>
    <mergeCell ref="L804:L805"/>
    <mergeCell ref="M804:M805"/>
    <mergeCell ref="M826:M827"/>
    <mergeCell ref="R815:R816"/>
    <mergeCell ref="S815:S816"/>
    <mergeCell ref="H815:H816"/>
    <mergeCell ref="I815:I816"/>
    <mergeCell ref="J815:J816"/>
    <mergeCell ref="AA848:AA849"/>
    <mergeCell ref="AB848:AB849"/>
    <mergeCell ref="AC848:AC849"/>
    <mergeCell ref="AD848:AD849"/>
    <mergeCell ref="AE848:AE849"/>
    <mergeCell ref="T848:T849"/>
    <mergeCell ref="U848:U849"/>
    <mergeCell ref="V848:V849"/>
    <mergeCell ref="W848:W849"/>
    <mergeCell ref="X848:X849"/>
    <mergeCell ref="Y848:Y849"/>
    <mergeCell ref="N848:N849"/>
    <mergeCell ref="O848:O849"/>
    <mergeCell ref="P848:P849"/>
    <mergeCell ref="Q848:Q849"/>
    <mergeCell ref="R848:R849"/>
    <mergeCell ref="S848:S849"/>
    <mergeCell ref="AJ863:AJ864"/>
    <mergeCell ref="AJ866:AJ867"/>
    <mergeCell ref="AJ869:AJ870"/>
    <mergeCell ref="AJ872:AJ873"/>
    <mergeCell ref="A550:A551"/>
    <mergeCell ref="C550:C551"/>
    <mergeCell ref="D550:D551"/>
    <mergeCell ref="E550:E551"/>
    <mergeCell ref="F550:F551"/>
    <mergeCell ref="G550:G551"/>
    <mergeCell ref="AF860:AF861"/>
    <mergeCell ref="AG860:AG861"/>
    <mergeCell ref="AH860:AH861"/>
    <mergeCell ref="AI860:AI861"/>
    <mergeCell ref="A862:A873"/>
    <mergeCell ref="C862:C873"/>
    <mergeCell ref="D862:D873"/>
    <mergeCell ref="E862:E873"/>
    <mergeCell ref="F862:F873"/>
    <mergeCell ref="Z860:Z861"/>
    <mergeCell ref="AA860:AA861"/>
    <mergeCell ref="AB860:AB861"/>
    <mergeCell ref="AC860:AC861"/>
    <mergeCell ref="AD860:AD861"/>
    <mergeCell ref="AE860:AE861"/>
    <mergeCell ref="T860:T861"/>
    <mergeCell ref="U860:U861"/>
    <mergeCell ref="V860:V861"/>
    <mergeCell ref="W860:W861"/>
    <mergeCell ref="X860:X861"/>
    <mergeCell ref="Y860:Y861"/>
    <mergeCell ref="N860:N861"/>
    <mergeCell ref="X550:X551"/>
    <mergeCell ref="Y550:Y551"/>
    <mergeCell ref="N550:N551"/>
    <mergeCell ref="O550:O551"/>
    <mergeCell ref="P550:P551"/>
    <mergeCell ref="Q550:Q551"/>
    <mergeCell ref="R550:R551"/>
    <mergeCell ref="S550:S551"/>
    <mergeCell ref="H550:H551"/>
    <mergeCell ref="I550:I551"/>
    <mergeCell ref="J550:J551"/>
    <mergeCell ref="K550:K551"/>
    <mergeCell ref="L550:L551"/>
    <mergeCell ref="M550:M551"/>
    <mergeCell ref="Q561:Q562"/>
    <mergeCell ref="R561:R562"/>
    <mergeCell ref="S561:S562"/>
    <mergeCell ref="H561:H562"/>
    <mergeCell ref="I561:I562"/>
    <mergeCell ref="J561:J562"/>
    <mergeCell ref="K561:K562"/>
    <mergeCell ref="L561:L562"/>
    <mergeCell ref="M561:M562"/>
    <mergeCell ref="A561:A562"/>
    <mergeCell ref="C561:C562"/>
    <mergeCell ref="D561:D562"/>
    <mergeCell ref="E561:E562"/>
    <mergeCell ref="F561:F562"/>
    <mergeCell ref="G561:G562"/>
    <mergeCell ref="AJ459:AJ460"/>
    <mergeCell ref="AF550:AF551"/>
    <mergeCell ref="AG550:AG551"/>
    <mergeCell ref="AH550:AH551"/>
    <mergeCell ref="AI550:AI551"/>
    <mergeCell ref="A552:A560"/>
    <mergeCell ref="C552:C560"/>
    <mergeCell ref="D552:D560"/>
    <mergeCell ref="E552:E560"/>
    <mergeCell ref="F552:F560"/>
    <mergeCell ref="Z550:Z551"/>
    <mergeCell ref="AA550:AA551"/>
    <mergeCell ref="AB550:AB551"/>
    <mergeCell ref="AC550:AC551"/>
    <mergeCell ref="AD550:AD551"/>
    <mergeCell ref="AE550:AE551"/>
    <mergeCell ref="T550:T551"/>
    <mergeCell ref="A528:A529"/>
    <mergeCell ref="C528:C529"/>
    <mergeCell ref="D528:D529"/>
    <mergeCell ref="E528:E529"/>
    <mergeCell ref="F528:F529"/>
    <mergeCell ref="G528:G529"/>
    <mergeCell ref="AJ550:AJ551"/>
    <mergeCell ref="AG528:AG529"/>
    <mergeCell ref="AH528:AH529"/>
    <mergeCell ref="M572:M573"/>
    <mergeCell ref="A572:A573"/>
    <mergeCell ref="C572:C573"/>
    <mergeCell ref="D572:D573"/>
    <mergeCell ref="E572:E573"/>
    <mergeCell ref="F572:F573"/>
    <mergeCell ref="G572:G573"/>
    <mergeCell ref="AF561:AF562"/>
    <mergeCell ref="AG561:AG562"/>
    <mergeCell ref="AH561:AH562"/>
    <mergeCell ref="AI561:AI562"/>
    <mergeCell ref="AJ561:AJ562"/>
    <mergeCell ref="A563:A571"/>
    <mergeCell ref="C563:C571"/>
    <mergeCell ref="D563:D571"/>
    <mergeCell ref="E563:E571"/>
    <mergeCell ref="F563:F571"/>
    <mergeCell ref="Z561:Z562"/>
    <mergeCell ref="AA561:AA562"/>
    <mergeCell ref="AB561:AB562"/>
    <mergeCell ref="AC561:AC562"/>
    <mergeCell ref="AD561:AD562"/>
    <mergeCell ref="AE561:AE562"/>
    <mergeCell ref="T561:T562"/>
    <mergeCell ref="U561:U562"/>
    <mergeCell ref="V561:V562"/>
    <mergeCell ref="W561:W562"/>
    <mergeCell ref="X561:X562"/>
    <mergeCell ref="Y561:Y562"/>
    <mergeCell ref="N561:N562"/>
    <mergeCell ref="O561:O562"/>
    <mergeCell ref="P561:P562"/>
    <mergeCell ref="AF572:AF573"/>
    <mergeCell ref="AG572:AG573"/>
    <mergeCell ref="AH572:AH573"/>
    <mergeCell ref="AI572:AI573"/>
    <mergeCell ref="A574:A585"/>
    <mergeCell ref="C574:C585"/>
    <mergeCell ref="D574:D585"/>
    <mergeCell ref="E574:E585"/>
    <mergeCell ref="F574:F585"/>
    <mergeCell ref="Z572:Z573"/>
    <mergeCell ref="AA572:AA573"/>
    <mergeCell ref="AB572:AB573"/>
    <mergeCell ref="AC572:AC573"/>
    <mergeCell ref="AD572:AD573"/>
    <mergeCell ref="AE572:AE573"/>
    <mergeCell ref="T572:T573"/>
    <mergeCell ref="U572:U573"/>
    <mergeCell ref="V572:V573"/>
    <mergeCell ref="W572:W573"/>
    <mergeCell ref="X572:X573"/>
    <mergeCell ref="Y572:Y573"/>
    <mergeCell ref="N572:N573"/>
    <mergeCell ref="O572:O573"/>
    <mergeCell ref="P572:P573"/>
    <mergeCell ref="Q572:Q573"/>
    <mergeCell ref="R572:R573"/>
    <mergeCell ref="S572:S573"/>
    <mergeCell ref="H572:H573"/>
    <mergeCell ref="I572:I573"/>
    <mergeCell ref="J572:J573"/>
    <mergeCell ref="K572:K573"/>
    <mergeCell ref="L572:L573"/>
    <mergeCell ref="N586:N587"/>
    <mergeCell ref="O586:O587"/>
    <mergeCell ref="P586:P587"/>
    <mergeCell ref="Q586:Q587"/>
    <mergeCell ref="R586:R587"/>
    <mergeCell ref="S586:S587"/>
    <mergeCell ref="H586:H587"/>
    <mergeCell ref="I586:I587"/>
    <mergeCell ref="J586:J587"/>
    <mergeCell ref="K586:K587"/>
    <mergeCell ref="L586:L587"/>
    <mergeCell ref="M586:M587"/>
    <mergeCell ref="AJ575:AJ576"/>
    <mergeCell ref="AJ578:AJ579"/>
    <mergeCell ref="AJ581:AJ582"/>
    <mergeCell ref="AJ584:AJ585"/>
    <mergeCell ref="A586:A587"/>
    <mergeCell ref="C586:C587"/>
    <mergeCell ref="D586:D587"/>
    <mergeCell ref="E586:E587"/>
    <mergeCell ref="F586:F587"/>
    <mergeCell ref="G586:G587"/>
    <mergeCell ref="B586:B587"/>
    <mergeCell ref="AJ589:AJ590"/>
    <mergeCell ref="AJ592:AJ593"/>
    <mergeCell ref="AJ595:AJ596"/>
    <mergeCell ref="AJ598:AJ599"/>
    <mergeCell ref="A600:A601"/>
    <mergeCell ref="C600:C601"/>
    <mergeCell ref="D600:D601"/>
    <mergeCell ref="E600:E601"/>
    <mergeCell ref="F600:F601"/>
    <mergeCell ref="G600:G601"/>
    <mergeCell ref="AF586:AF587"/>
    <mergeCell ref="AG586:AG587"/>
    <mergeCell ref="AH586:AH587"/>
    <mergeCell ref="AI586:AI587"/>
    <mergeCell ref="AJ586:AJ587"/>
    <mergeCell ref="A588:A599"/>
    <mergeCell ref="C588:C599"/>
    <mergeCell ref="D588:D599"/>
    <mergeCell ref="E588:E599"/>
    <mergeCell ref="F588:F599"/>
    <mergeCell ref="Z586:Z587"/>
    <mergeCell ref="AA586:AA587"/>
    <mergeCell ref="AB586:AB587"/>
    <mergeCell ref="AC586:AC587"/>
    <mergeCell ref="AD586:AD587"/>
    <mergeCell ref="AE586:AE587"/>
    <mergeCell ref="T586:T587"/>
    <mergeCell ref="U586:U587"/>
    <mergeCell ref="V586:V587"/>
    <mergeCell ref="W586:W587"/>
    <mergeCell ref="X586:X587"/>
    <mergeCell ref="Y586:Y587"/>
    <mergeCell ref="U600:U601"/>
    <mergeCell ref="V600:V601"/>
    <mergeCell ref="W600:W601"/>
    <mergeCell ref="X600:X601"/>
    <mergeCell ref="Y600:Y601"/>
    <mergeCell ref="N600:N601"/>
    <mergeCell ref="O600:O601"/>
    <mergeCell ref="P600:P601"/>
    <mergeCell ref="Q600:Q601"/>
    <mergeCell ref="R600:R601"/>
    <mergeCell ref="S600:S601"/>
    <mergeCell ref="H600:H601"/>
    <mergeCell ref="I600:I601"/>
    <mergeCell ref="J600:J601"/>
    <mergeCell ref="K600:K601"/>
    <mergeCell ref="L600:L601"/>
    <mergeCell ref="M600:M601"/>
    <mergeCell ref="Q611:Q612"/>
    <mergeCell ref="R611:R612"/>
    <mergeCell ref="S611:S612"/>
    <mergeCell ref="H611:H612"/>
    <mergeCell ref="I611:I612"/>
    <mergeCell ref="J611:J612"/>
    <mergeCell ref="K611:K612"/>
    <mergeCell ref="L611:L612"/>
    <mergeCell ref="M611:M612"/>
    <mergeCell ref="A611:A612"/>
    <mergeCell ref="C611:C612"/>
    <mergeCell ref="D611:D612"/>
    <mergeCell ref="E611:E612"/>
    <mergeCell ref="F611:F612"/>
    <mergeCell ref="G611:G612"/>
    <mergeCell ref="AJ506:AJ507"/>
    <mergeCell ref="AF600:AF601"/>
    <mergeCell ref="AG600:AG601"/>
    <mergeCell ref="AH600:AH601"/>
    <mergeCell ref="AI600:AI601"/>
    <mergeCell ref="A602:A610"/>
    <mergeCell ref="C602:C610"/>
    <mergeCell ref="D602:D610"/>
    <mergeCell ref="E602:E610"/>
    <mergeCell ref="F602:F610"/>
    <mergeCell ref="Z600:Z601"/>
    <mergeCell ref="AA600:AA601"/>
    <mergeCell ref="AB600:AB601"/>
    <mergeCell ref="AC600:AC601"/>
    <mergeCell ref="AD600:AD601"/>
    <mergeCell ref="AE600:AE601"/>
    <mergeCell ref="T600:T601"/>
    <mergeCell ref="M622:M623"/>
    <mergeCell ref="A622:A623"/>
    <mergeCell ref="C622:C623"/>
    <mergeCell ref="D622:D623"/>
    <mergeCell ref="E622:E623"/>
    <mergeCell ref="F622:F623"/>
    <mergeCell ref="G622:G623"/>
    <mergeCell ref="AF611:AF612"/>
    <mergeCell ref="AG611:AG612"/>
    <mergeCell ref="AH611:AH612"/>
    <mergeCell ref="AI611:AI612"/>
    <mergeCell ref="AJ611:AJ612"/>
    <mergeCell ref="A613:A621"/>
    <mergeCell ref="C613:C621"/>
    <mergeCell ref="D613:D621"/>
    <mergeCell ref="E613:E621"/>
    <mergeCell ref="F613:F621"/>
    <mergeCell ref="Z611:Z612"/>
    <mergeCell ref="AA611:AA612"/>
    <mergeCell ref="AB611:AB612"/>
    <mergeCell ref="AC611:AC612"/>
    <mergeCell ref="AD611:AD612"/>
    <mergeCell ref="AE611:AE612"/>
    <mergeCell ref="T611:T612"/>
    <mergeCell ref="U611:U612"/>
    <mergeCell ref="V611:V612"/>
    <mergeCell ref="W611:W612"/>
    <mergeCell ref="X611:X612"/>
    <mergeCell ref="Y611:Y612"/>
    <mergeCell ref="N611:N612"/>
    <mergeCell ref="O611:O612"/>
    <mergeCell ref="P611:P612"/>
    <mergeCell ref="AF622:AF623"/>
    <mergeCell ref="AG622:AG623"/>
    <mergeCell ref="AH622:AH623"/>
    <mergeCell ref="AI622:AI623"/>
    <mergeCell ref="A624:A632"/>
    <mergeCell ref="C624:C632"/>
    <mergeCell ref="D624:D632"/>
    <mergeCell ref="E624:E632"/>
    <mergeCell ref="F624:F632"/>
    <mergeCell ref="Z622:Z623"/>
    <mergeCell ref="AA622:AA623"/>
    <mergeCell ref="AB622:AB623"/>
    <mergeCell ref="AC622:AC623"/>
    <mergeCell ref="AD622:AD623"/>
    <mergeCell ref="AE622:AE623"/>
    <mergeCell ref="T622:T623"/>
    <mergeCell ref="U622:U623"/>
    <mergeCell ref="V622:V623"/>
    <mergeCell ref="W622:W623"/>
    <mergeCell ref="X622:X623"/>
    <mergeCell ref="Y622:Y623"/>
    <mergeCell ref="N622:N623"/>
    <mergeCell ref="O622:O623"/>
    <mergeCell ref="P622:P623"/>
    <mergeCell ref="Q622:Q623"/>
    <mergeCell ref="R622:R623"/>
    <mergeCell ref="S622:S623"/>
    <mergeCell ref="H622:H623"/>
    <mergeCell ref="I622:I623"/>
    <mergeCell ref="J622:J623"/>
    <mergeCell ref="K622:K623"/>
    <mergeCell ref="L622:L623"/>
    <mergeCell ref="AH633:AH634"/>
    <mergeCell ref="AI633:AI634"/>
    <mergeCell ref="AJ633:AJ634"/>
    <mergeCell ref="A635:A643"/>
    <mergeCell ref="C635:C643"/>
    <mergeCell ref="D635:D643"/>
    <mergeCell ref="E635:E643"/>
    <mergeCell ref="F635:F643"/>
    <mergeCell ref="Z633:Z634"/>
    <mergeCell ref="AA633:AA634"/>
    <mergeCell ref="AB633:AB634"/>
    <mergeCell ref="AC633:AC634"/>
    <mergeCell ref="AD633:AD634"/>
    <mergeCell ref="AE633:AE634"/>
    <mergeCell ref="T633:T634"/>
    <mergeCell ref="U633:U634"/>
    <mergeCell ref="V633:V634"/>
    <mergeCell ref="W633:W634"/>
    <mergeCell ref="X633:X634"/>
    <mergeCell ref="Y633:Y634"/>
    <mergeCell ref="N633:N634"/>
    <mergeCell ref="O633:O634"/>
    <mergeCell ref="P633:P634"/>
    <mergeCell ref="Q633:Q634"/>
    <mergeCell ref="R633:R634"/>
    <mergeCell ref="S633:S634"/>
    <mergeCell ref="H633:H634"/>
    <mergeCell ref="I633:I634"/>
    <mergeCell ref="J633:J634"/>
    <mergeCell ref="K633:K634"/>
    <mergeCell ref="L633:L634"/>
    <mergeCell ref="A644:A645"/>
    <mergeCell ref="C644:C645"/>
    <mergeCell ref="D644:D645"/>
    <mergeCell ref="E644:E645"/>
    <mergeCell ref="F644:F645"/>
    <mergeCell ref="G644:G645"/>
    <mergeCell ref="AF633:AF634"/>
    <mergeCell ref="M633:M634"/>
    <mergeCell ref="A633:A634"/>
    <mergeCell ref="C633:C634"/>
    <mergeCell ref="D633:D634"/>
    <mergeCell ref="E633:E634"/>
    <mergeCell ref="F633:F634"/>
    <mergeCell ref="G633:G634"/>
    <mergeCell ref="AG633:AG634"/>
    <mergeCell ref="AF644:AF645"/>
    <mergeCell ref="AG644:AG645"/>
    <mergeCell ref="AH644:AH645"/>
    <mergeCell ref="AI644:AI645"/>
    <mergeCell ref="AJ644:AJ645"/>
    <mergeCell ref="A646:A654"/>
    <mergeCell ref="C646:C654"/>
    <mergeCell ref="D646:D654"/>
    <mergeCell ref="E646:E654"/>
    <mergeCell ref="F646:F654"/>
    <mergeCell ref="Z644:Z645"/>
    <mergeCell ref="AA644:AA645"/>
    <mergeCell ref="AB644:AB645"/>
    <mergeCell ref="AC644:AC645"/>
    <mergeCell ref="AD644:AD645"/>
    <mergeCell ref="AE644:AE645"/>
    <mergeCell ref="T644:T645"/>
    <mergeCell ref="U644:U645"/>
    <mergeCell ref="V644:V645"/>
    <mergeCell ref="W644:W645"/>
    <mergeCell ref="X644:X645"/>
    <mergeCell ref="Y644:Y645"/>
    <mergeCell ref="N644:N645"/>
    <mergeCell ref="O644:O645"/>
    <mergeCell ref="P644:P645"/>
    <mergeCell ref="Q644:Q645"/>
    <mergeCell ref="R644:R645"/>
    <mergeCell ref="S644:S645"/>
    <mergeCell ref="H644:H645"/>
    <mergeCell ref="I644:I645"/>
    <mergeCell ref="J644:J645"/>
    <mergeCell ref="K644:K645"/>
    <mergeCell ref="L644:L645"/>
    <mergeCell ref="M644:M645"/>
    <mergeCell ref="A655:A656"/>
    <mergeCell ref="C655:C656"/>
    <mergeCell ref="D655:D656"/>
    <mergeCell ref="E655:E656"/>
    <mergeCell ref="F655:F656"/>
    <mergeCell ref="G655:G656"/>
    <mergeCell ref="AJ860:AJ861"/>
    <mergeCell ref="AJ804:AJ805"/>
    <mergeCell ref="O860:O861"/>
    <mergeCell ref="P860:P861"/>
    <mergeCell ref="Q860:Q861"/>
    <mergeCell ref="R860:R861"/>
    <mergeCell ref="S860:S861"/>
    <mergeCell ref="H860:H861"/>
    <mergeCell ref="I860:I861"/>
    <mergeCell ref="J860:J861"/>
    <mergeCell ref="K860:K861"/>
    <mergeCell ref="L860:L861"/>
    <mergeCell ref="M860:M861"/>
    <mergeCell ref="A860:A861"/>
    <mergeCell ref="C860:C861"/>
    <mergeCell ref="D860:D861"/>
    <mergeCell ref="E860:E861"/>
    <mergeCell ref="F860:F861"/>
    <mergeCell ref="G860:G861"/>
    <mergeCell ref="AJ848:AJ849"/>
    <mergeCell ref="A850:A859"/>
    <mergeCell ref="C850:C859"/>
    <mergeCell ref="D850:D859"/>
    <mergeCell ref="E850:E859"/>
    <mergeCell ref="F850:F859"/>
    <mergeCell ref="Z848:Z849"/>
    <mergeCell ref="AG655:AG656"/>
    <mergeCell ref="AH655:AH656"/>
    <mergeCell ref="AI655:AI656"/>
    <mergeCell ref="A657:A666"/>
    <mergeCell ref="C657:C666"/>
    <mergeCell ref="D657:D666"/>
    <mergeCell ref="E657:E666"/>
    <mergeCell ref="F657:F666"/>
    <mergeCell ref="Z655:Z656"/>
    <mergeCell ref="AA655:AA656"/>
    <mergeCell ref="AB655:AB656"/>
    <mergeCell ref="AC655:AC656"/>
    <mergeCell ref="AD655:AD656"/>
    <mergeCell ref="AE655:AE656"/>
    <mergeCell ref="T655:T656"/>
    <mergeCell ref="U655:U656"/>
    <mergeCell ref="V655:V656"/>
    <mergeCell ref="W655:W656"/>
    <mergeCell ref="X655:X656"/>
    <mergeCell ref="Y655:Y656"/>
    <mergeCell ref="N655:N656"/>
    <mergeCell ref="O655:O656"/>
    <mergeCell ref="P655:P656"/>
    <mergeCell ref="Q655:Q656"/>
    <mergeCell ref="R655:R656"/>
    <mergeCell ref="S655:S656"/>
    <mergeCell ref="H655:H656"/>
    <mergeCell ref="I655:I656"/>
    <mergeCell ref="J655:J656"/>
    <mergeCell ref="K655:K656"/>
    <mergeCell ref="L655:L656"/>
    <mergeCell ref="M655:M656"/>
    <mergeCell ref="AG667:AG668"/>
    <mergeCell ref="AH667:AH668"/>
    <mergeCell ref="AI667:AI668"/>
    <mergeCell ref="AJ667:AJ668"/>
    <mergeCell ref="A669:A677"/>
    <mergeCell ref="C669:C677"/>
    <mergeCell ref="D669:D677"/>
    <mergeCell ref="E669:E677"/>
    <mergeCell ref="F669:F677"/>
    <mergeCell ref="Z667:Z668"/>
    <mergeCell ref="AA667:AA668"/>
    <mergeCell ref="AB667:AB668"/>
    <mergeCell ref="AC667:AC668"/>
    <mergeCell ref="AD667:AD668"/>
    <mergeCell ref="AE667:AE668"/>
    <mergeCell ref="T667:T668"/>
    <mergeCell ref="U667:U668"/>
    <mergeCell ref="V667:V668"/>
    <mergeCell ref="W667:W668"/>
    <mergeCell ref="X667:X668"/>
    <mergeCell ref="Y667:Y668"/>
    <mergeCell ref="N667:N668"/>
    <mergeCell ref="O667:O668"/>
    <mergeCell ref="P667:P668"/>
    <mergeCell ref="A667:A668"/>
    <mergeCell ref="C667:C668"/>
    <mergeCell ref="D667:D668"/>
    <mergeCell ref="E667:E668"/>
    <mergeCell ref="F667:F668"/>
    <mergeCell ref="G667:G668"/>
    <mergeCell ref="AI528:AI529"/>
    <mergeCell ref="A530:A538"/>
    <mergeCell ref="C530:C538"/>
    <mergeCell ref="D530:D538"/>
    <mergeCell ref="E530:E538"/>
    <mergeCell ref="F530:F538"/>
    <mergeCell ref="Z528:Z529"/>
    <mergeCell ref="AA528:AA529"/>
    <mergeCell ref="AB528:AB529"/>
    <mergeCell ref="AC528:AC529"/>
    <mergeCell ref="AD528:AD529"/>
    <mergeCell ref="AE528:AE529"/>
    <mergeCell ref="T528:T529"/>
    <mergeCell ref="U528:U529"/>
    <mergeCell ref="V528:V529"/>
    <mergeCell ref="W528:W529"/>
    <mergeCell ref="X528:X529"/>
    <mergeCell ref="Y528:Y529"/>
    <mergeCell ref="N528:N529"/>
    <mergeCell ref="O528:O529"/>
    <mergeCell ref="P528:P529"/>
    <mergeCell ref="Q528:Q529"/>
    <mergeCell ref="R528:R529"/>
    <mergeCell ref="S528:S529"/>
    <mergeCell ref="H528:H529"/>
    <mergeCell ref="I528:I529"/>
    <mergeCell ref="J528:J529"/>
    <mergeCell ref="K528:K529"/>
    <mergeCell ref="L528:L529"/>
    <mergeCell ref="M528:M529"/>
    <mergeCell ref="AJ877:AJ878"/>
    <mergeCell ref="AJ880:AJ881"/>
    <mergeCell ref="AJ883:AJ884"/>
    <mergeCell ref="AJ886:AJ887"/>
    <mergeCell ref="A50:A51"/>
    <mergeCell ref="C50:C51"/>
    <mergeCell ref="D50:D51"/>
    <mergeCell ref="E50:E51"/>
    <mergeCell ref="F50:F51"/>
    <mergeCell ref="G50:G51"/>
    <mergeCell ref="AJ572:AJ573"/>
    <mergeCell ref="AF874:AF875"/>
    <mergeCell ref="AG874:AG875"/>
    <mergeCell ref="AH874:AH875"/>
    <mergeCell ref="AI874:AI875"/>
    <mergeCell ref="AJ874:AJ875"/>
    <mergeCell ref="A876:A887"/>
    <mergeCell ref="C876:C887"/>
    <mergeCell ref="D876:D887"/>
    <mergeCell ref="E876:E887"/>
    <mergeCell ref="F876:F887"/>
    <mergeCell ref="Z874:Z875"/>
    <mergeCell ref="AA874:AA875"/>
    <mergeCell ref="AB874:AB875"/>
    <mergeCell ref="AC874:AC875"/>
    <mergeCell ref="AD874:AD875"/>
    <mergeCell ref="AE874:AE875"/>
    <mergeCell ref="T874:T875"/>
    <mergeCell ref="U874:U875"/>
    <mergeCell ref="V874:V875"/>
    <mergeCell ref="W874:W875"/>
    <mergeCell ref="X874:X875"/>
    <mergeCell ref="D874:D875"/>
    <mergeCell ref="E874:E875"/>
    <mergeCell ref="F874:F875"/>
    <mergeCell ref="G874:G875"/>
    <mergeCell ref="AF528:AF529"/>
    <mergeCell ref="Q667:Q668"/>
    <mergeCell ref="R667:R668"/>
    <mergeCell ref="S667:S668"/>
    <mergeCell ref="H667:H668"/>
    <mergeCell ref="I667:I668"/>
    <mergeCell ref="J667:J668"/>
    <mergeCell ref="A874:A875"/>
    <mergeCell ref="C874:C875"/>
    <mergeCell ref="AG50:AG51"/>
    <mergeCell ref="AH50:AH51"/>
    <mergeCell ref="AI50:AI51"/>
    <mergeCell ref="A52:A60"/>
    <mergeCell ref="C52:C60"/>
    <mergeCell ref="D52:D60"/>
    <mergeCell ref="E52:E60"/>
    <mergeCell ref="F52:F60"/>
    <mergeCell ref="Z50:Z51"/>
    <mergeCell ref="AA50:AA51"/>
    <mergeCell ref="AB50:AB51"/>
    <mergeCell ref="AC50:AC51"/>
    <mergeCell ref="AD50:AD51"/>
    <mergeCell ref="AE50:AE51"/>
    <mergeCell ref="T50:T51"/>
    <mergeCell ref="U50:U51"/>
    <mergeCell ref="V50:V51"/>
    <mergeCell ref="W50:W51"/>
    <mergeCell ref="X50:X51"/>
    <mergeCell ref="AF50:AF51"/>
    <mergeCell ref="Y874:Y875"/>
    <mergeCell ref="N874:N875"/>
    <mergeCell ref="O874:O875"/>
    <mergeCell ref="P874:P875"/>
    <mergeCell ref="Q874:Q875"/>
    <mergeCell ref="R874:R875"/>
    <mergeCell ref="S874:S875"/>
    <mergeCell ref="H874:H875"/>
    <mergeCell ref="I874:I875"/>
    <mergeCell ref="J874:J875"/>
    <mergeCell ref="K874:K875"/>
    <mergeCell ref="L874:L875"/>
    <mergeCell ref="M874:M875"/>
    <mergeCell ref="L50:L51"/>
    <mergeCell ref="M50:M51"/>
    <mergeCell ref="Y50:Y51"/>
    <mergeCell ref="N50:N51"/>
    <mergeCell ref="O50:O51"/>
    <mergeCell ref="P50:P51"/>
    <mergeCell ref="Q50:Q51"/>
    <mergeCell ref="R50:R51"/>
    <mergeCell ref="S50:S51"/>
    <mergeCell ref="H50:H51"/>
    <mergeCell ref="I50:I51"/>
    <mergeCell ref="J50:J51"/>
    <mergeCell ref="K50:K51"/>
    <mergeCell ref="K667:K668"/>
    <mergeCell ref="L667:L668"/>
    <mergeCell ref="M667:M668"/>
    <mergeCell ref="AF667:AF668"/>
    <mergeCell ref="AF655:AF656"/>
    <mergeCell ref="AJ600:AJ601"/>
    <mergeCell ref="AF888:AF889"/>
    <mergeCell ref="AG888:AG889"/>
    <mergeCell ref="AH888:AH889"/>
    <mergeCell ref="AI888:AI889"/>
    <mergeCell ref="AJ888:AJ889"/>
    <mergeCell ref="A890:A898"/>
    <mergeCell ref="C890:C898"/>
    <mergeCell ref="D890:D898"/>
    <mergeCell ref="E890:E898"/>
    <mergeCell ref="F890:F898"/>
    <mergeCell ref="Z888:Z889"/>
    <mergeCell ref="AA888:AA889"/>
    <mergeCell ref="AB888:AB889"/>
    <mergeCell ref="AC888:AC889"/>
    <mergeCell ref="AD888:AD889"/>
    <mergeCell ref="AE888:AE889"/>
    <mergeCell ref="T888:T889"/>
    <mergeCell ref="U888:U889"/>
    <mergeCell ref="V888:V889"/>
    <mergeCell ref="W888:W889"/>
    <mergeCell ref="X888:X889"/>
    <mergeCell ref="Y888:Y889"/>
    <mergeCell ref="N888:N889"/>
    <mergeCell ref="O888:O889"/>
    <mergeCell ref="P888:P889"/>
    <mergeCell ref="Q888:Q889"/>
    <mergeCell ref="R888:R889"/>
    <mergeCell ref="S888:S889"/>
    <mergeCell ref="H888:H889"/>
    <mergeCell ref="I888:I889"/>
    <mergeCell ref="J888:J889"/>
    <mergeCell ref="AG899:AG900"/>
    <mergeCell ref="AH899:AH900"/>
    <mergeCell ref="AI899:AI900"/>
    <mergeCell ref="A901:A909"/>
    <mergeCell ref="C901:C909"/>
    <mergeCell ref="D901:D909"/>
    <mergeCell ref="E901:E909"/>
    <mergeCell ref="F901:F909"/>
    <mergeCell ref="Z899:Z900"/>
    <mergeCell ref="AA899:AA900"/>
    <mergeCell ref="AB899:AB900"/>
    <mergeCell ref="AC899:AC900"/>
    <mergeCell ref="AD899:AD900"/>
    <mergeCell ref="AE899:AE900"/>
    <mergeCell ref="T899:T900"/>
    <mergeCell ref="U899:U900"/>
    <mergeCell ref="V899:V900"/>
    <mergeCell ref="W899:W900"/>
    <mergeCell ref="X899:X900"/>
    <mergeCell ref="Y899:Y900"/>
    <mergeCell ref="N899:N900"/>
    <mergeCell ref="O899:O900"/>
    <mergeCell ref="P899:P900"/>
    <mergeCell ref="Q899:Q900"/>
    <mergeCell ref="R899:R900"/>
    <mergeCell ref="S899:S900"/>
    <mergeCell ref="H899:H900"/>
    <mergeCell ref="I899:I900"/>
    <mergeCell ref="J899:J900"/>
    <mergeCell ref="K899:K900"/>
    <mergeCell ref="L899:L900"/>
    <mergeCell ref="M899:M900"/>
    <mergeCell ref="AJ622:AJ623"/>
    <mergeCell ref="AF910:AF911"/>
    <mergeCell ref="AG910:AG911"/>
    <mergeCell ref="AH910:AH911"/>
    <mergeCell ref="AI910:AI911"/>
    <mergeCell ref="AJ910:AJ911"/>
    <mergeCell ref="A912:A920"/>
    <mergeCell ref="C912:C920"/>
    <mergeCell ref="D912:D920"/>
    <mergeCell ref="E912:E920"/>
    <mergeCell ref="F912:F920"/>
    <mergeCell ref="Z910:Z911"/>
    <mergeCell ref="AA910:AA911"/>
    <mergeCell ref="AB910:AB911"/>
    <mergeCell ref="AC910:AC911"/>
    <mergeCell ref="AD910:AD911"/>
    <mergeCell ref="AE910:AE911"/>
    <mergeCell ref="T910:T911"/>
    <mergeCell ref="U910:U911"/>
    <mergeCell ref="V910:V911"/>
    <mergeCell ref="W910:W911"/>
    <mergeCell ref="X910:X911"/>
    <mergeCell ref="Y910:Y911"/>
    <mergeCell ref="N910:N911"/>
    <mergeCell ref="O910:O911"/>
    <mergeCell ref="P910:P911"/>
    <mergeCell ref="Q910:Q911"/>
    <mergeCell ref="R910:R911"/>
    <mergeCell ref="S910:S911"/>
    <mergeCell ref="H910:H911"/>
    <mergeCell ref="I910:I911"/>
    <mergeCell ref="J910:J911"/>
    <mergeCell ref="AG678:AG679"/>
    <mergeCell ref="AH678:AH679"/>
    <mergeCell ref="AI678:AI679"/>
    <mergeCell ref="A680:A688"/>
    <mergeCell ref="C680:C688"/>
    <mergeCell ref="D680:D688"/>
    <mergeCell ref="E680:E688"/>
    <mergeCell ref="F680:F688"/>
    <mergeCell ref="Z678:Z679"/>
    <mergeCell ref="AA678:AA679"/>
    <mergeCell ref="AB678:AB679"/>
    <mergeCell ref="AC678:AC679"/>
    <mergeCell ref="AD678:AD679"/>
    <mergeCell ref="AE678:AE679"/>
    <mergeCell ref="T678:T679"/>
    <mergeCell ref="U678:U679"/>
    <mergeCell ref="V678:V679"/>
    <mergeCell ref="W678:W679"/>
    <mergeCell ref="X678:X679"/>
    <mergeCell ref="Y678:Y679"/>
    <mergeCell ref="N678:N679"/>
    <mergeCell ref="O678:O679"/>
    <mergeCell ref="P678:P679"/>
    <mergeCell ref="Q678:Q679"/>
    <mergeCell ref="R678:R679"/>
    <mergeCell ref="S678:S679"/>
    <mergeCell ref="H678:H679"/>
    <mergeCell ref="I678:I679"/>
    <mergeCell ref="J678:J679"/>
    <mergeCell ref="K678:K679"/>
    <mergeCell ref="L678:L679"/>
    <mergeCell ref="M678:M679"/>
    <mergeCell ref="AF678:AF679"/>
    <mergeCell ref="A678:A679"/>
    <mergeCell ref="C678:C679"/>
    <mergeCell ref="D678:D679"/>
    <mergeCell ref="E678:E679"/>
    <mergeCell ref="F678:F679"/>
    <mergeCell ref="G678:G679"/>
    <mergeCell ref="K910:K911"/>
    <mergeCell ref="L910:L911"/>
    <mergeCell ref="M910:M911"/>
    <mergeCell ref="A910:A911"/>
    <mergeCell ref="C910:C911"/>
    <mergeCell ref="D910:D911"/>
    <mergeCell ref="E910:E911"/>
    <mergeCell ref="F910:F911"/>
    <mergeCell ref="G910:G911"/>
    <mergeCell ref="AF899:AF900"/>
    <mergeCell ref="A899:A900"/>
    <mergeCell ref="C899:C900"/>
    <mergeCell ref="D899:D900"/>
    <mergeCell ref="E899:E900"/>
    <mergeCell ref="F899:F900"/>
    <mergeCell ref="G899:G900"/>
    <mergeCell ref="K888:K889"/>
    <mergeCell ref="L888:L889"/>
    <mergeCell ref="M888:M889"/>
    <mergeCell ref="A888:A889"/>
    <mergeCell ref="C888:C889"/>
    <mergeCell ref="D888:D889"/>
    <mergeCell ref="E888:E889"/>
    <mergeCell ref="F888:F889"/>
    <mergeCell ref="G888:G889"/>
    <mergeCell ref="Q84:Q85"/>
    <mergeCell ref="R84:R85"/>
    <mergeCell ref="S84:S85"/>
    <mergeCell ref="H84:H85"/>
    <mergeCell ref="I84:I85"/>
    <mergeCell ref="K84:K85"/>
    <mergeCell ref="L84:L85"/>
    <mergeCell ref="M84:M85"/>
    <mergeCell ref="AF921:AF922"/>
    <mergeCell ref="AG921:AG922"/>
    <mergeCell ref="AH921:AH922"/>
    <mergeCell ref="AI921:AI922"/>
    <mergeCell ref="AJ921:AJ922"/>
    <mergeCell ref="A923:A931"/>
    <mergeCell ref="C923:C931"/>
    <mergeCell ref="D923:D931"/>
    <mergeCell ref="E923:E931"/>
    <mergeCell ref="F923:F931"/>
    <mergeCell ref="Z921:Z922"/>
    <mergeCell ref="AA921:AA922"/>
    <mergeCell ref="AB921:AB922"/>
    <mergeCell ref="AC921:AC922"/>
    <mergeCell ref="AD921:AD922"/>
    <mergeCell ref="AE921:AE922"/>
    <mergeCell ref="T921:T922"/>
    <mergeCell ref="U921:U922"/>
    <mergeCell ref="V921:V922"/>
    <mergeCell ref="W921:W922"/>
    <mergeCell ref="X921:X922"/>
    <mergeCell ref="Y921:Y922"/>
    <mergeCell ref="N921:N922"/>
    <mergeCell ref="O921:O922"/>
    <mergeCell ref="AJ655:AJ656"/>
    <mergeCell ref="AH84:AH85"/>
    <mergeCell ref="AI84:AI85"/>
    <mergeCell ref="A86:A94"/>
    <mergeCell ref="C86:C94"/>
    <mergeCell ref="D86:D94"/>
    <mergeCell ref="E86:E94"/>
    <mergeCell ref="F86:F94"/>
    <mergeCell ref="Z84:Z85"/>
    <mergeCell ref="AA84:AA85"/>
    <mergeCell ref="AB84:AB85"/>
    <mergeCell ref="AC84:AC85"/>
    <mergeCell ref="AD84:AD85"/>
    <mergeCell ref="AE84:AE85"/>
    <mergeCell ref="T84:T85"/>
    <mergeCell ref="U84:U85"/>
    <mergeCell ref="V84:V85"/>
    <mergeCell ref="W84:W85"/>
    <mergeCell ref="X84:X85"/>
    <mergeCell ref="Y84:Y85"/>
    <mergeCell ref="N84:N85"/>
    <mergeCell ref="O84:O85"/>
    <mergeCell ref="J84:J85"/>
    <mergeCell ref="AF84:AF85"/>
    <mergeCell ref="AG84:AG85"/>
    <mergeCell ref="A84:A85"/>
    <mergeCell ref="C84:C85"/>
    <mergeCell ref="D84:D85"/>
    <mergeCell ref="E84:E85"/>
    <mergeCell ref="F84:F85"/>
    <mergeCell ref="G84:G85"/>
    <mergeCell ref="P84:P85"/>
    <mergeCell ref="AH966:AH967"/>
    <mergeCell ref="C966:C967"/>
    <mergeCell ref="D966:D967"/>
    <mergeCell ref="E966:E967"/>
    <mergeCell ref="F966:F967"/>
    <mergeCell ref="G966:G967"/>
    <mergeCell ref="B966:B967"/>
    <mergeCell ref="B968:B976"/>
    <mergeCell ref="B977:B978"/>
    <mergeCell ref="AI966:AI967"/>
    <mergeCell ref="AJ966:AJ967"/>
    <mergeCell ref="A968:A976"/>
    <mergeCell ref="C968:C976"/>
    <mergeCell ref="D968:D976"/>
    <mergeCell ref="E968:E976"/>
    <mergeCell ref="F968:F976"/>
    <mergeCell ref="Z966:Z967"/>
    <mergeCell ref="AA966:AA967"/>
    <mergeCell ref="AB966:AB967"/>
    <mergeCell ref="AC966:AC967"/>
    <mergeCell ref="AD966:AD967"/>
    <mergeCell ref="AE966:AE967"/>
    <mergeCell ref="T966:T967"/>
    <mergeCell ref="U966:U967"/>
    <mergeCell ref="V966:V967"/>
    <mergeCell ref="W966:W967"/>
    <mergeCell ref="X966:X967"/>
    <mergeCell ref="Y966:Y967"/>
    <mergeCell ref="N966:N967"/>
    <mergeCell ref="O966:O967"/>
    <mergeCell ref="P966:P967"/>
    <mergeCell ref="Q966:Q967"/>
    <mergeCell ref="Q977:Q978"/>
    <mergeCell ref="R977:R978"/>
    <mergeCell ref="S977:S978"/>
    <mergeCell ref="H977:H978"/>
    <mergeCell ref="I977:I978"/>
    <mergeCell ref="J977:J978"/>
    <mergeCell ref="K977:K978"/>
    <mergeCell ref="L977:L978"/>
    <mergeCell ref="M977:M978"/>
    <mergeCell ref="A977:A978"/>
    <mergeCell ref="C977:C978"/>
    <mergeCell ref="D977:D978"/>
    <mergeCell ref="E977:E978"/>
    <mergeCell ref="F977:F978"/>
    <mergeCell ref="G977:G978"/>
    <mergeCell ref="AF966:AF967"/>
    <mergeCell ref="AG966:AG967"/>
    <mergeCell ref="R966:R967"/>
    <mergeCell ref="S966:S967"/>
    <mergeCell ref="H966:H967"/>
    <mergeCell ref="I966:I967"/>
    <mergeCell ref="J966:J967"/>
    <mergeCell ref="K966:K967"/>
    <mergeCell ref="L966:L967"/>
    <mergeCell ref="M966:M967"/>
    <mergeCell ref="A966:A967"/>
    <mergeCell ref="M197:M198"/>
    <mergeCell ref="A197:A198"/>
    <mergeCell ref="C197:C198"/>
    <mergeCell ref="D197:D198"/>
    <mergeCell ref="E197:E198"/>
    <mergeCell ref="F197:F198"/>
    <mergeCell ref="G197:G198"/>
    <mergeCell ref="AJ528:AJ529"/>
    <mergeCell ref="AF977:AF978"/>
    <mergeCell ref="AG977:AG978"/>
    <mergeCell ref="AH977:AH978"/>
    <mergeCell ref="AI977:AI978"/>
    <mergeCell ref="A979:A987"/>
    <mergeCell ref="C979:C987"/>
    <mergeCell ref="D979:D987"/>
    <mergeCell ref="E979:E987"/>
    <mergeCell ref="F979:F987"/>
    <mergeCell ref="Z977:Z978"/>
    <mergeCell ref="AA977:AA978"/>
    <mergeCell ref="AB977:AB978"/>
    <mergeCell ref="AC977:AC978"/>
    <mergeCell ref="AD977:AD978"/>
    <mergeCell ref="AE977:AE978"/>
    <mergeCell ref="T977:T978"/>
    <mergeCell ref="U977:U978"/>
    <mergeCell ref="V977:V978"/>
    <mergeCell ref="W977:W978"/>
    <mergeCell ref="X977:X978"/>
    <mergeCell ref="Y977:Y978"/>
    <mergeCell ref="N977:N978"/>
    <mergeCell ref="O977:O978"/>
    <mergeCell ref="P977:P978"/>
    <mergeCell ref="R988:R989"/>
    <mergeCell ref="S988:S989"/>
    <mergeCell ref="H988:H989"/>
    <mergeCell ref="I988:I989"/>
    <mergeCell ref="J988:J989"/>
    <mergeCell ref="K988:K989"/>
    <mergeCell ref="L988:L989"/>
    <mergeCell ref="M988:M989"/>
    <mergeCell ref="A988:A989"/>
    <mergeCell ref="C988:C989"/>
    <mergeCell ref="D988:D989"/>
    <mergeCell ref="E988:E989"/>
    <mergeCell ref="F988:F989"/>
    <mergeCell ref="G988:G989"/>
    <mergeCell ref="AE197:AE198"/>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A1002:A1003"/>
    <mergeCell ref="C1002:C1003"/>
    <mergeCell ref="D1002:D1003"/>
    <mergeCell ref="E1002:E1003"/>
    <mergeCell ref="F1002:F1003"/>
    <mergeCell ref="G1002:G1003"/>
    <mergeCell ref="AJ50:AJ51"/>
    <mergeCell ref="AF988:AF989"/>
    <mergeCell ref="AG988:AG989"/>
    <mergeCell ref="AH988:AH989"/>
    <mergeCell ref="AI988:AI989"/>
    <mergeCell ref="A990:A1001"/>
    <mergeCell ref="C990:C1001"/>
    <mergeCell ref="D990:D1001"/>
    <mergeCell ref="E990:E1001"/>
    <mergeCell ref="F990:F1001"/>
    <mergeCell ref="Z988:Z989"/>
    <mergeCell ref="AA988:AA989"/>
    <mergeCell ref="AB988:AB989"/>
    <mergeCell ref="AC988:AC989"/>
    <mergeCell ref="AD988:AD989"/>
    <mergeCell ref="AE988:AE989"/>
    <mergeCell ref="T988:T989"/>
    <mergeCell ref="U988:U989"/>
    <mergeCell ref="V988:V989"/>
    <mergeCell ref="W988:W989"/>
    <mergeCell ref="X988:X989"/>
    <mergeCell ref="Y988:Y989"/>
    <mergeCell ref="N988:N989"/>
    <mergeCell ref="O988:O989"/>
    <mergeCell ref="P988:P989"/>
    <mergeCell ref="Q988:Q989"/>
    <mergeCell ref="W1002:W1003"/>
    <mergeCell ref="X1002:X1003"/>
    <mergeCell ref="Y1002:Y1003"/>
    <mergeCell ref="N1002:N1003"/>
    <mergeCell ref="O1002:O1003"/>
    <mergeCell ref="P1002:P1003"/>
    <mergeCell ref="Q1002:Q1003"/>
    <mergeCell ref="R1002:R1003"/>
    <mergeCell ref="S1002:S1003"/>
    <mergeCell ref="H1002:H1003"/>
    <mergeCell ref="I1002:I1003"/>
    <mergeCell ref="J1002:J1003"/>
    <mergeCell ref="K1002:K1003"/>
    <mergeCell ref="L1002:L1003"/>
    <mergeCell ref="M1002:M1003"/>
    <mergeCell ref="AJ991:AJ992"/>
    <mergeCell ref="AJ994:AJ995"/>
    <mergeCell ref="AJ997:AJ998"/>
    <mergeCell ref="AJ1000:AJ1001"/>
    <mergeCell ref="M1016:M1017"/>
    <mergeCell ref="AJ1005:AJ1006"/>
    <mergeCell ref="AJ1008:AJ1009"/>
    <mergeCell ref="AJ1011:AJ1012"/>
    <mergeCell ref="AJ1014:AJ1015"/>
    <mergeCell ref="A1016:A1017"/>
    <mergeCell ref="C1016:C1017"/>
    <mergeCell ref="D1016:D1017"/>
    <mergeCell ref="E1016:E1017"/>
    <mergeCell ref="F1016:F1017"/>
    <mergeCell ref="G1016:G1017"/>
    <mergeCell ref="AJ1016:AJ1017"/>
    <mergeCell ref="B1016:B1017"/>
    <mergeCell ref="AF1002:AF1003"/>
    <mergeCell ref="AG1002:AG1003"/>
    <mergeCell ref="AH1002:AH1003"/>
    <mergeCell ref="AI1002:AI1003"/>
    <mergeCell ref="AJ1002:AJ1003"/>
    <mergeCell ref="A1004:A1015"/>
    <mergeCell ref="C1004:C1015"/>
    <mergeCell ref="D1004:D1015"/>
    <mergeCell ref="E1004:E1015"/>
    <mergeCell ref="F1004:F1015"/>
    <mergeCell ref="Z1002:Z1003"/>
    <mergeCell ref="AA1002:AA1003"/>
    <mergeCell ref="AB1002:AB1003"/>
    <mergeCell ref="AC1002:AC1003"/>
    <mergeCell ref="AD1002:AD1003"/>
    <mergeCell ref="AE1002:AE1003"/>
    <mergeCell ref="T1002:T1003"/>
    <mergeCell ref="U1002:U1003"/>
    <mergeCell ref="V1002:V1003"/>
    <mergeCell ref="A1030:A1031"/>
    <mergeCell ref="C1030:C1031"/>
    <mergeCell ref="D1030:D1031"/>
    <mergeCell ref="E1030:E1031"/>
    <mergeCell ref="F1030:F1031"/>
    <mergeCell ref="G1030:G1031"/>
    <mergeCell ref="AJ899:AJ900"/>
    <mergeCell ref="AF1016:AF1017"/>
    <mergeCell ref="AG1016:AG1017"/>
    <mergeCell ref="AH1016:AH1017"/>
    <mergeCell ref="AI1016:AI1017"/>
    <mergeCell ref="A1018:A1029"/>
    <mergeCell ref="C1018:C1029"/>
    <mergeCell ref="D1018:D1029"/>
    <mergeCell ref="E1018:E1029"/>
    <mergeCell ref="F1018:F1029"/>
    <mergeCell ref="Z1016:Z1017"/>
    <mergeCell ref="AA1016:AA1017"/>
    <mergeCell ref="AB1016:AB1017"/>
    <mergeCell ref="AC1016:AC1017"/>
    <mergeCell ref="AD1016:AD1017"/>
    <mergeCell ref="AE1016:AE1017"/>
    <mergeCell ref="T1016:T1017"/>
    <mergeCell ref="U1016:U1017"/>
    <mergeCell ref="V1016:V1017"/>
    <mergeCell ref="W1016:W1017"/>
    <mergeCell ref="X1016:X1017"/>
    <mergeCell ref="Y1016:Y1017"/>
    <mergeCell ref="P1016:P1017"/>
    <mergeCell ref="Q1016:Q1017"/>
    <mergeCell ref="R1016:R1017"/>
    <mergeCell ref="S1016:S1017"/>
    <mergeCell ref="L61:L62"/>
    <mergeCell ref="M61:M62"/>
    <mergeCell ref="AJ1033:AJ1034"/>
    <mergeCell ref="AJ1036:AJ1037"/>
    <mergeCell ref="AJ1039:AJ1040"/>
    <mergeCell ref="AJ1042:AJ1043"/>
    <mergeCell ref="A61:A62"/>
    <mergeCell ref="C61:C62"/>
    <mergeCell ref="D61:D62"/>
    <mergeCell ref="E61:E62"/>
    <mergeCell ref="F61:F62"/>
    <mergeCell ref="G61:G62"/>
    <mergeCell ref="AF1030:AF1031"/>
    <mergeCell ref="AG1030:AG1031"/>
    <mergeCell ref="AH1030:AH1031"/>
    <mergeCell ref="AI1030:AI1031"/>
    <mergeCell ref="A1032:A1043"/>
    <mergeCell ref="C1032:C1043"/>
    <mergeCell ref="D1032:D1043"/>
    <mergeCell ref="E1032:E1043"/>
    <mergeCell ref="F1032:F1043"/>
    <mergeCell ref="Z1030:Z1031"/>
    <mergeCell ref="AA1030:AA1031"/>
    <mergeCell ref="AB1030:AB1031"/>
    <mergeCell ref="AC1030:AC1031"/>
    <mergeCell ref="AD1030:AD1031"/>
    <mergeCell ref="AE1030:AE1031"/>
    <mergeCell ref="T1030:T1031"/>
    <mergeCell ref="U1030:U1031"/>
    <mergeCell ref="V1030:V1031"/>
    <mergeCell ref="W1030:W1031"/>
    <mergeCell ref="X1030:X1031"/>
    <mergeCell ref="AF61:AF62"/>
    <mergeCell ref="AG61:AG62"/>
    <mergeCell ref="AH61:AH62"/>
    <mergeCell ref="AI61:AI62"/>
    <mergeCell ref="AJ61:AJ62"/>
    <mergeCell ref="A63:A72"/>
    <mergeCell ref="C63:C72"/>
    <mergeCell ref="D63:D72"/>
    <mergeCell ref="E63:E72"/>
    <mergeCell ref="F63:F72"/>
    <mergeCell ref="Z61:Z62"/>
    <mergeCell ref="AA61:AA62"/>
    <mergeCell ref="AB61:AB62"/>
    <mergeCell ref="AC61:AC62"/>
    <mergeCell ref="AD61:AD62"/>
    <mergeCell ref="AE61:AE6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P73:P74"/>
    <mergeCell ref="Q73:Q74"/>
    <mergeCell ref="R73:R74"/>
    <mergeCell ref="S73:S74"/>
    <mergeCell ref="H73:H74"/>
    <mergeCell ref="I73:I74"/>
    <mergeCell ref="J73:J74"/>
    <mergeCell ref="K73:K74"/>
    <mergeCell ref="L73:L74"/>
    <mergeCell ref="M73:M74"/>
    <mergeCell ref="A73:A74"/>
    <mergeCell ref="C73:C74"/>
    <mergeCell ref="D73:D74"/>
    <mergeCell ref="E73:E74"/>
    <mergeCell ref="F73:F74"/>
    <mergeCell ref="G73:G74"/>
    <mergeCell ref="AJ678:AJ679"/>
    <mergeCell ref="AF197:AF198"/>
    <mergeCell ref="AG197:AG198"/>
    <mergeCell ref="AH197:AH198"/>
    <mergeCell ref="AI197:AI198"/>
    <mergeCell ref="AJ197:AJ198"/>
    <mergeCell ref="A199:A207"/>
    <mergeCell ref="C199:C207"/>
    <mergeCell ref="D199:D207"/>
    <mergeCell ref="E199:E207"/>
    <mergeCell ref="F199:F207"/>
    <mergeCell ref="Z197:Z198"/>
    <mergeCell ref="AA197:AA198"/>
    <mergeCell ref="AB197:AB198"/>
    <mergeCell ref="AC197:AC198"/>
    <mergeCell ref="AD197:AD198"/>
    <mergeCell ref="K689:K690"/>
    <mergeCell ref="L689:L690"/>
    <mergeCell ref="M689:M690"/>
    <mergeCell ref="A689:A690"/>
    <mergeCell ref="C689:C690"/>
    <mergeCell ref="D689:D690"/>
    <mergeCell ref="E689:E690"/>
    <mergeCell ref="F689:F690"/>
    <mergeCell ref="G689:G690"/>
    <mergeCell ref="AF73:AF74"/>
    <mergeCell ref="AG73:AG74"/>
    <mergeCell ref="AH73:AH74"/>
    <mergeCell ref="AI73:AI74"/>
    <mergeCell ref="AJ73:AJ74"/>
    <mergeCell ref="A75:A83"/>
    <mergeCell ref="C75:C83"/>
    <mergeCell ref="D75:D83"/>
    <mergeCell ref="E75:E83"/>
    <mergeCell ref="F75:F83"/>
    <mergeCell ref="Z73:Z74"/>
    <mergeCell ref="AA73:AA74"/>
    <mergeCell ref="AB73:AB74"/>
    <mergeCell ref="AC73:AC74"/>
    <mergeCell ref="AD73:AD74"/>
    <mergeCell ref="AE73:AE74"/>
    <mergeCell ref="T73:T74"/>
    <mergeCell ref="U73:U74"/>
    <mergeCell ref="V73:V74"/>
    <mergeCell ref="W73:W74"/>
    <mergeCell ref="X73:X74"/>
    <mergeCell ref="Y73:Y74"/>
    <mergeCell ref="N73:N74"/>
    <mergeCell ref="AJ84:AJ85"/>
    <mergeCell ref="AF689:AF690"/>
    <mergeCell ref="AG689:AG690"/>
    <mergeCell ref="AH689:AH690"/>
    <mergeCell ref="AI689:AI690"/>
    <mergeCell ref="AJ689:AJ690"/>
    <mergeCell ref="A691:A700"/>
    <mergeCell ref="C691:C700"/>
    <mergeCell ref="D691:D700"/>
    <mergeCell ref="E691:E700"/>
    <mergeCell ref="F691:F700"/>
    <mergeCell ref="Z689:Z690"/>
    <mergeCell ref="AA689:AA690"/>
    <mergeCell ref="AB689:AB690"/>
    <mergeCell ref="AC689:AC690"/>
    <mergeCell ref="AD689:AD690"/>
    <mergeCell ref="AE689:AE690"/>
    <mergeCell ref="T689:T690"/>
    <mergeCell ref="U689:U690"/>
    <mergeCell ref="V689:V690"/>
    <mergeCell ref="W689:W690"/>
    <mergeCell ref="X689:X690"/>
    <mergeCell ref="Y689:Y690"/>
    <mergeCell ref="N689:N690"/>
    <mergeCell ref="O689:O690"/>
    <mergeCell ref="P689:P690"/>
    <mergeCell ref="Q689:Q690"/>
    <mergeCell ref="R689:R690"/>
    <mergeCell ref="S689:S690"/>
    <mergeCell ref="H689:H690"/>
    <mergeCell ref="I689:I690"/>
    <mergeCell ref="J689:J690"/>
    <mergeCell ref="AF219:AF220"/>
    <mergeCell ref="AG219:AG220"/>
    <mergeCell ref="AH219:AH220"/>
    <mergeCell ref="AI219:AI220"/>
    <mergeCell ref="AJ219:AJ220"/>
    <mergeCell ref="A221:A229"/>
    <mergeCell ref="C221:C229"/>
    <mergeCell ref="D221:D229"/>
    <mergeCell ref="E221:E229"/>
    <mergeCell ref="F221:F229"/>
    <mergeCell ref="Z219:Z220"/>
    <mergeCell ref="AA219:AA220"/>
    <mergeCell ref="AB219:AB220"/>
    <mergeCell ref="AC219:AC220"/>
    <mergeCell ref="AD219:AD220"/>
    <mergeCell ref="AE219:AE220"/>
    <mergeCell ref="T219:T220"/>
    <mergeCell ref="U219:U220"/>
    <mergeCell ref="V219:V220"/>
    <mergeCell ref="W219:W220"/>
    <mergeCell ref="X219:X220"/>
    <mergeCell ref="Y219:Y220"/>
    <mergeCell ref="N219:N220"/>
    <mergeCell ref="O219:O220"/>
    <mergeCell ref="P219:P220"/>
    <mergeCell ref="Q219:Q220"/>
    <mergeCell ref="Y539:Y540"/>
    <mergeCell ref="N539:N540"/>
    <mergeCell ref="O539:O540"/>
    <mergeCell ref="P539:P540"/>
    <mergeCell ref="Q539:Q540"/>
    <mergeCell ref="R539:R540"/>
    <mergeCell ref="S539:S540"/>
    <mergeCell ref="H539:H540"/>
    <mergeCell ref="I539:I540"/>
    <mergeCell ref="J539:J540"/>
    <mergeCell ref="K539:K540"/>
    <mergeCell ref="L539:L540"/>
    <mergeCell ref="M539:M540"/>
    <mergeCell ref="A539:A540"/>
    <mergeCell ref="C539:C540"/>
    <mergeCell ref="D539:D540"/>
    <mergeCell ref="E539:E540"/>
    <mergeCell ref="F539:F540"/>
    <mergeCell ref="G539:G540"/>
    <mergeCell ref="J5:J6"/>
    <mergeCell ref="K5:K6"/>
    <mergeCell ref="L5:L6"/>
    <mergeCell ref="M5:M6"/>
    <mergeCell ref="A5:A6"/>
    <mergeCell ref="C5:C6"/>
    <mergeCell ref="D5:D6"/>
    <mergeCell ref="E5:E6"/>
    <mergeCell ref="F5:F6"/>
    <mergeCell ref="G5:G6"/>
    <mergeCell ref="AJ977:AJ978"/>
    <mergeCell ref="AF539:AF540"/>
    <mergeCell ref="AG539:AG540"/>
    <mergeCell ref="AH539:AH540"/>
    <mergeCell ref="AI539:AI540"/>
    <mergeCell ref="AJ539:AJ540"/>
    <mergeCell ref="A541:A549"/>
    <mergeCell ref="C541:C549"/>
    <mergeCell ref="D541:D549"/>
    <mergeCell ref="E541:E549"/>
    <mergeCell ref="F541:F549"/>
    <mergeCell ref="Z539:Z540"/>
    <mergeCell ref="AA539:AA540"/>
    <mergeCell ref="AB539:AB540"/>
    <mergeCell ref="AC539:AC540"/>
    <mergeCell ref="AD539:AD540"/>
    <mergeCell ref="AE539:AE540"/>
    <mergeCell ref="T539:T540"/>
    <mergeCell ref="U539:U540"/>
    <mergeCell ref="V539:V540"/>
    <mergeCell ref="W539:W540"/>
    <mergeCell ref="X539:X540"/>
    <mergeCell ref="F365:F366"/>
    <mergeCell ref="G365:G366"/>
    <mergeCell ref="AF5:AF6"/>
    <mergeCell ref="AG5:AG6"/>
    <mergeCell ref="AH5:AH6"/>
    <mergeCell ref="AI5:AI6"/>
    <mergeCell ref="AJ5:AJ6"/>
    <mergeCell ref="A7:A16"/>
    <mergeCell ref="C7:C16"/>
    <mergeCell ref="D7:D16"/>
    <mergeCell ref="E7:E16"/>
    <mergeCell ref="F7:F16"/>
    <mergeCell ref="Z5:Z6"/>
    <mergeCell ref="AA5:AA6"/>
    <mergeCell ref="AB5:AB6"/>
    <mergeCell ref="AC5:AC6"/>
    <mergeCell ref="AD5:AD6"/>
    <mergeCell ref="AE5:AE6"/>
    <mergeCell ref="T5:T6"/>
    <mergeCell ref="U5:U6"/>
    <mergeCell ref="V5:V6"/>
    <mergeCell ref="W5:W6"/>
    <mergeCell ref="X5:X6"/>
    <mergeCell ref="Y5:Y6"/>
    <mergeCell ref="N5:N6"/>
    <mergeCell ref="O5:O6"/>
    <mergeCell ref="P5:P6"/>
    <mergeCell ref="Q5:Q6"/>
    <mergeCell ref="R5:R6"/>
    <mergeCell ref="S5:S6"/>
    <mergeCell ref="H5:H6"/>
    <mergeCell ref="I5:I6"/>
    <mergeCell ref="AE365:AE366"/>
    <mergeCell ref="T365:T366"/>
    <mergeCell ref="U365:U366"/>
    <mergeCell ref="V365:V366"/>
    <mergeCell ref="W365:W366"/>
    <mergeCell ref="X365:X366"/>
    <mergeCell ref="Y365:Y366"/>
    <mergeCell ref="N365:N366"/>
    <mergeCell ref="O365:O366"/>
    <mergeCell ref="P365:P366"/>
    <mergeCell ref="Q365:Q366"/>
    <mergeCell ref="R365:R366"/>
    <mergeCell ref="S365:S366"/>
    <mergeCell ref="H365:H366"/>
    <mergeCell ref="I365:I366"/>
    <mergeCell ref="J365:J366"/>
    <mergeCell ref="K365:K366"/>
    <mergeCell ref="L365:L366"/>
    <mergeCell ref="M365:M366"/>
    <mergeCell ref="AJ321:AJ322"/>
    <mergeCell ref="Q332:Q333"/>
    <mergeCell ref="R332:R333"/>
    <mergeCell ref="S332:S333"/>
    <mergeCell ref="H332:H333"/>
    <mergeCell ref="I332:I333"/>
    <mergeCell ref="J332:J333"/>
    <mergeCell ref="K332:K333"/>
    <mergeCell ref="L332:L333"/>
    <mergeCell ref="M332:M333"/>
    <mergeCell ref="A332:A333"/>
    <mergeCell ref="C332:C333"/>
    <mergeCell ref="D332:D333"/>
    <mergeCell ref="E332:E333"/>
    <mergeCell ref="F332:F333"/>
    <mergeCell ref="G332:G333"/>
    <mergeCell ref="AJ988:AJ989"/>
    <mergeCell ref="AF365:AF366"/>
    <mergeCell ref="AG365:AG366"/>
    <mergeCell ref="AH365:AH366"/>
    <mergeCell ref="AI365:AI366"/>
    <mergeCell ref="AJ365:AJ366"/>
    <mergeCell ref="A367:A375"/>
    <mergeCell ref="C367:C375"/>
    <mergeCell ref="D367:D375"/>
    <mergeCell ref="E367:E375"/>
    <mergeCell ref="F367:F375"/>
    <mergeCell ref="Z365:Z366"/>
    <mergeCell ref="AA365:AA366"/>
    <mergeCell ref="AB365:AB366"/>
    <mergeCell ref="AC365:AC366"/>
    <mergeCell ref="AD365:AD366"/>
    <mergeCell ref="AF332:AF333"/>
    <mergeCell ref="AG332:AG333"/>
    <mergeCell ref="AH332:AH333"/>
    <mergeCell ref="AI332:AI333"/>
    <mergeCell ref="AJ332:AJ333"/>
    <mergeCell ref="A334:A342"/>
    <mergeCell ref="C334:C342"/>
    <mergeCell ref="D334:D342"/>
    <mergeCell ref="E334:E342"/>
    <mergeCell ref="F334:F342"/>
    <mergeCell ref="Z332:Z333"/>
    <mergeCell ref="AA332:AA333"/>
    <mergeCell ref="AB332:AB333"/>
    <mergeCell ref="AC332:AC333"/>
    <mergeCell ref="AD332:AD333"/>
    <mergeCell ref="AE332:AE333"/>
    <mergeCell ref="T332:T333"/>
    <mergeCell ref="U332:U333"/>
    <mergeCell ref="V332:V333"/>
    <mergeCell ref="W332:W333"/>
    <mergeCell ref="X332:X333"/>
    <mergeCell ref="Y332:Y333"/>
    <mergeCell ref="N332:N333"/>
    <mergeCell ref="O332:O333"/>
    <mergeCell ref="P332:P333"/>
    <mergeCell ref="B334:B342"/>
    <mergeCell ref="B332:B333"/>
    <mergeCell ref="AE321:AE322"/>
    <mergeCell ref="T321:T322"/>
    <mergeCell ref="U321:U322"/>
    <mergeCell ref="V321:V322"/>
    <mergeCell ref="W321:W322"/>
    <mergeCell ref="X321:X322"/>
    <mergeCell ref="Y321:Y322"/>
    <mergeCell ref="N321:N322"/>
    <mergeCell ref="O321:O322"/>
    <mergeCell ref="P321:P322"/>
    <mergeCell ref="Q321:Q322"/>
    <mergeCell ref="R321:R322"/>
    <mergeCell ref="S321:S322"/>
    <mergeCell ref="H321:H322"/>
    <mergeCell ref="I321:I322"/>
    <mergeCell ref="J321:J322"/>
    <mergeCell ref="K321:K322"/>
    <mergeCell ref="L321:L322"/>
    <mergeCell ref="M321:M322"/>
    <mergeCell ref="L28:L29"/>
    <mergeCell ref="M28:M29"/>
    <mergeCell ref="A28:A29"/>
    <mergeCell ref="C28:C29"/>
    <mergeCell ref="D28:D29"/>
    <mergeCell ref="E28:E29"/>
    <mergeCell ref="F28:F29"/>
    <mergeCell ref="G28:G29"/>
    <mergeCell ref="AF321:AF322"/>
    <mergeCell ref="AG321:AG322"/>
    <mergeCell ref="AH321:AH322"/>
    <mergeCell ref="AI321:AI322"/>
    <mergeCell ref="R219:R220"/>
    <mergeCell ref="S219:S220"/>
    <mergeCell ref="H219:H220"/>
    <mergeCell ref="I219:I220"/>
    <mergeCell ref="J219:J220"/>
    <mergeCell ref="K219:K220"/>
    <mergeCell ref="L219:L220"/>
    <mergeCell ref="M219:M220"/>
    <mergeCell ref="A219:A220"/>
    <mergeCell ref="C219:C220"/>
    <mergeCell ref="D219:D220"/>
    <mergeCell ref="E219:E220"/>
    <mergeCell ref="F219:F220"/>
    <mergeCell ref="G219:G220"/>
    <mergeCell ref="O73:O74"/>
    <mergeCell ref="Z321:Z322"/>
    <mergeCell ref="AA321:AA322"/>
    <mergeCell ref="AB321:AB322"/>
    <mergeCell ref="AC321:AC322"/>
    <mergeCell ref="AD321:AD322"/>
    <mergeCell ref="AF28:AF29"/>
    <mergeCell ref="AG28:AG29"/>
    <mergeCell ref="AH28:AH29"/>
    <mergeCell ref="AI28:AI29"/>
    <mergeCell ref="AJ28:AJ29"/>
    <mergeCell ref="A30:A38"/>
    <mergeCell ref="C30:C38"/>
    <mergeCell ref="D30:D38"/>
    <mergeCell ref="E30:E38"/>
    <mergeCell ref="F30:F38"/>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AE932:AE933"/>
    <mergeCell ref="T932:T933"/>
    <mergeCell ref="U932:U933"/>
    <mergeCell ref="V932:V933"/>
    <mergeCell ref="W932:W933"/>
    <mergeCell ref="X932:X933"/>
    <mergeCell ref="Y932:Y933"/>
    <mergeCell ref="N932:N933"/>
    <mergeCell ref="O932:O933"/>
    <mergeCell ref="P932:P933"/>
    <mergeCell ref="Q932:Q933"/>
    <mergeCell ref="R932:R933"/>
    <mergeCell ref="S932:S933"/>
    <mergeCell ref="H932:H933"/>
    <mergeCell ref="I932:I933"/>
    <mergeCell ref="J932:J933"/>
    <mergeCell ref="K932:K933"/>
    <mergeCell ref="L932:L933"/>
    <mergeCell ref="M932:M933"/>
    <mergeCell ref="E1053:G1053"/>
    <mergeCell ref="E1049:G1049"/>
    <mergeCell ref="E1054:G1054"/>
    <mergeCell ref="E1055:G1055"/>
    <mergeCell ref="E1056:G1056"/>
    <mergeCell ref="E1057:G1057"/>
    <mergeCell ref="E1058:G1058"/>
    <mergeCell ref="E1048:G1048"/>
    <mergeCell ref="E1050:G1050"/>
    <mergeCell ref="E1051:G1051"/>
    <mergeCell ref="E1047:G1047"/>
    <mergeCell ref="H1047:J1047"/>
    <mergeCell ref="K1047:M1047"/>
    <mergeCell ref="N1047:P1047"/>
    <mergeCell ref="Q1047:S1047"/>
    <mergeCell ref="T1047:V1047"/>
    <mergeCell ref="AF932:AF933"/>
    <mergeCell ref="Y1030:Y1031"/>
    <mergeCell ref="N1030:N1031"/>
    <mergeCell ref="O1030:O1031"/>
    <mergeCell ref="P1030:P1031"/>
    <mergeCell ref="Q1030:Q1031"/>
    <mergeCell ref="R1030:R1031"/>
    <mergeCell ref="S1030:S1031"/>
    <mergeCell ref="H1030:H1031"/>
    <mergeCell ref="I1030:I1031"/>
    <mergeCell ref="J1030:J1031"/>
    <mergeCell ref="K1030:K1031"/>
    <mergeCell ref="L1030:L1031"/>
    <mergeCell ref="M1030:M1031"/>
    <mergeCell ref="N1016:N1017"/>
    <mergeCell ref="O1016:O1017"/>
    <mergeCell ref="AE746:AE747"/>
    <mergeCell ref="AF746:AF747"/>
    <mergeCell ref="AG746:AG747"/>
    <mergeCell ref="AJ932:AJ933"/>
    <mergeCell ref="T1052:V1052"/>
    <mergeCell ref="W1052:Y1052"/>
    <mergeCell ref="Z1052:AB1052"/>
    <mergeCell ref="AC1052:AE1052"/>
    <mergeCell ref="AF1052:AH1052"/>
    <mergeCell ref="AI1052:AJ1052"/>
    <mergeCell ref="W1047:Y1047"/>
    <mergeCell ref="Z1047:AB1047"/>
    <mergeCell ref="AC1047:AE1047"/>
    <mergeCell ref="AF1047:AH1047"/>
    <mergeCell ref="AI1047:AJ1047"/>
    <mergeCell ref="E1052:G1052"/>
    <mergeCell ref="H1052:J1052"/>
    <mergeCell ref="K1052:M1052"/>
    <mergeCell ref="N1052:P1052"/>
    <mergeCell ref="Q1052:S1052"/>
    <mergeCell ref="AG932:AG933"/>
    <mergeCell ref="AH932:AH933"/>
    <mergeCell ref="AJ1030:AJ1031"/>
    <mergeCell ref="AJ1019:AJ1020"/>
    <mergeCell ref="AJ1022:AJ1023"/>
    <mergeCell ref="AJ1025:AJ1026"/>
    <mergeCell ref="AJ1028:AJ1029"/>
    <mergeCell ref="H1016:H1017"/>
    <mergeCell ref="I1016:I1017"/>
    <mergeCell ref="J1016:J1017"/>
    <mergeCell ref="K1016:K1017"/>
    <mergeCell ref="L1016:L1017"/>
    <mergeCell ref="AI932:AI933"/>
    <mergeCell ref="C921:C922"/>
    <mergeCell ref="D921:D922"/>
    <mergeCell ref="E921:E922"/>
    <mergeCell ref="AH746:AH747"/>
    <mergeCell ref="AI746:AI747"/>
    <mergeCell ref="AJ746:AJ747"/>
    <mergeCell ref="A748:A756"/>
    <mergeCell ref="C748:C756"/>
    <mergeCell ref="D748:D756"/>
    <mergeCell ref="E748:E756"/>
    <mergeCell ref="F748:F756"/>
    <mergeCell ref="A954:A955"/>
    <mergeCell ref="C954:C955"/>
    <mergeCell ref="D954:D955"/>
    <mergeCell ref="E954:E955"/>
    <mergeCell ref="F954:F955"/>
    <mergeCell ref="G954:G955"/>
    <mergeCell ref="Q746:Q747"/>
    <mergeCell ref="R746:R747"/>
    <mergeCell ref="S746:S747"/>
    <mergeCell ref="T746:T747"/>
    <mergeCell ref="U746:U747"/>
    <mergeCell ref="V746:V747"/>
    <mergeCell ref="W746:W747"/>
    <mergeCell ref="X746:X747"/>
    <mergeCell ref="Y746:Y747"/>
    <mergeCell ref="Z746:Z747"/>
    <mergeCell ref="AA746:AA747"/>
    <mergeCell ref="AB746:AB747"/>
    <mergeCell ref="AC746:AC747"/>
    <mergeCell ref="AD746:AD747"/>
    <mergeCell ref="AE954:AE955"/>
    <mergeCell ref="AF954:AF955"/>
    <mergeCell ref="AG954:AG955"/>
    <mergeCell ref="AH954:AH955"/>
    <mergeCell ref="AI954:AI955"/>
    <mergeCell ref="AJ954:AJ955"/>
    <mergeCell ref="H954:H955"/>
    <mergeCell ref="I954:I955"/>
    <mergeCell ref="J954:J955"/>
    <mergeCell ref="K954:K955"/>
    <mergeCell ref="L954:L955"/>
    <mergeCell ref="M954:M955"/>
    <mergeCell ref="N954:N955"/>
    <mergeCell ref="O954:O955"/>
    <mergeCell ref="P954:P955"/>
    <mergeCell ref="Q954:Q955"/>
    <mergeCell ref="R954:R955"/>
    <mergeCell ref="S954:S955"/>
    <mergeCell ref="W954:W955"/>
    <mergeCell ref="X954:X955"/>
    <mergeCell ref="I921:I922"/>
    <mergeCell ref="J921:J922"/>
    <mergeCell ref="K921:K922"/>
    <mergeCell ref="L921:L922"/>
    <mergeCell ref="M921:M922"/>
    <mergeCell ref="A921:A922"/>
    <mergeCell ref="B943:B944"/>
    <mergeCell ref="B945:B953"/>
    <mergeCell ref="B954:B955"/>
    <mergeCell ref="Y954:Y955"/>
    <mergeCell ref="Z954:Z955"/>
    <mergeCell ref="AA954:AA955"/>
    <mergeCell ref="AB954:AB955"/>
    <mergeCell ref="AC954:AC955"/>
    <mergeCell ref="AD954:AD955"/>
    <mergeCell ref="A934:A942"/>
    <mergeCell ref="C934:C942"/>
    <mergeCell ref="D934:D942"/>
    <mergeCell ref="E934:E942"/>
    <mergeCell ref="F934:F942"/>
    <mergeCell ref="Z932:Z933"/>
    <mergeCell ref="AA932:AA933"/>
    <mergeCell ref="AB932:AB933"/>
    <mergeCell ref="AC932:AC933"/>
    <mergeCell ref="AD932:AD933"/>
    <mergeCell ref="A932:A933"/>
    <mergeCell ref="C932:C933"/>
    <mergeCell ref="D932:D933"/>
    <mergeCell ref="F921:F922"/>
    <mergeCell ref="G921:G922"/>
    <mergeCell ref="L943:L944"/>
    <mergeCell ref="M943:M944"/>
    <mergeCell ref="B279:B287"/>
    <mergeCell ref="A956:A965"/>
    <mergeCell ref="C956:C965"/>
    <mergeCell ref="D956:D965"/>
    <mergeCell ref="E956:E965"/>
    <mergeCell ref="F956:F965"/>
    <mergeCell ref="T954:T955"/>
    <mergeCell ref="U954:U955"/>
    <mergeCell ref="V954:V955"/>
    <mergeCell ref="A323:A331"/>
    <mergeCell ref="C323:C331"/>
    <mergeCell ref="D323:D331"/>
    <mergeCell ref="E323:E331"/>
    <mergeCell ref="F323:F331"/>
    <mergeCell ref="A321:A322"/>
    <mergeCell ref="C321:C322"/>
    <mergeCell ref="D321:D322"/>
    <mergeCell ref="E321:E322"/>
    <mergeCell ref="F321:F322"/>
    <mergeCell ref="G321:G322"/>
    <mergeCell ref="A365:A366"/>
    <mergeCell ref="C365:C366"/>
    <mergeCell ref="D365:D366"/>
    <mergeCell ref="E365:E366"/>
    <mergeCell ref="E932:E933"/>
    <mergeCell ref="F932:F933"/>
    <mergeCell ref="G932:G933"/>
    <mergeCell ref="P921:P922"/>
    <mergeCell ref="Q921:Q922"/>
    <mergeCell ref="R921:R922"/>
    <mergeCell ref="S921:S922"/>
    <mergeCell ref="H921:H922"/>
    <mergeCell ref="B5:B6"/>
    <mergeCell ref="B7:B16"/>
    <mergeCell ref="B771:B772"/>
    <mergeCell ref="B773:B781"/>
    <mergeCell ref="B117:B118"/>
    <mergeCell ref="B119:B127"/>
    <mergeCell ref="B61:B62"/>
    <mergeCell ref="B95:B96"/>
    <mergeCell ref="B97:B105"/>
    <mergeCell ref="B28:B29"/>
    <mergeCell ref="B17:B18"/>
    <mergeCell ref="B19:B27"/>
    <mergeCell ref="B241:B242"/>
    <mergeCell ref="B243:B254"/>
    <mergeCell ref="B255:B256"/>
    <mergeCell ref="B257:B265"/>
    <mergeCell ref="B701:B702"/>
    <mergeCell ref="B703:B712"/>
    <mergeCell ref="B152:B160"/>
    <mergeCell ref="B161:B162"/>
    <mergeCell ref="B163:B171"/>
    <mergeCell ref="B172:B173"/>
    <mergeCell ref="B174:B182"/>
    <mergeCell ref="B434:B435"/>
    <mergeCell ref="B436:B447"/>
    <mergeCell ref="B448:B449"/>
    <mergeCell ref="B450:B458"/>
    <mergeCell ref="B30:B38"/>
    <mergeCell ref="B39:B40"/>
    <mergeCell ref="B552:B560"/>
    <mergeCell ref="B128:B129"/>
    <mergeCell ref="B266:B267"/>
    <mergeCell ref="B86:B94"/>
    <mergeCell ref="B130:B138"/>
    <mergeCell ref="B139:B140"/>
    <mergeCell ref="B141:B149"/>
    <mergeCell ref="B150:B151"/>
    <mergeCell ref="B715:B723"/>
    <mergeCell ref="B689:B690"/>
    <mergeCell ref="B691:B700"/>
    <mergeCell ref="B343:B344"/>
    <mergeCell ref="B345:B353"/>
    <mergeCell ref="B354:B355"/>
    <mergeCell ref="B356:B364"/>
    <mergeCell ref="B365:B366"/>
    <mergeCell ref="B367:B375"/>
    <mergeCell ref="B724:B725"/>
    <mergeCell ref="B726:B734"/>
    <mergeCell ref="B530:B538"/>
    <mergeCell ref="B108:B116"/>
    <mergeCell ref="B713:B714"/>
    <mergeCell ref="B208:B209"/>
    <mergeCell ref="B210:B218"/>
    <mergeCell ref="B219:B220"/>
    <mergeCell ref="B221:B229"/>
    <mergeCell ref="B230:B231"/>
    <mergeCell ref="B232:B240"/>
    <mergeCell ref="B572:B573"/>
    <mergeCell ref="B574:B585"/>
    <mergeCell ref="B409:B410"/>
    <mergeCell ref="B411:B419"/>
    <mergeCell ref="B420:B421"/>
    <mergeCell ref="B588:B599"/>
    <mergeCell ref="B600:B601"/>
    <mergeCell ref="B50:B51"/>
    <mergeCell ref="B52:B60"/>
    <mergeCell ref="B888:B889"/>
    <mergeCell ref="B890:B898"/>
    <mergeCell ref="B63:B72"/>
    <mergeCell ref="B73:B74"/>
    <mergeCell ref="B75:B83"/>
    <mergeCell ref="B185:B196"/>
    <mergeCell ref="B815:B816"/>
    <mergeCell ref="B817:B825"/>
    <mergeCell ref="B826:B827"/>
    <mergeCell ref="B828:B836"/>
    <mergeCell ref="B376:B377"/>
    <mergeCell ref="B378:B386"/>
    <mergeCell ref="B387:B388"/>
    <mergeCell ref="B389:B397"/>
    <mergeCell ref="B398:B399"/>
    <mergeCell ref="B400:B408"/>
    <mergeCell ref="B757:B758"/>
    <mergeCell ref="B759:B770"/>
    <mergeCell ref="B288:B289"/>
    <mergeCell ref="B290:B298"/>
    <mergeCell ref="B299:B300"/>
    <mergeCell ref="B301:B309"/>
    <mergeCell ref="B310:B311"/>
    <mergeCell ref="B312:B320"/>
    <mergeCell ref="B321:B322"/>
    <mergeCell ref="B323:B331"/>
    <mergeCell ref="B782:B783"/>
    <mergeCell ref="B197:B198"/>
    <mergeCell ref="B784:B792"/>
    <mergeCell ref="B84:B85"/>
    <mergeCell ref="B1018:B1029"/>
    <mergeCell ref="B1030:B1031"/>
    <mergeCell ref="B1032:B1043"/>
    <mergeCell ref="B932:B933"/>
    <mergeCell ref="B934:B942"/>
    <mergeCell ref="B667:B668"/>
    <mergeCell ref="B669:B677"/>
    <mergeCell ref="B528:B529"/>
    <mergeCell ref="B508:B516"/>
    <mergeCell ref="B837:B838"/>
    <mergeCell ref="B839:B847"/>
    <mergeCell ref="B804:B805"/>
    <mergeCell ref="B806:B814"/>
    <mergeCell ref="B848:B849"/>
    <mergeCell ref="B850:B859"/>
    <mergeCell ref="B860:B861"/>
    <mergeCell ref="B862:B873"/>
    <mergeCell ref="B539:B540"/>
    <mergeCell ref="B899:B900"/>
    <mergeCell ref="B901:B909"/>
    <mergeCell ref="B910:B911"/>
    <mergeCell ref="B912:B920"/>
    <mergeCell ref="B678:B679"/>
    <mergeCell ref="B680:B688"/>
    <mergeCell ref="B602:B610"/>
    <mergeCell ref="B611:B612"/>
    <mergeCell ref="B613:B621"/>
    <mergeCell ref="B622:B623"/>
    <mergeCell ref="B624:B632"/>
    <mergeCell ref="B633:B634"/>
    <mergeCell ref="B635:B643"/>
    <mergeCell ref="B979:B987"/>
    <mergeCell ref="B199:B207"/>
    <mergeCell ref="B988:B989"/>
    <mergeCell ref="B990:B1001"/>
    <mergeCell ref="B1002:B1003"/>
    <mergeCell ref="B1004:B1015"/>
    <mergeCell ref="B644:B645"/>
    <mergeCell ref="B646:B654"/>
    <mergeCell ref="B655:B656"/>
    <mergeCell ref="B657:B666"/>
    <mergeCell ref="B459:B460"/>
    <mergeCell ref="B461:B469"/>
    <mergeCell ref="B470:B471"/>
    <mergeCell ref="B472:B483"/>
    <mergeCell ref="B484:B485"/>
    <mergeCell ref="B486:B494"/>
    <mergeCell ref="B495:B496"/>
    <mergeCell ref="B497:B505"/>
    <mergeCell ref="B506:B507"/>
    <mergeCell ref="B541:B549"/>
    <mergeCell ref="B550:B551"/>
    <mergeCell ref="B561:B562"/>
    <mergeCell ref="B563:B571"/>
    <mergeCell ref="B874:B875"/>
    <mergeCell ref="B737:B745"/>
    <mergeCell ref="B746:B747"/>
    <mergeCell ref="B748:B756"/>
    <mergeCell ref="B793:B794"/>
    <mergeCell ref="B795:B803"/>
    <mergeCell ref="B876:B887"/>
    <mergeCell ref="B921:B922"/>
    <mergeCell ref="B923:B931"/>
    <mergeCell ref="B956:B965"/>
  </mergeCells>
  <pageMargins left="0.25" right="0.25" top="0.75" bottom="0.75" header="0.3" footer="0.3"/>
  <pageSetup paperSize="3" scale="19" fitToHeight="0" orientation="landscape" r:id="rId1"/>
  <headerFooter>
    <oddFooter>&amp;C&amp;P</oddFooter>
  </headerFooter>
  <rowBreaks count="7" manualBreakCount="7">
    <brk id="287" max="70" man="1"/>
    <brk id="127" max="70" man="1"/>
    <brk id="408" max="70" man="1"/>
    <brk id="847" max="70" man="1"/>
    <brk id="643" max="70" man="1"/>
    <brk id="677" max="70" man="1"/>
    <brk id="72" max="7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E99E5-1CA6-4542-91F0-87E67DDB495B}">
  <sheetPr>
    <tabColor theme="5"/>
    <pageSetUpPr fitToPage="1"/>
  </sheetPr>
  <dimension ref="A1:AJ240"/>
  <sheetViews>
    <sheetView view="pageBreakPreview" zoomScale="80" zoomScaleNormal="60" zoomScaleSheetLayoutView="80" workbookViewId="0">
      <pane xSplit="7" ySplit="26" topLeftCell="W88" activePane="bottomRight" state="frozen"/>
      <selection pane="bottomRight" activeCell="A3" sqref="A3:AJ3"/>
      <selection pane="bottomLeft" activeCell="A27" sqref="A27"/>
      <selection pane="topRight" activeCell="H1" sqref="H1"/>
    </sheetView>
  </sheetViews>
  <sheetFormatPr defaultColWidth="9.140625" defaultRowHeight="14.45"/>
  <cols>
    <col min="1" max="1" width="15" style="1" customWidth="1"/>
    <col min="2" max="2" width="27.42578125" customWidth="1"/>
    <col min="3" max="3" width="11.7109375" bestFit="1" customWidth="1"/>
    <col min="4" max="4" width="12.140625" bestFit="1" customWidth="1"/>
    <col min="5" max="5" width="57" customWidth="1"/>
    <col min="6" max="6" width="0.5703125" style="1" customWidth="1"/>
    <col min="7" max="7" width="21.7109375" bestFit="1" customWidth="1"/>
    <col min="8" max="8" width="19.7109375" hidden="1" customWidth="1"/>
    <col min="9" max="9" width="18.5703125" hidden="1" customWidth="1"/>
    <col min="10" max="10" width="18.85546875" hidden="1" customWidth="1"/>
    <col min="11" max="11" width="19.7109375" hidden="1" customWidth="1"/>
    <col min="12" max="12" width="18.5703125" hidden="1" customWidth="1"/>
    <col min="13" max="13" width="18.85546875" hidden="1" customWidth="1"/>
    <col min="14" max="14" width="19.7109375" hidden="1" customWidth="1"/>
    <col min="15" max="15" width="18.5703125" hidden="1" customWidth="1"/>
    <col min="16" max="16" width="18.85546875" hidden="1" customWidth="1"/>
    <col min="17" max="17" width="19.7109375" hidden="1" customWidth="1"/>
    <col min="18" max="18" width="18.5703125" hidden="1" customWidth="1"/>
    <col min="19" max="19" width="18.85546875" hidden="1" customWidth="1"/>
    <col min="20" max="20" width="19.7109375" hidden="1" customWidth="1"/>
    <col min="21" max="21" width="18.5703125" hidden="1" customWidth="1"/>
    <col min="22" max="22" width="18.85546875" hidden="1" customWidth="1"/>
    <col min="23" max="23" width="19.7109375" customWidth="1"/>
    <col min="24" max="24" width="18.5703125" customWidth="1"/>
    <col min="25" max="25" width="18.85546875" customWidth="1"/>
    <col min="26" max="26" width="19.7109375" customWidth="1"/>
    <col min="27" max="27" width="18.5703125" customWidth="1"/>
    <col min="28" max="28" width="18.85546875" customWidth="1"/>
    <col min="29" max="29" width="19.7109375" customWidth="1"/>
    <col min="30" max="30" width="18.5703125" customWidth="1"/>
    <col min="31" max="31" width="18.85546875" customWidth="1"/>
    <col min="32" max="32" width="19.7109375" customWidth="1"/>
    <col min="33" max="33" width="18.5703125" customWidth="1"/>
    <col min="34" max="34" width="18.85546875" customWidth="1"/>
    <col min="35" max="35" width="19.7109375" bestFit="1" customWidth="1"/>
    <col min="36" max="36" width="15.42578125" bestFit="1" customWidth="1"/>
  </cols>
  <sheetData>
    <row r="1" spans="1:36" ht="12.75" customHeight="1">
      <c r="A1" s="542" t="s">
        <v>450</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row>
    <row r="2" spans="1:36" ht="30" customHeight="1">
      <c r="A2" s="542"/>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row>
    <row r="3" spans="1:36" s="48" customFormat="1" ht="35.450000000000003" customHeight="1" thickBot="1">
      <c r="A3" s="377" t="s">
        <v>451</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row>
    <row r="4" spans="1:36" ht="15" thickBot="1">
      <c r="A4" s="548" t="s">
        <v>2</v>
      </c>
      <c r="B4" s="549"/>
      <c r="C4" s="549"/>
      <c r="D4" s="549"/>
      <c r="E4" s="549"/>
      <c r="F4" s="549"/>
      <c r="G4" s="550"/>
      <c r="H4" s="615" t="s">
        <v>3</v>
      </c>
      <c r="I4" s="616"/>
      <c r="J4" s="617"/>
      <c r="K4" s="612" t="s">
        <v>4</v>
      </c>
      <c r="L4" s="613"/>
      <c r="M4" s="614"/>
      <c r="N4" s="612" t="s">
        <v>5</v>
      </c>
      <c r="O4" s="613"/>
      <c r="P4" s="614"/>
      <c r="Q4" s="612" t="s">
        <v>6</v>
      </c>
      <c r="R4" s="613"/>
      <c r="S4" s="614"/>
      <c r="T4" s="612" t="s">
        <v>7</v>
      </c>
      <c r="U4" s="613"/>
      <c r="V4" s="614"/>
      <c r="W4" s="612" t="s">
        <v>8</v>
      </c>
      <c r="X4" s="613"/>
      <c r="Y4" s="614"/>
      <c r="Z4" s="612" t="s">
        <v>9</v>
      </c>
      <c r="AA4" s="613"/>
      <c r="AB4" s="614"/>
      <c r="AC4" s="612" t="s">
        <v>10</v>
      </c>
      <c r="AD4" s="613"/>
      <c r="AE4" s="614"/>
      <c r="AF4" s="612" t="s">
        <v>11</v>
      </c>
      <c r="AG4" s="613"/>
      <c r="AH4" s="614"/>
      <c r="AI4" s="50" t="s">
        <v>12</v>
      </c>
      <c r="AJ4" s="58"/>
    </row>
    <row r="5" spans="1:36" ht="15" hidden="1" customHeight="1">
      <c r="A5" s="557" t="s">
        <v>17</v>
      </c>
      <c r="B5" s="502" t="s">
        <v>13</v>
      </c>
      <c r="C5" s="392" t="s">
        <v>14</v>
      </c>
      <c r="D5" s="392" t="s">
        <v>176</v>
      </c>
      <c r="E5" s="601" t="s">
        <v>16</v>
      </c>
      <c r="F5" s="393" t="s">
        <v>17</v>
      </c>
      <c r="G5" s="368" t="s">
        <v>18</v>
      </c>
      <c r="H5" s="365" t="s">
        <v>19</v>
      </c>
      <c r="I5" s="354" t="s">
        <v>20</v>
      </c>
      <c r="J5" s="355" t="s">
        <v>21</v>
      </c>
      <c r="K5" s="365" t="s">
        <v>19</v>
      </c>
      <c r="L5" s="354" t="s">
        <v>20</v>
      </c>
      <c r="M5" s="355" t="s">
        <v>21</v>
      </c>
      <c r="N5" s="365" t="s">
        <v>19</v>
      </c>
      <c r="O5" s="354" t="s">
        <v>20</v>
      </c>
      <c r="P5" s="355" t="s">
        <v>21</v>
      </c>
      <c r="Q5" s="365" t="s">
        <v>19</v>
      </c>
      <c r="R5" s="354" t="s">
        <v>20</v>
      </c>
      <c r="S5" s="355" t="s">
        <v>21</v>
      </c>
      <c r="T5" s="365" t="s">
        <v>19</v>
      </c>
      <c r="U5" s="354" t="s">
        <v>20</v>
      </c>
      <c r="V5" s="355" t="s">
        <v>21</v>
      </c>
      <c r="W5" s="365" t="s">
        <v>19</v>
      </c>
      <c r="X5" s="354" t="s">
        <v>20</v>
      </c>
      <c r="Y5" s="355" t="s">
        <v>21</v>
      </c>
      <c r="Z5" s="365" t="s">
        <v>19</v>
      </c>
      <c r="AA5" s="354" t="s">
        <v>20</v>
      </c>
      <c r="AB5" s="355" t="s">
        <v>21</v>
      </c>
      <c r="AC5" s="365" t="s">
        <v>19</v>
      </c>
      <c r="AD5" s="354" t="s">
        <v>20</v>
      </c>
      <c r="AE5" s="355" t="s">
        <v>21</v>
      </c>
      <c r="AF5" s="365" t="s">
        <v>19</v>
      </c>
      <c r="AG5" s="354" t="s">
        <v>20</v>
      </c>
      <c r="AH5" s="355" t="s">
        <v>21</v>
      </c>
      <c r="AI5" s="398" t="s">
        <v>19</v>
      </c>
      <c r="AJ5" s="358" t="s">
        <v>22</v>
      </c>
    </row>
    <row r="6" spans="1:36" ht="15" hidden="1" customHeight="1">
      <c r="A6" s="558"/>
      <c r="B6" s="490"/>
      <c r="C6" s="386"/>
      <c r="D6" s="386"/>
      <c r="E6" s="602"/>
      <c r="F6" s="379"/>
      <c r="G6" s="568"/>
      <c r="H6" s="443"/>
      <c r="I6" s="444"/>
      <c r="J6" s="445"/>
      <c r="K6" s="443"/>
      <c r="L6" s="444"/>
      <c r="M6" s="445"/>
      <c r="N6" s="443"/>
      <c r="O6" s="444"/>
      <c r="P6" s="445"/>
      <c r="Q6" s="443"/>
      <c r="R6" s="444"/>
      <c r="S6" s="445"/>
      <c r="T6" s="443"/>
      <c r="U6" s="444"/>
      <c r="V6" s="445"/>
      <c r="W6" s="443"/>
      <c r="X6" s="444"/>
      <c r="Y6" s="445"/>
      <c r="Z6" s="443"/>
      <c r="AA6" s="444"/>
      <c r="AB6" s="445"/>
      <c r="AC6" s="443"/>
      <c r="AD6" s="444"/>
      <c r="AE6" s="445"/>
      <c r="AF6" s="443"/>
      <c r="AG6" s="444"/>
      <c r="AH6" s="445"/>
      <c r="AI6" s="600"/>
      <c r="AJ6" s="468"/>
    </row>
    <row r="7" spans="1:36" ht="15" hidden="1" customHeight="1">
      <c r="A7" s="553" t="s">
        <v>182</v>
      </c>
      <c r="B7" s="584" t="s">
        <v>291</v>
      </c>
      <c r="C7" s="587">
        <v>2230</v>
      </c>
      <c r="D7" s="590"/>
      <c r="E7" s="390" t="s">
        <v>452</v>
      </c>
      <c r="F7" s="363" t="s">
        <v>182</v>
      </c>
      <c r="G7" s="80" t="s">
        <v>27</v>
      </c>
      <c r="H7" s="13"/>
      <c r="I7" s="9">
        <f t="shared" ref="I7:I15" si="0">H7-J7</f>
        <v>0</v>
      </c>
      <c r="J7" s="10"/>
      <c r="K7" s="13"/>
      <c r="L7" s="9">
        <f t="shared" ref="L7:L15" si="1">K7-M7</f>
        <v>0</v>
      </c>
      <c r="M7" s="10"/>
      <c r="N7" s="13"/>
      <c r="O7" s="9">
        <f t="shared" ref="O7:O15" si="2">N7-P7</f>
        <v>0</v>
      </c>
      <c r="P7" s="10"/>
      <c r="Q7" s="13"/>
      <c r="R7" s="9">
        <f t="shared" ref="R7:R15" si="3">Q7-S7</f>
        <v>0</v>
      </c>
      <c r="S7" s="10"/>
      <c r="T7" s="13"/>
      <c r="U7" s="9">
        <f t="shared" ref="U7:U15" si="4">T7-V7</f>
        <v>0</v>
      </c>
      <c r="V7" s="10"/>
      <c r="W7" s="13"/>
      <c r="X7" s="9">
        <f t="shared" ref="X7:X15" si="5">W7-Y7</f>
        <v>0</v>
      </c>
      <c r="Y7" s="10"/>
      <c r="Z7" s="13"/>
      <c r="AA7" s="9">
        <f t="shared" ref="AA7:AA15" si="6">Z7-AB7</f>
        <v>0</v>
      </c>
      <c r="AB7" s="10"/>
      <c r="AC7" s="13"/>
      <c r="AD7" s="9">
        <f t="shared" ref="AD7:AD15" si="7">AC7-AE7</f>
        <v>0</v>
      </c>
      <c r="AE7" s="10"/>
      <c r="AF7" s="13"/>
      <c r="AG7" s="9">
        <f t="shared" ref="AG7:AG15" si="8">AF7-AH7</f>
        <v>0</v>
      </c>
      <c r="AH7" s="10"/>
      <c r="AI7" s="14"/>
      <c r="AJ7" s="4" t="s">
        <v>28</v>
      </c>
    </row>
    <row r="8" spans="1:36" hidden="1">
      <c r="A8" s="554"/>
      <c r="B8" s="585"/>
      <c r="C8" s="588"/>
      <c r="D8" s="591"/>
      <c r="E8" s="593"/>
      <c r="F8" s="504"/>
      <c r="G8" s="82" t="s">
        <v>29</v>
      </c>
      <c r="H8" s="13"/>
      <c r="I8" s="11">
        <f t="shared" si="0"/>
        <v>0</v>
      </c>
      <c r="J8" s="12"/>
      <c r="K8" s="13"/>
      <c r="L8" s="11">
        <f t="shared" si="1"/>
        <v>0</v>
      </c>
      <c r="M8" s="12"/>
      <c r="N8" s="13"/>
      <c r="O8" s="11">
        <f t="shared" si="2"/>
        <v>0</v>
      </c>
      <c r="P8" s="12"/>
      <c r="Q8" s="13"/>
      <c r="R8" s="11">
        <f t="shared" si="3"/>
        <v>0</v>
      </c>
      <c r="S8" s="12"/>
      <c r="T8" s="13"/>
      <c r="U8" s="11">
        <f t="shared" si="4"/>
        <v>0</v>
      </c>
      <c r="V8" s="12"/>
      <c r="W8" s="13"/>
      <c r="X8" s="11">
        <f t="shared" si="5"/>
        <v>0</v>
      </c>
      <c r="Y8" s="12"/>
      <c r="Z8" s="13"/>
      <c r="AA8" s="11">
        <f t="shared" si="6"/>
        <v>0</v>
      </c>
      <c r="AB8" s="12"/>
      <c r="AC8" s="13"/>
      <c r="AD8" s="11">
        <f t="shared" si="7"/>
        <v>0</v>
      </c>
      <c r="AE8" s="12"/>
      <c r="AF8" s="13"/>
      <c r="AG8" s="11">
        <f t="shared" si="8"/>
        <v>0</v>
      </c>
      <c r="AH8" s="12"/>
      <c r="AI8" s="14"/>
      <c r="AJ8" s="140">
        <f>SUM(H7:H15,K7:K15,N7:N15,Q7:Q15,T7:T15,W7:W15,Z7:Z15,AC7:AC15,AF7:AF15)</f>
        <v>679950</v>
      </c>
    </row>
    <row r="9" spans="1:36" hidden="1">
      <c r="A9" s="554"/>
      <c r="B9" s="585"/>
      <c r="C9" s="588"/>
      <c r="D9" s="591"/>
      <c r="E9" s="593"/>
      <c r="F9" s="504"/>
      <c r="G9" s="82" t="s">
        <v>30</v>
      </c>
      <c r="H9" s="13"/>
      <c r="I9" s="11">
        <f t="shared" si="0"/>
        <v>0</v>
      </c>
      <c r="J9" s="12"/>
      <c r="K9" s="13"/>
      <c r="L9" s="11">
        <f t="shared" si="1"/>
        <v>0</v>
      </c>
      <c r="M9" s="12"/>
      <c r="N9" s="13"/>
      <c r="O9" s="11">
        <f t="shared" si="2"/>
        <v>0</v>
      </c>
      <c r="P9" s="12"/>
      <c r="Q9" s="13"/>
      <c r="R9" s="11">
        <f t="shared" si="3"/>
        <v>0</v>
      </c>
      <c r="S9" s="12"/>
      <c r="T9" s="13"/>
      <c r="U9" s="11">
        <f t="shared" si="4"/>
        <v>0</v>
      </c>
      <c r="V9" s="12"/>
      <c r="W9" s="13"/>
      <c r="X9" s="11">
        <f t="shared" si="5"/>
        <v>0</v>
      </c>
      <c r="Y9" s="12"/>
      <c r="Z9" s="13"/>
      <c r="AA9" s="11">
        <f t="shared" si="6"/>
        <v>0</v>
      </c>
      <c r="AB9" s="12"/>
      <c r="AC9" s="13"/>
      <c r="AD9" s="11">
        <f t="shared" si="7"/>
        <v>0</v>
      </c>
      <c r="AE9" s="12"/>
      <c r="AF9" s="13"/>
      <c r="AG9" s="11">
        <f t="shared" si="8"/>
        <v>0</v>
      </c>
      <c r="AH9" s="12"/>
      <c r="AI9" s="14"/>
      <c r="AJ9" s="7" t="s">
        <v>32</v>
      </c>
    </row>
    <row r="10" spans="1:36" hidden="1">
      <c r="A10" s="554"/>
      <c r="B10" s="585"/>
      <c r="C10" s="588"/>
      <c r="D10" s="591"/>
      <c r="E10" s="593"/>
      <c r="F10" s="504"/>
      <c r="G10" s="82" t="s">
        <v>31</v>
      </c>
      <c r="H10" s="13"/>
      <c r="I10" s="11">
        <f t="shared" si="0"/>
        <v>0</v>
      </c>
      <c r="J10" s="12"/>
      <c r="K10" s="13"/>
      <c r="L10" s="11">
        <f t="shared" si="1"/>
        <v>0</v>
      </c>
      <c r="M10" s="12"/>
      <c r="N10" s="13"/>
      <c r="O10" s="11">
        <f t="shared" si="2"/>
        <v>0</v>
      </c>
      <c r="P10" s="12"/>
      <c r="Q10" s="13"/>
      <c r="R10" s="11">
        <f t="shared" si="3"/>
        <v>0</v>
      </c>
      <c r="S10" s="12"/>
      <c r="T10" s="13"/>
      <c r="U10" s="11">
        <f t="shared" si="4"/>
        <v>0</v>
      </c>
      <c r="V10" s="12"/>
      <c r="W10" s="13"/>
      <c r="X10" s="11">
        <f t="shared" si="5"/>
        <v>0</v>
      </c>
      <c r="Y10" s="12"/>
      <c r="Z10" s="13"/>
      <c r="AA10" s="11">
        <f t="shared" si="6"/>
        <v>0</v>
      </c>
      <c r="AB10" s="12"/>
      <c r="AC10" s="13"/>
      <c r="AD10" s="11">
        <f t="shared" si="7"/>
        <v>0</v>
      </c>
      <c r="AE10" s="12"/>
      <c r="AF10" s="13"/>
      <c r="AG10" s="11">
        <f t="shared" si="8"/>
        <v>0</v>
      </c>
      <c r="AH10" s="12"/>
      <c r="AI10" s="14"/>
      <c r="AJ10" s="140">
        <f>SUM(I7:I15,L7:L15,O7:O15,R7:R15,U7:U15,X7:X15,AA7:AA15,AD7:AD15,AA7:AA15,AG7:AG15)</f>
        <v>550</v>
      </c>
    </row>
    <row r="11" spans="1:36" hidden="1">
      <c r="A11" s="554"/>
      <c r="B11" s="585"/>
      <c r="C11" s="588"/>
      <c r="D11" s="591"/>
      <c r="E11" s="593"/>
      <c r="F11" s="504"/>
      <c r="G11" s="82" t="s">
        <v>33</v>
      </c>
      <c r="H11" s="13"/>
      <c r="I11" s="11">
        <f t="shared" si="0"/>
        <v>0</v>
      </c>
      <c r="J11" s="12"/>
      <c r="K11" s="13"/>
      <c r="L11" s="11">
        <f t="shared" si="1"/>
        <v>0</v>
      </c>
      <c r="M11" s="12"/>
      <c r="N11" s="13"/>
      <c r="O11" s="11">
        <f t="shared" si="2"/>
        <v>0</v>
      </c>
      <c r="P11" s="12"/>
      <c r="Q11" s="13"/>
      <c r="R11" s="11">
        <f t="shared" si="3"/>
        <v>0</v>
      </c>
      <c r="S11" s="12"/>
      <c r="T11" s="13"/>
      <c r="U11" s="11">
        <f t="shared" si="4"/>
        <v>0</v>
      </c>
      <c r="V11" s="12"/>
      <c r="W11" s="13"/>
      <c r="X11" s="11">
        <f t="shared" si="5"/>
        <v>0</v>
      </c>
      <c r="Y11" s="12"/>
      <c r="Z11" s="13"/>
      <c r="AA11" s="11">
        <f t="shared" si="6"/>
        <v>0</v>
      </c>
      <c r="AB11" s="12"/>
      <c r="AC11" s="13"/>
      <c r="AD11" s="11">
        <f t="shared" si="7"/>
        <v>0</v>
      </c>
      <c r="AE11" s="12"/>
      <c r="AF11" s="13"/>
      <c r="AG11" s="11">
        <f t="shared" si="8"/>
        <v>0</v>
      </c>
      <c r="AH11" s="12"/>
      <c r="AI11" s="14"/>
      <c r="AJ11" s="7" t="s">
        <v>36</v>
      </c>
    </row>
    <row r="12" spans="1:36" hidden="1">
      <c r="A12" s="554"/>
      <c r="B12" s="585"/>
      <c r="C12" s="588"/>
      <c r="D12" s="591"/>
      <c r="E12" s="593"/>
      <c r="F12" s="504"/>
      <c r="G12" s="82" t="s">
        <v>34</v>
      </c>
      <c r="H12" s="13"/>
      <c r="I12" s="11">
        <f t="shared" si="0"/>
        <v>0</v>
      </c>
      <c r="J12" s="12"/>
      <c r="K12" s="13"/>
      <c r="L12" s="11">
        <f t="shared" si="1"/>
        <v>0</v>
      </c>
      <c r="M12" s="12"/>
      <c r="N12" s="13">
        <v>679950</v>
      </c>
      <c r="O12" s="11">
        <f t="shared" si="2"/>
        <v>550</v>
      </c>
      <c r="P12" s="12">
        <v>679400</v>
      </c>
      <c r="Q12" s="13"/>
      <c r="R12" s="11">
        <f t="shared" si="3"/>
        <v>0</v>
      </c>
      <c r="S12" s="12"/>
      <c r="T12" s="13"/>
      <c r="U12" s="11">
        <f t="shared" si="4"/>
        <v>0</v>
      </c>
      <c r="V12" s="12"/>
      <c r="W12" s="13"/>
      <c r="X12" s="11">
        <f t="shared" si="5"/>
        <v>0</v>
      </c>
      <c r="Y12" s="12"/>
      <c r="Z12" s="13"/>
      <c r="AA12" s="11">
        <f t="shared" si="6"/>
        <v>0</v>
      </c>
      <c r="AB12" s="12"/>
      <c r="AC12" s="13"/>
      <c r="AD12" s="11">
        <f t="shared" si="7"/>
        <v>0</v>
      </c>
      <c r="AE12" s="12"/>
      <c r="AF12" s="13"/>
      <c r="AG12" s="11">
        <f t="shared" si="8"/>
        <v>0</v>
      </c>
      <c r="AH12" s="12"/>
      <c r="AI12" s="14"/>
      <c r="AJ12" s="140">
        <f>SUM(J7:J15,M7:M15,P7:P15,S7:S15,V7:V15,Y7:Y15,AB7:AB15,AE7:AE15,AH7:AH15)</f>
        <v>679400</v>
      </c>
    </row>
    <row r="13" spans="1:36" hidden="1">
      <c r="A13" s="554"/>
      <c r="B13" s="585"/>
      <c r="C13" s="588"/>
      <c r="D13" s="591"/>
      <c r="E13" s="593"/>
      <c r="F13" s="504"/>
      <c r="G13" s="82" t="s">
        <v>35</v>
      </c>
      <c r="H13" s="13"/>
      <c r="I13" s="11">
        <f t="shared" si="0"/>
        <v>0</v>
      </c>
      <c r="J13" s="12"/>
      <c r="K13" s="13"/>
      <c r="L13" s="11">
        <f t="shared" si="1"/>
        <v>0</v>
      </c>
      <c r="M13" s="12"/>
      <c r="N13" s="13"/>
      <c r="O13" s="11">
        <f t="shared" si="2"/>
        <v>0</v>
      </c>
      <c r="P13" s="12"/>
      <c r="Q13" s="13"/>
      <c r="R13" s="11">
        <f t="shared" si="3"/>
        <v>0</v>
      </c>
      <c r="S13" s="12"/>
      <c r="T13" s="13"/>
      <c r="U13" s="11">
        <f t="shared" si="4"/>
        <v>0</v>
      </c>
      <c r="V13" s="12"/>
      <c r="W13" s="13"/>
      <c r="X13" s="11">
        <f t="shared" si="5"/>
        <v>0</v>
      </c>
      <c r="Y13" s="12"/>
      <c r="Z13" s="13"/>
      <c r="AA13" s="11">
        <f t="shared" si="6"/>
        <v>0</v>
      </c>
      <c r="AB13" s="12"/>
      <c r="AC13" s="13"/>
      <c r="AD13" s="11">
        <f t="shared" si="7"/>
        <v>0</v>
      </c>
      <c r="AE13" s="12"/>
      <c r="AF13" s="13"/>
      <c r="AG13" s="11">
        <f t="shared" si="8"/>
        <v>0</v>
      </c>
      <c r="AH13" s="12"/>
      <c r="AI13" s="14"/>
      <c r="AJ13" s="7" t="s">
        <v>40</v>
      </c>
    </row>
    <row r="14" spans="1:36" hidden="1">
      <c r="A14" s="554"/>
      <c r="B14" s="585"/>
      <c r="C14" s="588"/>
      <c r="D14" s="591"/>
      <c r="E14" s="593"/>
      <c r="F14" s="504"/>
      <c r="G14" s="82" t="s">
        <v>37</v>
      </c>
      <c r="H14" s="13"/>
      <c r="I14" s="11">
        <f t="shared" si="0"/>
        <v>0</v>
      </c>
      <c r="J14" s="12"/>
      <c r="K14" s="13"/>
      <c r="L14" s="11">
        <f t="shared" si="1"/>
        <v>0</v>
      </c>
      <c r="M14" s="12"/>
      <c r="N14" s="13"/>
      <c r="O14" s="11">
        <f t="shared" si="2"/>
        <v>0</v>
      </c>
      <c r="P14" s="12"/>
      <c r="Q14" s="13"/>
      <c r="R14" s="11">
        <f t="shared" si="3"/>
        <v>0</v>
      </c>
      <c r="S14" s="12"/>
      <c r="T14" s="13"/>
      <c r="U14" s="11">
        <f t="shared" si="4"/>
        <v>0</v>
      </c>
      <c r="V14" s="12"/>
      <c r="W14" s="13"/>
      <c r="X14" s="11">
        <f t="shared" si="5"/>
        <v>0</v>
      </c>
      <c r="Y14" s="12"/>
      <c r="Z14" s="13"/>
      <c r="AA14" s="11">
        <f t="shared" si="6"/>
        <v>0</v>
      </c>
      <c r="AB14" s="12"/>
      <c r="AC14" s="13"/>
      <c r="AD14" s="11">
        <f t="shared" si="7"/>
        <v>0</v>
      </c>
      <c r="AE14" s="12"/>
      <c r="AF14" s="13"/>
      <c r="AG14" s="11">
        <f t="shared" si="8"/>
        <v>0</v>
      </c>
      <c r="AH14" s="12"/>
      <c r="AI14" s="14"/>
      <c r="AJ14" s="141">
        <f>AJ12/AJ8</f>
        <v>0.99919111699389662</v>
      </c>
    </row>
    <row r="15" spans="1:36" ht="15" hidden="1" thickBot="1">
      <c r="A15" s="555"/>
      <c r="B15" s="586"/>
      <c r="C15" s="589"/>
      <c r="D15" s="592"/>
      <c r="E15" s="594"/>
      <c r="F15" s="505"/>
      <c r="G15" s="83" t="s">
        <v>38</v>
      </c>
      <c r="H15" s="15"/>
      <c r="I15" s="16">
        <f t="shared" si="0"/>
        <v>0</v>
      </c>
      <c r="J15" s="17"/>
      <c r="K15" s="15"/>
      <c r="L15" s="16">
        <f t="shared" si="1"/>
        <v>0</v>
      </c>
      <c r="M15" s="17"/>
      <c r="N15" s="15"/>
      <c r="O15" s="16">
        <f t="shared" si="2"/>
        <v>0</v>
      </c>
      <c r="P15" s="17"/>
      <c r="Q15" s="15"/>
      <c r="R15" s="16">
        <f t="shared" si="3"/>
        <v>0</v>
      </c>
      <c r="S15" s="17"/>
      <c r="T15" s="15"/>
      <c r="U15" s="16">
        <f t="shared" si="4"/>
        <v>0</v>
      </c>
      <c r="V15" s="17"/>
      <c r="W15" s="15"/>
      <c r="X15" s="16">
        <f t="shared" si="5"/>
        <v>0</v>
      </c>
      <c r="Y15" s="17"/>
      <c r="Z15" s="15"/>
      <c r="AA15" s="16">
        <f t="shared" si="6"/>
        <v>0</v>
      </c>
      <c r="AB15" s="17"/>
      <c r="AC15" s="15"/>
      <c r="AD15" s="16">
        <f t="shared" si="7"/>
        <v>0</v>
      </c>
      <c r="AE15" s="17"/>
      <c r="AF15" s="15"/>
      <c r="AG15" s="16">
        <f t="shared" si="8"/>
        <v>0</v>
      </c>
      <c r="AH15" s="17"/>
      <c r="AI15" s="18"/>
      <c r="AJ15" s="150"/>
    </row>
    <row r="16" spans="1:36" ht="15" hidden="1" customHeight="1">
      <c r="A16" s="551" t="s">
        <v>17</v>
      </c>
      <c r="B16" s="448" t="s">
        <v>13</v>
      </c>
      <c r="C16" s="367" t="s">
        <v>14</v>
      </c>
      <c r="D16" s="367" t="s">
        <v>176</v>
      </c>
      <c r="E16" s="566" t="s">
        <v>16</v>
      </c>
      <c r="F16" s="354" t="s">
        <v>17</v>
      </c>
      <c r="G16" s="368" t="s">
        <v>18</v>
      </c>
      <c r="H16" s="365" t="s">
        <v>19</v>
      </c>
      <c r="I16" s="354" t="s">
        <v>20</v>
      </c>
      <c r="J16" s="355" t="s">
        <v>21</v>
      </c>
      <c r="K16" s="365" t="s">
        <v>19</v>
      </c>
      <c r="L16" s="354" t="s">
        <v>20</v>
      </c>
      <c r="M16" s="355" t="s">
        <v>21</v>
      </c>
      <c r="N16" s="365" t="s">
        <v>19</v>
      </c>
      <c r="O16" s="354" t="s">
        <v>20</v>
      </c>
      <c r="P16" s="355" t="s">
        <v>21</v>
      </c>
      <c r="Q16" s="365" t="s">
        <v>19</v>
      </c>
      <c r="R16" s="354" t="s">
        <v>20</v>
      </c>
      <c r="S16" s="355" t="s">
        <v>21</v>
      </c>
      <c r="T16" s="365" t="s">
        <v>19</v>
      </c>
      <c r="U16" s="354" t="s">
        <v>20</v>
      </c>
      <c r="V16" s="355" t="s">
        <v>21</v>
      </c>
      <c r="W16" s="365" t="s">
        <v>19</v>
      </c>
      <c r="X16" s="354" t="s">
        <v>20</v>
      </c>
      <c r="Y16" s="355" t="s">
        <v>21</v>
      </c>
      <c r="Z16" s="365" t="s">
        <v>19</v>
      </c>
      <c r="AA16" s="354" t="s">
        <v>20</v>
      </c>
      <c r="AB16" s="355" t="s">
        <v>21</v>
      </c>
      <c r="AC16" s="365" t="s">
        <v>19</v>
      </c>
      <c r="AD16" s="354" t="s">
        <v>20</v>
      </c>
      <c r="AE16" s="355" t="s">
        <v>21</v>
      </c>
      <c r="AF16" s="365" t="s">
        <v>19</v>
      </c>
      <c r="AG16" s="354" t="s">
        <v>20</v>
      </c>
      <c r="AH16" s="355" t="s">
        <v>21</v>
      </c>
      <c r="AI16" s="364" t="s">
        <v>19</v>
      </c>
      <c r="AJ16" s="358" t="s">
        <v>22</v>
      </c>
    </row>
    <row r="17" spans="1:36" ht="15.75" hidden="1" customHeight="1">
      <c r="A17" s="552"/>
      <c r="B17" s="449"/>
      <c r="C17" s="431"/>
      <c r="D17" s="431"/>
      <c r="E17" s="567"/>
      <c r="F17" s="444"/>
      <c r="G17" s="568"/>
      <c r="H17" s="443"/>
      <c r="I17" s="444"/>
      <c r="J17" s="445"/>
      <c r="K17" s="443"/>
      <c r="L17" s="444"/>
      <c r="M17" s="445"/>
      <c r="N17" s="443"/>
      <c r="O17" s="444"/>
      <c r="P17" s="445"/>
      <c r="Q17" s="443"/>
      <c r="R17" s="444"/>
      <c r="S17" s="445"/>
      <c r="T17" s="443"/>
      <c r="U17" s="444"/>
      <c r="V17" s="445"/>
      <c r="W17" s="443"/>
      <c r="X17" s="444"/>
      <c r="Y17" s="445"/>
      <c r="Z17" s="443"/>
      <c r="AA17" s="444"/>
      <c r="AB17" s="445"/>
      <c r="AC17" s="443"/>
      <c r="AD17" s="444"/>
      <c r="AE17" s="445"/>
      <c r="AF17" s="443"/>
      <c r="AG17" s="444"/>
      <c r="AH17" s="445"/>
      <c r="AI17" s="503"/>
      <c r="AJ17" s="468"/>
    </row>
    <row r="18" spans="1:36" ht="15" hidden="1" customHeight="1">
      <c r="A18" s="553" t="s">
        <v>182</v>
      </c>
      <c r="B18" s="584" t="s">
        <v>453</v>
      </c>
      <c r="C18" s="587">
        <v>2212</v>
      </c>
      <c r="D18" s="590"/>
      <c r="E18" s="390" t="s">
        <v>454</v>
      </c>
      <c r="F18" s="363" t="s">
        <v>182</v>
      </c>
      <c r="G18" s="80" t="s">
        <v>27</v>
      </c>
      <c r="H18" s="13"/>
      <c r="I18" s="9">
        <f t="shared" ref="I18:I26" si="9">H18-J18</f>
        <v>0</v>
      </c>
      <c r="J18" s="10"/>
      <c r="K18" s="13"/>
      <c r="L18" s="9">
        <f t="shared" ref="L18:L26" si="10">K18-M18</f>
        <v>0</v>
      </c>
      <c r="M18" s="10"/>
      <c r="N18" s="13"/>
      <c r="O18" s="9">
        <f t="shared" ref="O18:O26" si="11">N18-P18</f>
        <v>0</v>
      </c>
      <c r="P18" s="10"/>
      <c r="Q18" s="13"/>
      <c r="R18" s="9">
        <f t="shared" ref="R18:R26" si="12">Q18-S18</f>
        <v>0</v>
      </c>
      <c r="S18" s="10"/>
      <c r="T18" s="13"/>
      <c r="U18" s="9">
        <f t="shared" ref="U18:U26" si="13">T18-V18</f>
        <v>0</v>
      </c>
      <c r="V18" s="10"/>
      <c r="W18" s="13"/>
      <c r="X18" s="9">
        <f t="shared" ref="X18:X26" si="14">W18-Y18</f>
        <v>0</v>
      </c>
      <c r="Y18" s="10"/>
      <c r="Z18" s="13"/>
      <c r="AA18" s="9">
        <f t="shared" ref="AA18:AA26" si="15">Z18-AB18</f>
        <v>0</v>
      </c>
      <c r="AB18" s="10"/>
      <c r="AC18" s="13"/>
      <c r="AD18" s="9">
        <f t="shared" ref="AD18:AD26" si="16">AC18-AE18</f>
        <v>0</v>
      </c>
      <c r="AE18" s="10"/>
      <c r="AF18" s="13"/>
      <c r="AG18" s="9">
        <f t="shared" ref="AG18:AG26" si="17">AF18-AH18</f>
        <v>0</v>
      </c>
      <c r="AH18" s="10"/>
      <c r="AI18" s="14"/>
      <c r="AJ18" s="4" t="s">
        <v>28</v>
      </c>
    </row>
    <row r="19" spans="1:36" hidden="1">
      <c r="A19" s="554"/>
      <c r="B19" s="585"/>
      <c r="C19" s="588"/>
      <c r="D19" s="591"/>
      <c r="E19" s="593"/>
      <c r="F19" s="504"/>
      <c r="G19" s="82" t="s">
        <v>29</v>
      </c>
      <c r="H19" s="13"/>
      <c r="I19" s="11">
        <f t="shared" si="9"/>
        <v>0</v>
      </c>
      <c r="J19" s="12"/>
      <c r="K19" s="13"/>
      <c r="L19" s="11">
        <f t="shared" si="10"/>
        <v>0</v>
      </c>
      <c r="M19" s="12"/>
      <c r="N19" s="13"/>
      <c r="O19" s="11">
        <f t="shared" si="11"/>
        <v>0</v>
      </c>
      <c r="P19" s="12"/>
      <c r="Q19" s="13"/>
      <c r="R19" s="11">
        <f t="shared" si="12"/>
        <v>0</v>
      </c>
      <c r="S19" s="12"/>
      <c r="T19" s="13"/>
      <c r="U19" s="11">
        <f t="shared" si="13"/>
        <v>0</v>
      </c>
      <c r="V19" s="12"/>
      <c r="W19" s="13"/>
      <c r="X19" s="11">
        <f t="shared" si="14"/>
        <v>0</v>
      </c>
      <c r="Y19" s="12"/>
      <c r="Z19" s="13"/>
      <c r="AA19" s="11">
        <f t="shared" si="15"/>
        <v>0</v>
      </c>
      <c r="AB19" s="12"/>
      <c r="AC19" s="13"/>
      <c r="AD19" s="11">
        <f t="shared" si="16"/>
        <v>0</v>
      </c>
      <c r="AE19" s="12"/>
      <c r="AF19" s="13"/>
      <c r="AG19" s="11">
        <f t="shared" si="17"/>
        <v>0</v>
      </c>
      <c r="AH19" s="12"/>
      <c r="AI19" s="14"/>
      <c r="AJ19" s="140">
        <f>SUM(H18:H26,K18:K26,N18:N26,Q18:Q26,T18:T26,W18:W26,Z18:Z26,AC18:AC26,AF18:AF26)</f>
        <v>299978</v>
      </c>
    </row>
    <row r="20" spans="1:36" hidden="1">
      <c r="A20" s="554"/>
      <c r="B20" s="585"/>
      <c r="C20" s="588"/>
      <c r="D20" s="591"/>
      <c r="E20" s="593"/>
      <c r="F20" s="504"/>
      <c r="G20" s="82" t="s">
        <v>30</v>
      </c>
      <c r="H20" s="13"/>
      <c r="I20" s="11">
        <f t="shared" si="9"/>
        <v>0</v>
      </c>
      <c r="J20" s="12"/>
      <c r="K20" s="13"/>
      <c r="L20" s="11">
        <f t="shared" si="10"/>
        <v>0</v>
      </c>
      <c r="M20" s="12"/>
      <c r="N20" s="13"/>
      <c r="O20" s="11">
        <f t="shared" si="11"/>
        <v>0</v>
      </c>
      <c r="P20" s="12"/>
      <c r="Q20" s="13"/>
      <c r="R20" s="11">
        <f t="shared" si="12"/>
        <v>0</v>
      </c>
      <c r="S20" s="12"/>
      <c r="T20" s="13"/>
      <c r="U20" s="11">
        <f t="shared" si="13"/>
        <v>0</v>
      </c>
      <c r="V20" s="12"/>
      <c r="W20" s="13"/>
      <c r="X20" s="11">
        <f t="shared" si="14"/>
        <v>0</v>
      </c>
      <c r="Y20" s="12"/>
      <c r="Z20" s="13"/>
      <c r="AA20" s="11">
        <f t="shared" si="15"/>
        <v>0</v>
      </c>
      <c r="AB20" s="12"/>
      <c r="AC20" s="13"/>
      <c r="AD20" s="11">
        <f t="shared" si="16"/>
        <v>0</v>
      </c>
      <c r="AE20" s="12"/>
      <c r="AF20" s="13"/>
      <c r="AG20" s="11">
        <f t="shared" si="17"/>
        <v>0</v>
      </c>
      <c r="AH20" s="12"/>
      <c r="AI20" s="14"/>
      <c r="AJ20" s="7" t="s">
        <v>32</v>
      </c>
    </row>
    <row r="21" spans="1:36" hidden="1">
      <c r="A21" s="554"/>
      <c r="B21" s="585"/>
      <c r="C21" s="588"/>
      <c r="D21" s="591"/>
      <c r="E21" s="593"/>
      <c r="F21" s="504"/>
      <c r="G21" s="82" t="s">
        <v>31</v>
      </c>
      <c r="H21" s="13"/>
      <c r="I21" s="11">
        <f t="shared" si="9"/>
        <v>0</v>
      </c>
      <c r="J21" s="12"/>
      <c r="K21" s="13"/>
      <c r="L21" s="11">
        <f t="shared" si="10"/>
        <v>0</v>
      </c>
      <c r="M21" s="12"/>
      <c r="N21" s="13"/>
      <c r="O21" s="11">
        <f t="shared" si="11"/>
        <v>0</v>
      </c>
      <c r="P21" s="12"/>
      <c r="Q21" s="13"/>
      <c r="R21" s="11">
        <f t="shared" si="12"/>
        <v>0</v>
      </c>
      <c r="S21" s="12"/>
      <c r="T21" s="13"/>
      <c r="U21" s="11">
        <f t="shared" si="13"/>
        <v>0</v>
      </c>
      <c r="V21" s="12"/>
      <c r="W21" s="13"/>
      <c r="X21" s="11">
        <f t="shared" si="14"/>
        <v>0</v>
      </c>
      <c r="Y21" s="12"/>
      <c r="Z21" s="13"/>
      <c r="AA21" s="11">
        <f t="shared" si="15"/>
        <v>0</v>
      </c>
      <c r="AB21" s="12"/>
      <c r="AC21" s="13"/>
      <c r="AD21" s="11">
        <f t="shared" si="16"/>
        <v>0</v>
      </c>
      <c r="AE21" s="12"/>
      <c r="AF21" s="13"/>
      <c r="AG21" s="11">
        <f t="shared" si="17"/>
        <v>0</v>
      </c>
      <c r="AH21" s="12"/>
      <c r="AI21" s="14"/>
      <c r="AJ21" s="140">
        <f>SUM(I18:I26,L18:L26,O18:O26,R18:R26,U18:U26,X18:X26,AA18:AA26,AD18:AD26,AA18:AA26,AG18:AG26)</f>
        <v>0</v>
      </c>
    </row>
    <row r="22" spans="1:36" hidden="1">
      <c r="A22" s="554"/>
      <c r="B22" s="585"/>
      <c r="C22" s="588"/>
      <c r="D22" s="591"/>
      <c r="E22" s="593"/>
      <c r="F22" s="504"/>
      <c r="G22" s="82" t="s">
        <v>33</v>
      </c>
      <c r="H22" s="13"/>
      <c r="I22" s="11">
        <f t="shared" si="9"/>
        <v>0</v>
      </c>
      <c r="J22" s="12"/>
      <c r="K22" s="13"/>
      <c r="L22" s="11">
        <f t="shared" si="10"/>
        <v>0</v>
      </c>
      <c r="M22" s="12"/>
      <c r="N22" s="13"/>
      <c r="O22" s="11">
        <f t="shared" si="11"/>
        <v>0</v>
      </c>
      <c r="P22" s="12"/>
      <c r="Q22" s="13"/>
      <c r="R22" s="11">
        <f t="shared" si="12"/>
        <v>0</v>
      </c>
      <c r="S22" s="12"/>
      <c r="T22" s="13"/>
      <c r="U22" s="11">
        <f t="shared" si="13"/>
        <v>0</v>
      </c>
      <c r="V22" s="12"/>
      <c r="W22" s="13"/>
      <c r="X22" s="11">
        <f t="shared" si="14"/>
        <v>0</v>
      </c>
      <c r="Y22" s="12"/>
      <c r="Z22" s="13"/>
      <c r="AA22" s="11">
        <f t="shared" si="15"/>
        <v>0</v>
      </c>
      <c r="AB22" s="12"/>
      <c r="AC22" s="13"/>
      <c r="AD22" s="11">
        <f t="shared" si="16"/>
        <v>0</v>
      </c>
      <c r="AE22" s="12"/>
      <c r="AF22" s="13"/>
      <c r="AG22" s="11">
        <f t="shared" si="17"/>
        <v>0</v>
      </c>
      <c r="AH22" s="12"/>
      <c r="AI22" s="14"/>
      <c r="AJ22" s="7" t="s">
        <v>36</v>
      </c>
    </row>
    <row r="23" spans="1:36" hidden="1">
      <c r="A23" s="554"/>
      <c r="B23" s="585"/>
      <c r="C23" s="588"/>
      <c r="D23" s="591"/>
      <c r="E23" s="593"/>
      <c r="F23" s="504"/>
      <c r="G23" s="82" t="s">
        <v>34</v>
      </c>
      <c r="H23" s="13"/>
      <c r="I23" s="11">
        <f t="shared" si="9"/>
        <v>0</v>
      </c>
      <c r="J23" s="12"/>
      <c r="K23" s="13"/>
      <c r="L23" s="11">
        <f t="shared" si="10"/>
        <v>0</v>
      </c>
      <c r="M23" s="12"/>
      <c r="N23" s="13">
        <v>299978</v>
      </c>
      <c r="O23" s="11">
        <f t="shared" si="11"/>
        <v>0</v>
      </c>
      <c r="P23" s="12">
        <v>299978</v>
      </c>
      <c r="Q23" s="13"/>
      <c r="R23" s="11">
        <f t="shared" si="12"/>
        <v>0</v>
      </c>
      <c r="S23" s="12"/>
      <c r="T23" s="13"/>
      <c r="U23" s="11">
        <f t="shared" si="13"/>
        <v>0</v>
      </c>
      <c r="V23" s="12"/>
      <c r="W23" s="13"/>
      <c r="X23" s="11">
        <f t="shared" si="14"/>
        <v>0</v>
      </c>
      <c r="Y23" s="12"/>
      <c r="Z23" s="13"/>
      <c r="AA23" s="11">
        <f t="shared" si="15"/>
        <v>0</v>
      </c>
      <c r="AB23" s="12"/>
      <c r="AC23" s="13"/>
      <c r="AD23" s="11">
        <f t="shared" si="16"/>
        <v>0</v>
      </c>
      <c r="AE23" s="12"/>
      <c r="AF23" s="13"/>
      <c r="AG23" s="11">
        <f t="shared" si="17"/>
        <v>0</v>
      </c>
      <c r="AH23" s="12"/>
      <c r="AI23" s="14"/>
      <c r="AJ23" s="140">
        <f>SUM(J18:J26,M18:M26,P18:P26,S18:S26,V18:V26,Y18:Y26,AB18:AB26,AE18:AE26,AH18:AH26)</f>
        <v>299978</v>
      </c>
    </row>
    <row r="24" spans="1:36" hidden="1">
      <c r="A24" s="554"/>
      <c r="B24" s="585"/>
      <c r="C24" s="588"/>
      <c r="D24" s="591"/>
      <c r="E24" s="593"/>
      <c r="F24" s="504"/>
      <c r="G24" s="82" t="s">
        <v>35</v>
      </c>
      <c r="H24" s="13"/>
      <c r="I24" s="11">
        <f t="shared" si="9"/>
        <v>0</v>
      </c>
      <c r="J24" s="12"/>
      <c r="K24" s="13"/>
      <c r="L24" s="11">
        <f t="shared" si="10"/>
        <v>0</v>
      </c>
      <c r="M24" s="12"/>
      <c r="N24" s="13"/>
      <c r="O24" s="11">
        <f t="shared" si="11"/>
        <v>0</v>
      </c>
      <c r="P24" s="12"/>
      <c r="Q24" s="13"/>
      <c r="R24" s="11">
        <f t="shared" si="12"/>
        <v>0</v>
      </c>
      <c r="S24" s="12"/>
      <c r="T24" s="13"/>
      <c r="U24" s="11">
        <f t="shared" si="13"/>
        <v>0</v>
      </c>
      <c r="V24" s="12"/>
      <c r="W24" s="13"/>
      <c r="X24" s="11">
        <f t="shared" si="14"/>
        <v>0</v>
      </c>
      <c r="Y24" s="12"/>
      <c r="Z24" s="13"/>
      <c r="AA24" s="11">
        <f t="shared" si="15"/>
        <v>0</v>
      </c>
      <c r="AB24" s="12"/>
      <c r="AC24" s="13"/>
      <c r="AD24" s="11">
        <f t="shared" si="16"/>
        <v>0</v>
      </c>
      <c r="AE24" s="12"/>
      <c r="AF24" s="13"/>
      <c r="AG24" s="11">
        <f t="shared" si="17"/>
        <v>0</v>
      </c>
      <c r="AH24" s="12"/>
      <c r="AI24" s="14"/>
      <c r="AJ24" s="7" t="s">
        <v>40</v>
      </c>
    </row>
    <row r="25" spans="1:36" hidden="1">
      <c r="A25" s="554"/>
      <c r="B25" s="585"/>
      <c r="C25" s="588"/>
      <c r="D25" s="591"/>
      <c r="E25" s="593"/>
      <c r="F25" s="504"/>
      <c r="G25" s="82" t="s">
        <v>37</v>
      </c>
      <c r="H25" s="13"/>
      <c r="I25" s="11">
        <f t="shared" si="9"/>
        <v>0</v>
      </c>
      <c r="J25" s="12"/>
      <c r="K25" s="13"/>
      <c r="L25" s="11">
        <f t="shared" si="10"/>
        <v>0</v>
      </c>
      <c r="M25" s="12"/>
      <c r="N25" s="13"/>
      <c r="O25" s="11">
        <f t="shared" si="11"/>
        <v>0</v>
      </c>
      <c r="P25" s="12"/>
      <c r="Q25" s="13"/>
      <c r="R25" s="11">
        <f t="shared" si="12"/>
        <v>0</v>
      </c>
      <c r="S25" s="12"/>
      <c r="T25" s="13"/>
      <c r="U25" s="11">
        <f t="shared" si="13"/>
        <v>0</v>
      </c>
      <c r="V25" s="12"/>
      <c r="W25" s="13"/>
      <c r="X25" s="11">
        <f t="shared" si="14"/>
        <v>0</v>
      </c>
      <c r="Y25" s="12"/>
      <c r="Z25" s="13"/>
      <c r="AA25" s="11">
        <f t="shared" si="15"/>
        <v>0</v>
      </c>
      <c r="AB25" s="12"/>
      <c r="AC25" s="13"/>
      <c r="AD25" s="11">
        <f t="shared" si="16"/>
        <v>0</v>
      </c>
      <c r="AE25" s="12"/>
      <c r="AF25" s="13"/>
      <c r="AG25" s="11">
        <f t="shared" si="17"/>
        <v>0</v>
      </c>
      <c r="AH25" s="12"/>
      <c r="AI25" s="14"/>
      <c r="AJ25" s="141">
        <f>AJ23/AJ19</f>
        <v>1</v>
      </c>
    </row>
    <row r="26" spans="1:36" ht="15" hidden="1" thickBot="1">
      <c r="A26" s="555"/>
      <c r="B26" s="586"/>
      <c r="C26" s="589"/>
      <c r="D26" s="592"/>
      <c r="E26" s="594"/>
      <c r="F26" s="505"/>
      <c r="G26" s="83" t="s">
        <v>38</v>
      </c>
      <c r="H26" s="15"/>
      <c r="I26" s="16">
        <f t="shared" si="9"/>
        <v>0</v>
      </c>
      <c r="J26" s="17"/>
      <c r="K26" s="15"/>
      <c r="L26" s="16">
        <f t="shared" si="10"/>
        <v>0</v>
      </c>
      <c r="M26" s="17"/>
      <c r="N26" s="15"/>
      <c r="O26" s="16">
        <f t="shared" si="11"/>
        <v>0</v>
      </c>
      <c r="P26" s="17"/>
      <c r="Q26" s="15"/>
      <c r="R26" s="16">
        <f t="shared" si="12"/>
        <v>0</v>
      </c>
      <c r="S26" s="17"/>
      <c r="T26" s="15"/>
      <c r="U26" s="16">
        <f t="shared" si="13"/>
        <v>0</v>
      </c>
      <c r="V26" s="17"/>
      <c r="W26" s="15"/>
      <c r="X26" s="16">
        <f t="shared" si="14"/>
        <v>0</v>
      </c>
      <c r="Y26" s="17"/>
      <c r="Z26" s="15"/>
      <c r="AA26" s="16">
        <f t="shared" si="15"/>
        <v>0</v>
      </c>
      <c r="AB26" s="17"/>
      <c r="AC26" s="15"/>
      <c r="AD26" s="16">
        <f t="shared" si="16"/>
        <v>0</v>
      </c>
      <c r="AE26" s="17"/>
      <c r="AF26" s="15"/>
      <c r="AG26" s="16">
        <f t="shared" si="17"/>
        <v>0</v>
      </c>
      <c r="AH26" s="17"/>
      <c r="AI26" s="18"/>
      <c r="AJ26" s="150"/>
    </row>
    <row r="27" spans="1:36" ht="15" customHeight="1">
      <c r="A27" s="551" t="s">
        <v>17</v>
      </c>
      <c r="B27" s="448" t="s">
        <v>13</v>
      </c>
      <c r="C27" s="367" t="s">
        <v>14</v>
      </c>
      <c r="D27" s="367" t="s">
        <v>176</v>
      </c>
      <c r="E27" s="566" t="s">
        <v>16</v>
      </c>
      <c r="F27" s="354" t="s">
        <v>17</v>
      </c>
      <c r="G27" s="368" t="s">
        <v>18</v>
      </c>
      <c r="H27" s="365" t="s">
        <v>19</v>
      </c>
      <c r="I27" s="354" t="s">
        <v>20</v>
      </c>
      <c r="J27" s="355" t="s">
        <v>21</v>
      </c>
      <c r="K27" s="365" t="s">
        <v>19</v>
      </c>
      <c r="L27" s="354" t="s">
        <v>20</v>
      </c>
      <c r="M27" s="355" t="s">
        <v>21</v>
      </c>
      <c r="N27" s="365" t="s">
        <v>19</v>
      </c>
      <c r="O27" s="354" t="s">
        <v>20</v>
      </c>
      <c r="P27" s="355" t="s">
        <v>21</v>
      </c>
      <c r="Q27" s="365" t="s">
        <v>19</v>
      </c>
      <c r="R27" s="354" t="s">
        <v>20</v>
      </c>
      <c r="S27" s="355" t="s">
        <v>21</v>
      </c>
      <c r="T27" s="365" t="s">
        <v>19</v>
      </c>
      <c r="U27" s="354" t="s">
        <v>20</v>
      </c>
      <c r="V27" s="355" t="s">
        <v>21</v>
      </c>
      <c r="W27" s="365" t="s">
        <v>19</v>
      </c>
      <c r="X27" s="354" t="s">
        <v>20</v>
      </c>
      <c r="Y27" s="355" t="s">
        <v>21</v>
      </c>
      <c r="Z27" s="365" t="s">
        <v>19</v>
      </c>
      <c r="AA27" s="354" t="s">
        <v>20</v>
      </c>
      <c r="AB27" s="355" t="s">
        <v>21</v>
      </c>
      <c r="AC27" s="365" t="s">
        <v>19</v>
      </c>
      <c r="AD27" s="354" t="s">
        <v>20</v>
      </c>
      <c r="AE27" s="355" t="s">
        <v>21</v>
      </c>
      <c r="AF27" s="365" t="s">
        <v>19</v>
      </c>
      <c r="AG27" s="354" t="s">
        <v>20</v>
      </c>
      <c r="AH27" s="355" t="s">
        <v>21</v>
      </c>
      <c r="AI27" s="364" t="s">
        <v>19</v>
      </c>
      <c r="AJ27" s="358" t="s">
        <v>22</v>
      </c>
    </row>
    <row r="28" spans="1:36" ht="15.75" customHeight="1">
      <c r="A28" s="552"/>
      <c r="B28" s="449"/>
      <c r="C28" s="431"/>
      <c r="D28" s="431"/>
      <c r="E28" s="567"/>
      <c r="F28" s="444"/>
      <c r="G28" s="568"/>
      <c r="H28" s="443"/>
      <c r="I28" s="444"/>
      <c r="J28" s="445"/>
      <c r="K28" s="443"/>
      <c r="L28" s="444"/>
      <c r="M28" s="445"/>
      <c r="N28" s="443"/>
      <c r="O28" s="444"/>
      <c r="P28" s="445"/>
      <c r="Q28" s="443"/>
      <c r="R28" s="444"/>
      <c r="S28" s="445"/>
      <c r="T28" s="443"/>
      <c r="U28" s="444"/>
      <c r="V28" s="445"/>
      <c r="W28" s="443"/>
      <c r="X28" s="444"/>
      <c r="Y28" s="445"/>
      <c r="Z28" s="443"/>
      <c r="AA28" s="444"/>
      <c r="AB28" s="445"/>
      <c r="AC28" s="443"/>
      <c r="AD28" s="444"/>
      <c r="AE28" s="445"/>
      <c r="AF28" s="443"/>
      <c r="AG28" s="444"/>
      <c r="AH28" s="445"/>
      <c r="AI28" s="503"/>
      <c r="AJ28" s="468"/>
    </row>
    <row r="29" spans="1:36" ht="15" customHeight="1">
      <c r="A29" s="553" t="s">
        <v>182</v>
      </c>
      <c r="B29" s="584" t="s">
        <v>455</v>
      </c>
      <c r="C29" s="587">
        <v>2385</v>
      </c>
      <c r="D29" s="590"/>
      <c r="E29" s="390" t="s">
        <v>456</v>
      </c>
      <c r="F29" s="363" t="s">
        <v>182</v>
      </c>
      <c r="G29" s="80" t="s">
        <v>27</v>
      </c>
      <c r="H29" s="13"/>
      <c r="I29" s="9">
        <f t="shared" ref="I29:I37" si="18">H29-J29</f>
        <v>0</v>
      </c>
      <c r="J29" s="10"/>
      <c r="K29" s="13"/>
      <c r="L29" s="9">
        <f t="shared" ref="L29:L37" si="19">K29-M29</f>
        <v>0</v>
      </c>
      <c r="M29" s="10"/>
      <c r="N29" s="13"/>
      <c r="O29" s="9">
        <f t="shared" ref="O29:O37" si="20">N29-P29</f>
        <v>0</v>
      </c>
      <c r="P29" s="10"/>
      <c r="Q29" s="13"/>
      <c r="R29" s="9">
        <f t="shared" ref="R29:R37" si="21">Q29-S29</f>
        <v>0</v>
      </c>
      <c r="S29" s="10"/>
      <c r="T29" s="13"/>
      <c r="U29" s="9">
        <f t="shared" ref="U29:U37" si="22">T29-V29</f>
        <v>0</v>
      </c>
      <c r="V29" s="10"/>
      <c r="W29" s="13"/>
      <c r="X29" s="9">
        <f t="shared" ref="X29:X37" si="23">W29-Y29</f>
        <v>0</v>
      </c>
      <c r="Y29" s="10"/>
      <c r="Z29" s="13"/>
      <c r="AA29" s="9">
        <f t="shared" ref="AA29:AA37" si="24">Z29-AB29</f>
        <v>0</v>
      </c>
      <c r="AB29" s="10"/>
      <c r="AC29" s="13"/>
      <c r="AD29" s="9">
        <f t="shared" ref="AD29:AD37" si="25">AC29-AE29</f>
        <v>0</v>
      </c>
      <c r="AE29" s="10"/>
      <c r="AF29" s="13"/>
      <c r="AG29" s="9">
        <f t="shared" ref="AG29:AG37" si="26">AF29-AH29</f>
        <v>0</v>
      </c>
      <c r="AH29" s="10"/>
      <c r="AI29" s="14"/>
      <c r="AJ29" s="4" t="s">
        <v>28</v>
      </c>
    </row>
    <row r="30" spans="1:36">
      <c r="A30" s="554"/>
      <c r="B30" s="585"/>
      <c r="C30" s="588"/>
      <c r="D30" s="591"/>
      <c r="E30" s="593"/>
      <c r="F30" s="504"/>
      <c r="G30" s="82" t="s">
        <v>29</v>
      </c>
      <c r="H30" s="13"/>
      <c r="I30" s="11">
        <f t="shared" si="18"/>
        <v>0</v>
      </c>
      <c r="J30" s="12"/>
      <c r="K30" s="13"/>
      <c r="L30" s="11">
        <f t="shared" si="19"/>
        <v>0</v>
      </c>
      <c r="M30" s="12"/>
      <c r="N30" s="13"/>
      <c r="O30" s="11">
        <f t="shared" si="20"/>
        <v>0</v>
      </c>
      <c r="P30" s="12"/>
      <c r="Q30" s="13"/>
      <c r="R30" s="11">
        <f t="shared" si="21"/>
        <v>0</v>
      </c>
      <c r="S30" s="12"/>
      <c r="T30" s="13"/>
      <c r="U30" s="11">
        <f t="shared" si="22"/>
        <v>0</v>
      </c>
      <c r="V30" s="12"/>
      <c r="W30" s="13"/>
      <c r="X30" s="11">
        <f t="shared" si="23"/>
        <v>0</v>
      </c>
      <c r="Y30" s="12"/>
      <c r="Z30" s="13"/>
      <c r="AA30" s="11">
        <f t="shared" si="24"/>
        <v>0</v>
      </c>
      <c r="AB30" s="12"/>
      <c r="AC30" s="13"/>
      <c r="AD30" s="11">
        <f t="shared" si="25"/>
        <v>0</v>
      </c>
      <c r="AE30" s="12"/>
      <c r="AF30" s="13"/>
      <c r="AG30" s="11">
        <f t="shared" si="26"/>
        <v>0</v>
      </c>
      <c r="AH30" s="12"/>
      <c r="AI30" s="14"/>
      <c r="AJ30" s="140">
        <f>SUM(H29:H37,K29:K37,N29:N37,Q29:Q37,T29:T37,W29:W37,Z29:Z37,AC29:AC37,AF29:AF37)</f>
        <v>744344</v>
      </c>
    </row>
    <row r="31" spans="1:36">
      <c r="A31" s="554"/>
      <c r="B31" s="585"/>
      <c r="C31" s="588"/>
      <c r="D31" s="591"/>
      <c r="E31" s="593"/>
      <c r="F31" s="504"/>
      <c r="G31" s="82" t="s">
        <v>30</v>
      </c>
      <c r="H31" s="13"/>
      <c r="I31" s="11">
        <f t="shared" si="18"/>
        <v>0</v>
      </c>
      <c r="J31" s="12"/>
      <c r="K31" s="13"/>
      <c r="L31" s="11">
        <f t="shared" si="19"/>
        <v>0</v>
      </c>
      <c r="M31" s="12"/>
      <c r="N31" s="13"/>
      <c r="O31" s="11">
        <f t="shared" si="20"/>
        <v>0</v>
      </c>
      <c r="P31" s="12"/>
      <c r="Q31" s="13"/>
      <c r="R31" s="11">
        <f t="shared" si="21"/>
        <v>0</v>
      </c>
      <c r="S31" s="12"/>
      <c r="T31" s="13"/>
      <c r="U31" s="11">
        <f t="shared" si="22"/>
        <v>0</v>
      </c>
      <c r="V31" s="12"/>
      <c r="W31" s="13"/>
      <c r="X31" s="11">
        <f t="shared" si="23"/>
        <v>0</v>
      </c>
      <c r="Y31" s="12"/>
      <c r="Z31" s="13"/>
      <c r="AA31" s="11">
        <f t="shared" si="24"/>
        <v>0</v>
      </c>
      <c r="AB31" s="12"/>
      <c r="AC31" s="13"/>
      <c r="AD31" s="11">
        <f t="shared" si="25"/>
        <v>0</v>
      </c>
      <c r="AE31" s="12"/>
      <c r="AF31" s="13"/>
      <c r="AG31" s="11">
        <f t="shared" si="26"/>
        <v>0</v>
      </c>
      <c r="AH31" s="12"/>
      <c r="AI31" s="14"/>
      <c r="AJ31" s="7" t="s">
        <v>32</v>
      </c>
    </row>
    <row r="32" spans="1:36">
      <c r="A32" s="554"/>
      <c r="B32" s="585"/>
      <c r="C32" s="588"/>
      <c r="D32" s="591"/>
      <c r="E32" s="593"/>
      <c r="F32" s="504"/>
      <c r="G32" s="82" t="s">
        <v>31</v>
      </c>
      <c r="H32" s="13"/>
      <c r="I32" s="11">
        <f t="shared" si="18"/>
        <v>0</v>
      </c>
      <c r="J32" s="12"/>
      <c r="K32" s="13"/>
      <c r="L32" s="11">
        <f t="shared" si="19"/>
        <v>0</v>
      </c>
      <c r="M32" s="12"/>
      <c r="N32" s="13"/>
      <c r="O32" s="11">
        <f t="shared" si="20"/>
        <v>0</v>
      </c>
      <c r="P32" s="12"/>
      <c r="Q32" s="13"/>
      <c r="R32" s="11">
        <f t="shared" si="21"/>
        <v>0</v>
      </c>
      <c r="S32" s="12"/>
      <c r="T32" s="13"/>
      <c r="U32" s="11">
        <f t="shared" si="22"/>
        <v>0</v>
      </c>
      <c r="V32" s="12"/>
      <c r="W32" s="13"/>
      <c r="X32" s="11">
        <f t="shared" si="23"/>
        <v>0</v>
      </c>
      <c r="Y32" s="12"/>
      <c r="Z32" s="13"/>
      <c r="AA32" s="11">
        <f t="shared" si="24"/>
        <v>0</v>
      </c>
      <c r="AB32" s="12"/>
      <c r="AC32" s="13"/>
      <c r="AD32" s="11">
        <f t="shared" si="25"/>
        <v>0</v>
      </c>
      <c r="AE32" s="12"/>
      <c r="AF32" s="13"/>
      <c r="AG32" s="11">
        <f t="shared" si="26"/>
        <v>0</v>
      </c>
      <c r="AH32" s="12"/>
      <c r="AI32" s="14"/>
      <c r="AJ32" s="140">
        <f>SUM(I29:I37,L29:L37,O29:O37,R29:R37,U29:U37,X29:X37,AA29:AA37,AD29:AD37,AA29:AA37,AG29:AG37)</f>
        <v>744344</v>
      </c>
    </row>
    <row r="33" spans="1:36">
      <c r="A33" s="554"/>
      <c r="B33" s="585"/>
      <c r="C33" s="588"/>
      <c r="D33" s="591"/>
      <c r="E33" s="593"/>
      <c r="F33" s="504"/>
      <c r="G33" s="82" t="s">
        <v>33</v>
      </c>
      <c r="H33" s="13"/>
      <c r="I33" s="11">
        <f t="shared" si="18"/>
        <v>0</v>
      </c>
      <c r="J33" s="12"/>
      <c r="K33" s="13"/>
      <c r="L33" s="11">
        <f t="shared" si="19"/>
        <v>0</v>
      </c>
      <c r="M33" s="12"/>
      <c r="N33" s="13"/>
      <c r="O33" s="11">
        <f t="shared" si="20"/>
        <v>0</v>
      </c>
      <c r="P33" s="12"/>
      <c r="Q33" s="13"/>
      <c r="R33" s="11">
        <f t="shared" si="21"/>
        <v>0</v>
      </c>
      <c r="S33" s="12"/>
      <c r="T33" s="13"/>
      <c r="U33" s="11">
        <f t="shared" si="22"/>
        <v>0</v>
      </c>
      <c r="V33" s="12"/>
      <c r="W33" s="13"/>
      <c r="X33" s="11">
        <f t="shared" si="23"/>
        <v>0</v>
      </c>
      <c r="Y33" s="12"/>
      <c r="Z33" s="13"/>
      <c r="AA33" s="11">
        <f t="shared" si="24"/>
        <v>0</v>
      </c>
      <c r="AB33" s="12"/>
      <c r="AC33" s="13"/>
      <c r="AD33" s="11">
        <f t="shared" si="25"/>
        <v>0</v>
      </c>
      <c r="AE33" s="12"/>
      <c r="AF33" s="13"/>
      <c r="AG33" s="11">
        <f t="shared" si="26"/>
        <v>0</v>
      </c>
      <c r="AH33" s="12"/>
      <c r="AI33" s="14"/>
      <c r="AJ33" s="7" t="s">
        <v>36</v>
      </c>
    </row>
    <row r="34" spans="1:36">
      <c r="A34" s="554"/>
      <c r="B34" s="585"/>
      <c r="C34" s="588"/>
      <c r="D34" s="591"/>
      <c r="E34" s="593"/>
      <c r="F34" s="504"/>
      <c r="G34" s="82" t="s">
        <v>34</v>
      </c>
      <c r="H34" s="13"/>
      <c r="I34" s="11">
        <f t="shared" si="18"/>
        <v>0</v>
      </c>
      <c r="J34" s="12"/>
      <c r="K34" s="13"/>
      <c r="L34" s="11">
        <f t="shared" si="19"/>
        <v>0</v>
      </c>
      <c r="M34" s="12"/>
      <c r="N34" s="13"/>
      <c r="O34" s="11">
        <f t="shared" si="20"/>
        <v>0</v>
      </c>
      <c r="P34" s="12"/>
      <c r="Q34" s="13"/>
      <c r="R34" s="11">
        <f t="shared" si="21"/>
        <v>0</v>
      </c>
      <c r="S34" s="12"/>
      <c r="T34" s="13"/>
      <c r="U34" s="11">
        <f t="shared" si="22"/>
        <v>0</v>
      </c>
      <c r="V34" s="12"/>
      <c r="W34" s="13">
        <v>744344</v>
      </c>
      <c r="X34" s="11">
        <f t="shared" si="23"/>
        <v>744344</v>
      </c>
      <c r="Y34" s="12"/>
      <c r="Z34" s="13"/>
      <c r="AA34" s="11">
        <f t="shared" si="24"/>
        <v>0</v>
      </c>
      <c r="AB34" s="12"/>
      <c r="AC34" s="13"/>
      <c r="AD34" s="11">
        <f t="shared" si="25"/>
        <v>0</v>
      </c>
      <c r="AE34" s="12"/>
      <c r="AF34" s="13"/>
      <c r="AG34" s="11">
        <f t="shared" si="26"/>
        <v>0</v>
      </c>
      <c r="AH34" s="12"/>
      <c r="AI34" s="14"/>
      <c r="AJ34" s="140">
        <f>SUM(J29:J37,M29:M37,P29:P37,S29:S37,V29:V37,Y29:Y37,AB29:AB37,AE29:AE37,AH29:AH37)</f>
        <v>0</v>
      </c>
    </row>
    <row r="35" spans="1:36">
      <c r="A35" s="554"/>
      <c r="B35" s="585"/>
      <c r="C35" s="588"/>
      <c r="D35" s="591"/>
      <c r="E35" s="593"/>
      <c r="F35" s="504"/>
      <c r="G35" s="82" t="s">
        <v>35</v>
      </c>
      <c r="H35" s="13"/>
      <c r="I35" s="11">
        <f t="shared" si="18"/>
        <v>0</v>
      </c>
      <c r="J35" s="12"/>
      <c r="K35" s="13"/>
      <c r="L35" s="11">
        <f t="shared" si="19"/>
        <v>0</v>
      </c>
      <c r="M35" s="12"/>
      <c r="N35" s="13"/>
      <c r="O35" s="11">
        <f t="shared" si="20"/>
        <v>0</v>
      </c>
      <c r="P35" s="12"/>
      <c r="Q35" s="13"/>
      <c r="R35" s="11">
        <f t="shared" si="21"/>
        <v>0</v>
      </c>
      <c r="S35" s="12"/>
      <c r="T35" s="13"/>
      <c r="U35" s="11">
        <f t="shared" si="22"/>
        <v>0</v>
      </c>
      <c r="V35" s="12"/>
      <c r="W35" s="13"/>
      <c r="X35" s="11">
        <f t="shared" si="23"/>
        <v>0</v>
      </c>
      <c r="Y35" s="12"/>
      <c r="Z35" s="13"/>
      <c r="AA35" s="11">
        <f t="shared" si="24"/>
        <v>0</v>
      </c>
      <c r="AB35" s="12"/>
      <c r="AC35" s="13"/>
      <c r="AD35" s="11">
        <f t="shared" si="25"/>
        <v>0</v>
      </c>
      <c r="AE35" s="12"/>
      <c r="AF35" s="13"/>
      <c r="AG35" s="11">
        <f t="shared" si="26"/>
        <v>0</v>
      </c>
      <c r="AH35" s="12"/>
      <c r="AI35" s="14"/>
      <c r="AJ35" s="7" t="s">
        <v>40</v>
      </c>
    </row>
    <row r="36" spans="1:36">
      <c r="A36" s="554"/>
      <c r="B36" s="585"/>
      <c r="C36" s="588"/>
      <c r="D36" s="591"/>
      <c r="E36" s="593"/>
      <c r="F36" s="504"/>
      <c r="G36" s="82" t="s">
        <v>37</v>
      </c>
      <c r="H36" s="13"/>
      <c r="I36" s="11">
        <f t="shared" si="18"/>
        <v>0</v>
      </c>
      <c r="J36" s="12"/>
      <c r="K36" s="13"/>
      <c r="L36" s="11">
        <f t="shared" si="19"/>
        <v>0</v>
      </c>
      <c r="M36" s="12"/>
      <c r="N36" s="13"/>
      <c r="O36" s="11">
        <f t="shared" si="20"/>
        <v>0</v>
      </c>
      <c r="P36" s="12"/>
      <c r="Q36" s="13"/>
      <c r="R36" s="11">
        <f t="shared" si="21"/>
        <v>0</v>
      </c>
      <c r="S36" s="12"/>
      <c r="T36" s="13"/>
      <c r="U36" s="11">
        <f t="shared" si="22"/>
        <v>0</v>
      </c>
      <c r="V36" s="12"/>
      <c r="W36" s="13"/>
      <c r="X36" s="11">
        <f t="shared" si="23"/>
        <v>0</v>
      </c>
      <c r="Y36" s="12"/>
      <c r="Z36" s="13"/>
      <c r="AA36" s="11">
        <f t="shared" si="24"/>
        <v>0</v>
      </c>
      <c r="AB36" s="12"/>
      <c r="AC36" s="13"/>
      <c r="AD36" s="11">
        <f t="shared" si="25"/>
        <v>0</v>
      </c>
      <c r="AE36" s="12"/>
      <c r="AF36" s="13"/>
      <c r="AG36" s="11">
        <f t="shared" si="26"/>
        <v>0</v>
      </c>
      <c r="AH36" s="12"/>
      <c r="AI36" s="14"/>
      <c r="AJ36" s="141">
        <f>AJ34/AJ30</f>
        <v>0</v>
      </c>
    </row>
    <row r="37" spans="1:36" ht="15" thickBot="1">
      <c r="A37" s="555"/>
      <c r="B37" s="586"/>
      <c r="C37" s="589"/>
      <c r="D37" s="592"/>
      <c r="E37" s="594"/>
      <c r="F37" s="505"/>
      <c r="G37" s="83" t="s">
        <v>38</v>
      </c>
      <c r="H37" s="15"/>
      <c r="I37" s="16">
        <f t="shared" si="18"/>
        <v>0</v>
      </c>
      <c r="J37" s="17"/>
      <c r="K37" s="15"/>
      <c r="L37" s="16">
        <f t="shared" si="19"/>
        <v>0</v>
      </c>
      <c r="M37" s="17"/>
      <c r="N37" s="15"/>
      <c r="O37" s="16">
        <f t="shared" si="20"/>
        <v>0</v>
      </c>
      <c r="P37" s="17"/>
      <c r="Q37" s="15"/>
      <c r="R37" s="16">
        <f t="shared" si="21"/>
        <v>0</v>
      </c>
      <c r="S37" s="17"/>
      <c r="T37" s="15"/>
      <c r="U37" s="16">
        <f t="shared" si="22"/>
        <v>0</v>
      </c>
      <c r="V37" s="17"/>
      <c r="W37" s="15"/>
      <c r="X37" s="16">
        <f t="shared" si="23"/>
        <v>0</v>
      </c>
      <c r="Y37" s="17"/>
      <c r="Z37" s="15"/>
      <c r="AA37" s="16">
        <f t="shared" si="24"/>
        <v>0</v>
      </c>
      <c r="AB37" s="17"/>
      <c r="AC37" s="15"/>
      <c r="AD37" s="16">
        <f t="shared" si="25"/>
        <v>0</v>
      </c>
      <c r="AE37" s="17"/>
      <c r="AF37" s="15"/>
      <c r="AG37" s="16">
        <f t="shared" si="26"/>
        <v>0</v>
      </c>
      <c r="AH37" s="17"/>
      <c r="AI37" s="18"/>
      <c r="AJ37" s="150"/>
    </row>
    <row r="38" spans="1:36" ht="15" hidden="1" customHeight="1">
      <c r="A38" s="551" t="s">
        <v>17</v>
      </c>
      <c r="B38" s="448" t="s">
        <v>13</v>
      </c>
      <c r="C38" s="367" t="s">
        <v>14</v>
      </c>
      <c r="D38" s="367" t="s">
        <v>176</v>
      </c>
      <c r="E38" s="566" t="s">
        <v>16</v>
      </c>
      <c r="F38" s="354" t="s">
        <v>17</v>
      </c>
      <c r="G38" s="448" t="s">
        <v>18</v>
      </c>
      <c r="H38" s="365" t="s">
        <v>19</v>
      </c>
      <c r="I38" s="354" t="s">
        <v>20</v>
      </c>
      <c r="J38" s="355" t="s">
        <v>21</v>
      </c>
      <c r="K38" s="365" t="s">
        <v>19</v>
      </c>
      <c r="L38" s="354" t="s">
        <v>20</v>
      </c>
      <c r="M38" s="355" t="s">
        <v>21</v>
      </c>
      <c r="N38" s="365" t="s">
        <v>19</v>
      </c>
      <c r="O38" s="354" t="s">
        <v>20</v>
      </c>
      <c r="P38" s="355" t="s">
        <v>21</v>
      </c>
      <c r="Q38" s="365" t="s">
        <v>19</v>
      </c>
      <c r="R38" s="354" t="s">
        <v>20</v>
      </c>
      <c r="S38" s="355" t="s">
        <v>21</v>
      </c>
      <c r="T38" s="365" t="s">
        <v>19</v>
      </c>
      <c r="U38" s="354" t="s">
        <v>20</v>
      </c>
      <c r="V38" s="355" t="s">
        <v>21</v>
      </c>
      <c r="W38" s="365" t="s">
        <v>19</v>
      </c>
      <c r="X38" s="354" t="s">
        <v>20</v>
      </c>
      <c r="Y38" s="355" t="s">
        <v>21</v>
      </c>
      <c r="Z38" s="365" t="s">
        <v>19</v>
      </c>
      <c r="AA38" s="354" t="s">
        <v>20</v>
      </c>
      <c r="AB38" s="355" t="s">
        <v>21</v>
      </c>
      <c r="AC38" s="365" t="s">
        <v>19</v>
      </c>
      <c r="AD38" s="354" t="s">
        <v>20</v>
      </c>
      <c r="AE38" s="355" t="s">
        <v>21</v>
      </c>
      <c r="AF38" s="365" t="s">
        <v>19</v>
      </c>
      <c r="AG38" s="354" t="s">
        <v>20</v>
      </c>
      <c r="AH38" s="355" t="s">
        <v>21</v>
      </c>
      <c r="AI38" s="606" t="s">
        <v>19</v>
      </c>
      <c r="AJ38" s="608" t="s">
        <v>22</v>
      </c>
    </row>
    <row r="39" spans="1:36" ht="15" hidden="1" customHeight="1">
      <c r="A39" s="552"/>
      <c r="B39" s="449"/>
      <c r="C39" s="431"/>
      <c r="D39" s="431"/>
      <c r="E39" s="567"/>
      <c r="F39" s="444"/>
      <c r="G39" s="449"/>
      <c r="H39" s="443"/>
      <c r="I39" s="444"/>
      <c r="J39" s="445"/>
      <c r="K39" s="443"/>
      <c r="L39" s="444"/>
      <c r="M39" s="445"/>
      <c r="N39" s="443"/>
      <c r="O39" s="444"/>
      <c r="P39" s="445"/>
      <c r="Q39" s="443"/>
      <c r="R39" s="444"/>
      <c r="S39" s="445"/>
      <c r="T39" s="443"/>
      <c r="U39" s="444"/>
      <c r="V39" s="445"/>
      <c r="W39" s="443"/>
      <c r="X39" s="444"/>
      <c r="Y39" s="445"/>
      <c r="Z39" s="443"/>
      <c r="AA39" s="444"/>
      <c r="AB39" s="445"/>
      <c r="AC39" s="443"/>
      <c r="AD39" s="444"/>
      <c r="AE39" s="445"/>
      <c r="AF39" s="443"/>
      <c r="AG39" s="444"/>
      <c r="AH39" s="445"/>
      <c r="AI39" s="607"/>
      <c r="AJ39" s="609"/>
    </row>
    <row r="40" spans="1:36" ht="15" hidden="1" customHeight="1">
      <c r="A40" s="553" t="s">
        <v>234</v>
      </c>
      <c r="B40" s="584" t="s">
        <v>235</v>
      </c>
      <c r="C40" s="587">
        <v>1662</v>
      </c>
      <c r="D40" s="526" t="s">
        <v>236</v>
      </c>
      <c r="E40" s="390" t="s">
        <v>237</v>
      </c>
      <c r="F40" s="363" t="s">
        <v>234</v>
      </c>
      <c r="G40" s="2" t="s">
        <v>27</v>
      </c>
      <c r="H40" s="13"/>
      <c r="I40" s="9">
        <f t="shared" ref="I40:I48" si="27">H40-J40</f>
        <v>0</v>
      </c>
      <c r="J40" s="10"/>
      <c r="K40" s="13"/>
      <c r="L40" s="9">
        <f t="shared" ref="L40:L48" si="28">K40-M40</f>
        <v>0</v>
      </c>
      <c r="M40" s="10"/>
      <c r="N40" s="13"/>
      <c r="O40" s="9">
        <f t="shared" ref="O40:O48" si="29">N40-P40</f>
        <v>0</v>
      </c>
      <c r="P40" s="10"/>
      <c r="Q40" s="13"/>
      <c r="R40" s="9">
        <f t="shared" ref="R40:R48" si="30">Q40-S40</f>
        <v>0</v>
      </c>
      <c r="S40" s="10"/>
      <c r="T40" s="13"/>
      <c r="U40" s="9">
        <f t="shared" ref="U40:U48" si="31">T40-V40</f>
        <v>0</v>
      </c>
      <c r="V40" s="10"/>
      <c r="W40" s="13"/>
      <c r="X40" s="9">
        <f t="shared" ref="X40:X48" si="32">W40-Y40</f>
        <v>0</v>
      </c>
      <c r="Y40" s="10"/>
      <c r="Z40" s="13"/>
      <c r="AA40" s="9">
        <f t="shared" ref="AA40:AA48" si="33">Z40-AB40</f>
        <v>0</v>
      </c>
      <c r="AB40" s="10"/>
      <c r="AC40" s="13"/>
      <c r="AD40" s="9">
        <f t="shared" ref="AD40:AD48" si="34">AC40-AE40</f>
        <v>0</v>
      </c>
      <c r="AE40" s="10"/>
      <c r="AF40" s="13"/>
      <c r="AG40" s="9">
        <f t="shared" ref="AG40:AG48" si="35">AF40-AH40</f>
        <v>0</v>
      </c>
      <c r="AH40" s="10"/>
      <c r="AI40" s="3"/>
      <c r="AJ40" s="4" t="s">
        <v>28</v>
      </c>
    </row>
    <row r="41" spans="1:36" hidden="1">
      <c r="A41" s="554"/>
      <c r="B41" s="585"/>
      <c r="C41" s="588"/>
      <c r="D41" s="610"/>
      <c r="E41" s="593"/>
      <c r="F41" s="504"/>
      <c r="G41" s="2" t="s">
        <v>29</v>
      </c>
      <c r="H41" s="13"/>
      <c r="I41" s="11">
        <f t="shared" si="27"/>
        <v>0</v>
      </c>
      <c r="J41" s="12"/>
      <c r="K41" s="13"/>
      <c r="L41" s="11">
        <f t="shared" si="28"/>
        <v>0</v>
      </c>
      <c r="M41" s="12"/>
      <c r="N41" s="13"/>
      <c r="O41" s="11">
        <f t="shared" si="29"/>
        <v>0</v>
      </c>
      <c r="P41" s="12"/>
      <c r="Q41" s="13"/>
      <c r="R41" s="11">
        <f t="shared" si="30"/>
        <v>0</v>
      </c>
      <c r="S41" s="12"/>
      <c r="T41" s="13"/>
      <c r="U41" s="11">
        <f t="shared" si="31"/>
        <v>0</v>
      </c>
      <c r="V41" s="12"/>
      <c r="W41" s="13"/>
      <c r="X41" s="11">
        <f t="shared" si="32"/>
        <v>0</v>
      </c>
      <c r="Y41" s="12"/>
      <c r="Z41" s="13"/>
      <c r="AA41" s="11">
        <f t="shared" si="33"/>
        <v>0</v>
      </c>
      <c r="AB41" s="12"/>
      <c r="AC41" s="13"/>
      <c r="AD41" s="11">
        <f t="shared" si="34"/>
        <v>0</v>
      </c>
      <c r="AE41" s="12"/>
      <c r="AF41" s="13"/>
      <c r="AG41" s="11">
        <f t="shared" si="35"/>
        <v>0</v>
      </c>
      <c r="AH41" s="12"/>
      <c r="AI41" s="3"/>
      <c r="AJ41" s="140">
        <f>SUM(H40:H48,K40:K48,N40:N48,Q40:Q48,T40:T48,W40:W48,Z40:Z48,AC40:AC48,AF40:AF48)</f>
        <v>300000</v>
      </c>
    </row>
    <row r="42" spans="1:36" hidden="1">
      <c r="A42" s="554"/>
      <c r="B42" s="585"/>
      <c r="C42" s="588"/>
      <c r="D42" s="610"/>
      <c r="E42" s="593"/>
      <c r="F42" s="504"/>
      <c r="G42" s="2" t="s">
        <v>30</v>
      </c>
      <c r="H42" s="13"/>
      <c r="I42" s="11">
        <f t="shared" si="27"/>
        <v>0</v>
      </c>
      <c r="J42" s="12"/>
      <c r="K42" s="13"/>
      <c r="L42" s="11">
        <f t="shared" si="28"/>
        <v>0</v>
      </c>
      <c r="M42" s="12"/>
      <c r="N42" s="13"/>
      <c r="O42" s="11">
        <f t="shared" si="29"/>
        <v>0</v>
      </c>
      <c r="P42" s="12"/>
      <c r="Q42" s="13"/>
      <c r="R42" s="11">
        <f t="shared" si="30"/>
        <v>0</v>
      </c>
      <c r="S42" s="12"/>
      <c r="T42" s="13"/>
      <c r="U42" s="11">
        <f t="shared" si="31"/>
        <v>0</v>
      </c>
      <c r="V42" s="12"/>
      <c r="W42" s="13"/>
      <c r="X42" s="11">
        <f t="shared" si="32"/>
        <v>0</v>
      </c>
      <c r="Y42" s="12"/>
      <c r="Z42" s="13"/>
      <c r="AA42" s="11">
        <f t="shared" si="33"/>
        <v>0</v>
      </c>
      <c r="AB42" s="12"/>
      <c r="AC42" s="13"/>
      <c r="AD42" s="11">
        <f t="shared" si="34"/>
        <v>0</v>
      </c>
      <c r="AE42" s="12"/>
      <c r="AF42" s="13"/>
      <c r="AG42" s="11">
        <f t="shared" si="35"/>
        <v>0</v>
      </c>
      <c r="AH42" s="12"/>
      <c r="AI42" s="3"/>
      <c r="AJ42" s="7" t="s">
        <v>32</v>
      </c>
    </row>
    <row r="43" spans="1:36" hidden="1">
      <c r="A43" s="554"/>
      <c r="B43" s="585"/>
      <c r="C43" s="588"/>
      <c r="D43" s="610"/>
      <c r="E43" s="593"/>
      <c r="F43" s="504"/>
      <c r="G43" s="2" t="s">
        <v>31</v>
      </c>
      <c r="H43" s="13"/>
      <c r="I43" s="11">
        <f t="shared" si="27"/>
        <v>0</v>
      </c>
      <c r="J43" s="12"/>
      <c r="K43" s="13"/>
      <c r="L43" s="11">
        <f t="shared" si="28"/>
        <v>0</v>
      </c>
      <c r="M43" s="12"/>
      <c r="N43" s="3">
        <v>300000</v>
      </c>
      <c r="O43" s="5">
        <f t="shared" si="29"/>
        <v>0</v>
      </c>
      <c r="P43" s="6">
        <v>300000</v>
      </c>
      <c r="Q43" s="13"/>
      <c r="R43" s="11">
        <f t="shared" si="30"/>
        <v>0</v>
      </c>
      <c r="S43" s="12"/>
      <c r="T43" s="13"/>
      <c r="U43" s="11">
        <f t="shared" si="31"/>
        <v>0</v>
      </c>
      <c r="V43" s="12"/>
      <c r="W43" s="13"/>
      <c r="X43" s="11">
        <f t="shared" si="32"/>
        <v>0</v>
      </c>
      <c r="Y43" s="12"/>
      <c r="Z43" s="13"/>
      <c r="AA43" s="11">
        <f t="shared" si="33"/>
        <v>0</v>
      </c>
      <c r="AB43" s="12"/>
      <c r="AC43" s="13"/>
      <c r="AD43" s="11">
        <f t="shared" si="34"/>
        <v>0</v>
      </c>
      <c r="AE43" s="12"/>
      <c r="AF43" s="13"/>
      <c r="AG43" s="11">
        <f t="shared" si="35"/>
        <v>0</v>
      </c>
      <c r="AH43" s="12"/>
      <c r="AI43" s="3"/>
      <c r="AJ43" s="140">
        <f>SUM(I40:I48,L40:L48,O40:O48,R40:R48,U40:U48,X40:X48,AA40:AA48,AD40:AD48,AA40:AA48,AG40:AG48)</f>
        <v>0</v>
      </c>
    </row>
    <row r="44" spans="1:36" ht="15" hidden="1" customHeight="1">
      <c r="A44" s="554"/>
      <c r="B44" s="585"/>
      <c r="C44" s="588"/>
      <c r="D44" s="610"/>
      <c r="E44" s="593"/>
      <c r="F44" s="504"/>
      <c r="G44" s="2" t="s">
        <v>33</v>
      </c>
      <c r="H44" s="13"/>
      <c r="I44" s="11">
        <f t="shared" si="27"/>
        <v>0</v>
      </c>
      <c r="J44" s="12"/>
      <c r="K44" s="13"/>
      <c r="L44" s="11">
        <f t="shared" si="28"/>
        <v>0</v>
      </c>
      <c r="M44" s="12"/>
      <c r="N44" s="13"/>
      <c r="O44" s="11">
        <f t="shared" si="29"/>
        <v>0</v>
      </c>
      <c r="P44" s="12"/>
      <c r="Q44" s="13"/>
      <c r="R44" s="11">
        <f t="shared" si="30"/>
        <v>0</v>
      </c>
      <c r="S44" s="12"/>
      <c r="T44" s="13"/>
      <c r="U44" s="11">
        <f t="shared" si="31"/>
        <v>0</v>
      </c>
      <c r="V44" s="12"/>
      <c r="W44" s="13"/>
      <c r="X44" s="11">
        <f t="shared" si="32"/>
        <v>0</v>
      </c>
      <c r="Y44" s="12"/>
      <c r="Z44" s="13"/>
      <c r="AA44" s="11">
        <f t="shared" si="33"/>
        <v>0</v>
      </c>
      <c r="AB44" s="12"/>
      <c r="AC44" s="13"/>
      <c r="AD44" s="11">
        <f t="shared" si="34"/>
        <v>0</v>
      </c>
      <c r="AE44" s="12"/>
      <c r="AF44" s="13"/>
      <c r="AG44" s="11">
        <f t="shared" si="35"/>
        <v>0</v>
      </c>
      <c r="AH44" s="12"/>
      <c r="AI44" s="3"/>
      <c r="AJ44" s="7" t="s">
        <v>36</v>
      </c>
    </row>
    <row r="45" spans="1:36" hidden="1">
      <c r="A45" s="554"/>
      <c r="B45" s="585"/>
      <c r="C45" s="588"/>
      <c r="D45" s="610"/>
      <c r="E45" s="593"/>
      <c r="F45" s="504"/>
      <c r="G45" s="2" t="s">
        <v>34</v>
      </c>
      <c r="H45" s="13"/>
      <c r="I45" s="11">
        <f t="shared" si="27"/>
        <v>0</v>
      </c>
      <c r="J45" s="12"/>
      <c r="K45" s="13"/>
      <c r="L45" s="11">
        <f t="shared" si="28"/>
        <v>0</v>
      </c>
      <c r="M45" s="12"/>
      <c r="N45" s="13"/>
      <c r="O45" s="11">
        <f t="shared" si="29"/>
        <v>0</v>
      </c>
      <c r="P45" s="12"/>
      <c r="Q45" s="13"/>
      <c r="R45" s="11">
        <f t="shared" si="30"/>
        <v>0</v>
      </c>
      <c r="S45" s="12"/>
      <c r="T45" s="13"/>
      <c r="U45" s="11">
        <f t="shared" si="31"/>
        <v>0</v>
      </c>
      <c r="V45" s="12"/>
      <c r="W45" s="13"/>
      <c r="X45" s="11">
        <f t="shared" si="32"/>
        <v>0</v>
      </c>
      <c r="Y45" s="12"/>
      <c r="Z45" s="13"/>
      <c r="AA45" s="11">
        <f t="shared" si="33"/>
        <v>0</v>
      </c>
      <c r="AB45" s="12"/>
      <c r="AC45" s="13"/>
      <c r="AD45" s="11">
        <f t="shared" si="34"/>
        <v>0</v>
      </c>
      <c r="AE45" s="12"/>
      <c r="AF45" s="13"/>
      <c r="AG45" s="11">
        <f t="shared" si="35"/>
        <v>0</v>
      </c>
      <c r="AH45" s="12"/>
      <c r="AI45" s="3"/>
      <c r="AJ45" s="140">
        <f>SUM(J40:J48,M40:M48,P40:P48,S40:S48,V40:V48,Y40:Y48,AB40:AB48,AE40:AE48,AH40:AH48)</f>
        <v>300000</v>
      </c>
    </row>
    <row r="46" spans="1:36" hidden="1">
      <c r="A46" s="554"/>
      <c r="B46" s="585"/>
      <c r="C46" s="588"/>
      <c r="D46" s="610"/>
      <c r="E46" s="593"/>
      <c r="F46" s="504"/>
      <c r="G46" s="2" t="s">
        <v>35</v>
      </c>
      <c r="H46" s="13"/>
      <c r="I46" s="11">
        <f t="shared" si="27"/>
        <v>0</v>
      </c>
      <c r="J46" s="12"/>
      <c r="K46" s="13"/>
      <c r="L46" s="11">
        <f t="shared" si="28"/>
        <v>0</v>
      </c>
      <c r="M46" s="12"/>
      <c r="N46" s="13"/>
      <c r="O46" s="11">
        <f t="shared" si="29"/>
        <v>0</v>
      </c>
      <c r="P46" s="12"/>
      <c r="Q46" s="13"/>
      <c r="R46" s="11">
        <f t="shared" si="30"/>
        <v>0</v>
      </c>
      <c r="S46" s="12"/>
      <c r="T46" s="13"/>
      <c r="U46" s="11">
        <f t="shared" si="31"/>
        <v>0</v>
      </c>
      <c r="V46" s="12"/>
      <c r="W46" s="13"/>
      <c r="X46" s="11">
        <f t="shared" si="32"/>
        <v>0</v>
      </c>
      <c r="Y46" s="12"/>
      <c r="Z46" s="13"/>
      <c r="AA46" s="11">
        <f t="shared" si="33"/>
        <v>0</v>
      </c>
      <c r="AB46" s="12"/>
      <c r="AC46" s="13"/>
      <c r="AD46" s="11">
        <f t="shared" si="34"/>
        <v>0</v>
      </c>
      <c r="AE46" s="12"/>
      <c r="AF46" s="13"/>
      <c r="AG46" s="11">
        <f t="shared" si="35"/>
        <v>0</v>
      </c>
      <c r="AH46" s="12"/>
      <c r="AI46" s="3"/>
      <c r="AJ46" s="7" t="s">
        <v>40</v>
      </c>
    </row>
    <row r="47" spans="1:36" hidden="1">
      <c r="A47" s="554"/>
      <c r="B47" s="585"/>
      <c r="C47" s="588"/>
      <c r="D47" s="610"/>
      <c r="E47" s="593"/>
      <c r="F47" s="504"/>
      <c r="G47" s="2" t="s">
        <v>37</v>
      </c>
      <c r="H47" s="13"/>
      <c r="I47" s="11">
        <f t="shared" si="27"/>
        <v>0</v>
      </c>
      <c r="J47" s="12"/>
      <c r="K47" s="13"/>
      <c r="L47" s="11">
        <f t="shared" si="28"/>
        <v>0</v>
      </c>
      <c r="M47" s="12"/>
      <c r="N47" s="13"/>
      <c r="O47" s="11">
        <f t="shared" si="29"/>
        <v>0</v>
      </c>
      <c r="P47" s="12"/>
      <c r="Q47" s="13"/>
      <c r="R47" s="11">
        <f t="shared" si="30"/>
        <v>0</v>
      </c>
      <c r="S47" s="12"/>
      <c r="T47" s="13"/>
      <c r="U47" s="11">
        <f t="shared" si="31"/>
        <v>0</v>
      </c>
      <c r="V47" s="12"/>
      <c r="W47" s="13"/>
      <c r="X47" s="11">
        <f t="shared" si="32"/>
        <v>0</v>
      </c>
      <c r="Y47" s="12"/>
      <c r="Z47" s="13"/>
      <c r="AA47" s="11">
        <f t="shared" si="33"/>
        <v>0</v>
      </c>
      <c r="AB47" s="12"/>
      <c r="AC47" s="13"/>
      <c r="AD47" s="11">
        <f t="shared" si="34"/>
        <v>0</v>
      </c>
      <c r="AE47" s="12"/>
      <c r="AF47" s="13"/>
      <c r="AG47" s="11">
        <f t="shared" si="35"/>
        <v>0</v>
      </c>
      <c r="AH47" s="12"/>
      <c r="AI47" s="3"/>
      <c r="AJ47" s="141">
        <f>AJ45/AJ41</f>
        <v>1</v>
      </c>
    </row>
    <row r="48" spans="1:36" ht="15" hidden="1" customHeight="1" thickBot="1">
      <c r="A48" s="555"/>
      <c r="B48" s="586"/>
      <c r="C48" s="589"/>
      <c r="D48" s="611"/>
      <c r="E48" s="594"/>
      <c r="F48" s="505"/>
      <c r="G48" s="159" t="s">
        <v>38</v>
      </c>
      <c r="H48" s="15"/>
      <c r="I48" s="16">
        <f t="shared" si="27"/>
        <v>0</v>
      </c>
      <c r="J48" s="17"/>
      <c r="K48" s="15"/>
      <c r="L48" s="16">
        <f t="shared" si="28"/>
        <v>0</v>
      </c>
      <c r="M48" s="17"/>
      <c r="N48" s="15"/>
      <c r="O48" s="16">
        <f t="shared" si="29"/>
        <v>0</v>
      </c>
      <c r="P48" s="17"/>
      <c r="Q48" s="15"/>
      <c r="R48" s="16">
        <f t="shared" si="30"/>
        <v>0</v>
      </c>
      <c r="S48" s="17"/>
      <c r="T48" s="15"/>
      <c r="U48" s="16">
        <f t="shared" si="31"/>
        <v>0</v>
      </c>
      <c r="V48" s="17"/>
      <c r="W48" s="15"/>
      <c r="X48" s="16">
        <f t="shared" si="32"/>
        <v>0</v>
      </c>
      <c r="Y48" s="17"/>
      <c r="Z48" s="15"/>
      <c r="AA48" s="16">
        <f t="shared" si="33"/>
        <v>0</v>
      </c>
      <c r="AB48" s="17"/>
      <c r="AC48" s="15"/>
      <c r="AD48" s="16">
        <f t="shared" si="34"/>
        <v>0</v>
      </c>
      <c r="AE48" s="17"/>
      <c r="AF48" s="15"/>
      <c r="AG48" s="16">
        <f t="shared" si="35"/>
        <v>0</v>
      </c>
      <c r="AH48" s="17"/>
      <c r="AI48" s="8"/>
      <c r="AJ48" s="150"/>
    </row>
    <row r="49" spans="1:36" ht="15" customHeight="1">
      <c r="A49" s="551" t="s">
        <v>17</v>
      </c>
      <c r="B49" s="448" t="s">
        <v>13</v>
      </c>
      <c r="C49" s="367" t="s">
        <v>14</v>
      </c>
      <c r="D49" s="367" t="s">
        <v>176</v>
      </c>
      <c r="E49" s="566" t="s">
        <v>16</v>
      </c>
      <c r="F49" s="354" t="s">
        <v>17</v>
      </c>
      <c r="G49" s="368" t="s">
        <v>18</v>
      </c>
      <c r="H49" s="365" t="s">
        <v>19</v>
      </c>
      <c r="I49" s="354" t="s">
        <v>20</v>
      </c>
      <c r="J49" s="355" t="s">
        <v>21</v>
      </c>
      <c r="K49" s="365" t="s">
        <v>19</v>
      </c>
      <c r="L49" s="354" t="s">
        <v>20</v>
      </c>
      <c r="M49" s="355" t="s">
        <v>21</v>
      </c>
      <c r="N49" s="365" t="s">
        <v>19</v>
      </c>
      <c r="O49" s="354" t="s">
        <v>20</v>
      </c>
      <c r="P49" s="355" t="s">
        <v>21</v>
      </c>
      <c r="Q49" s="365" t="s">
        <v>19</v>
      </c>
      <c r="R49" s="354" t="s">
        <v>20</v>
      </c>
      <c r="S49" s="355" t="s">
        <v>21</v>
      </c>
      <c r="T49" s="365" t="s">
        <v>19</v>
      </c>
      <c r="U49" s="354" t="s">
        <v>20</v>
      </c>
      <c r="V49" s="355" t="s">
        <v>21</v>
      </c>
      <c r="W49" s="365" t="s">
        <v>19</v>
      </c>
      <c r="X49" s="354" t="s">
        <v>20</v>
      </c>
      <c r="Y49" s="355" t="s">
        <v>21</v>
      </c>
      <c r="Z49" s="365" t="s">
        <v>19</v>
      </c>
      <c r="AA49" s="354" t="s">
        <v>20</v>
      </c>
      <c r="AB49" s="355" t="s">
        <v>21</v>
      </c>
      <c r="AC49" s="365" t="s">
        <v>19</v>
      </c>
      <c r="AD49" s="354" t="s">
        <v>20</v>
      </c>
      <c r="AE49" s="355" t="s">
        <v>21</v>
      </c>
      <c r="AF49" s="365" t="s">
        <v>19</v>
      </c>
      <c r="AG49" s="354" t="s">
        <v>20</v>
      </c>
      <c r="AH49" s="355" t="s">
        <v>21</v>
      </c>
      <c r="AI49" s="364" t="s">
        <v>19</v>
      </c>
      <c r="AJ49" s="358" t="s">
        <v>22</v>
      </c>
    </row>
    <row r="50" spans="1:36" ht="15.75" customHeight="1">
      <c r="A50" s="552"/>
      <c r="B50" s="449"/>
      <c r="C50" s="431"/>
      <c r="D50" s="431"/>
      <c r="E50" s="567"/>
      <c r="F50" s="444"/>
      <c r="G50" s="568"/>
      <c r="H50" s="443"/>
      <c r="I50" s="444"/>
      <c r="J50" s="445"/>
      <c r="K50" s="443"/>
      <c r="L50" s="444"/>
      <c r="M50" s="445"/>
      <c r="N50" s="443"/>
      <c r="O50" s="444"/>
      <c r="P50" s="445"/>
      <c r="Q50" s="443"/>
      <c r="R50" s="444"/>
      <c r="S50" s="445"/>
      <c r="T50" s="443"/>
      <c r="U50" s="444"/>
      <c r="V50" s="445"/>
      <c r="W50" s="443"/>
      <c r="X50" s="444"/>
      <c r="Y50" s="445"/>
      <c r="Z50" s="443"/>
      <c r="AA50" s="444"/>
      <c r="AB50" s="445"/>
      <c r="AC50" s="443"/>
      <c r="AD50" s="444"/>
      <c r="AE50" s="445"/>
      <c r="AF50" s="443"/>
      <c r="AG50" s="444"/>
      <c r="AH50" s="445"/>
      <c r="AI50" s="503"/>
      <c r="AJ50" s="468"/>
    </row>
    <row r="51" spans="1:36" ht="15" customHeight="1">
      <c r="A51" s="553" t="s">
        <v>234</v>
      </c>
      <c r="B51" s="584" t="s">
        <v>457</v>
      </c>
      <c r="C51" s="587">
        <v>2895</v>
      </c>
      <c r="D51" s="590" t="s">
        <v>458</v>
      </c>
      <c r="E51" s="390" t="s">
        <v>459</v>
      </c>
      <c r="F51" s="363" t="s">
        <v>234</v>
      </c>
      <c r="G51" s="80" t="s">
        <v>27</v>
      </c>
      <c r="H51" s="13"/>
      <c r="I51" s="9">
        <f t="shared" ref="I51:I59" si="36">H51-J51</f>
        <v>0</v>
      </c>
      <c r="J51" s="10"/>
      <c r="K51" s="13"/>
      <c r="L51" s="9">
        <f t="shared" ref="L51:L59" si="37">K51-M51</f>
        <v>0</v>
      </c>
      <c r="M51" s="10"/>
      <c r="N51" s="13"/>
      <c r="O51" s="9">
        <f t="shared" ref="O51:O59" si="38">N51-P51</f>
        <v>0</v>
      </c>
      <c r="P51" s="10"/>
      <c r="Q51" s="13"/>
      <c r="R51" s="9">
        <f t="shared" ref="R51:R59" si="39">Q51-S51</f>
        <v>0</v>
      </c>
      <c r="S51" s="10"/>
      <c r="T51" s="13"/>
      <c r="U51" s="9">
        <f t="shared" ref="U51:U59" si="40">T51-V51</f>
        <v>0</v>
      </c>
      <c r="V51" s="10"/>
      <c r="W51" s="13"/>
      <c r="X51" s="9">
        <f t="shared" ref="X51:X59" si="41">W51-Y51</f>
        <v>0</v>
      </c>
      <c r="Y51" s="10"/>
      <c r="Z51" s="13"/>
      <c r="AA51" s="9">
        <f t="shared" ref="AA51:AA59" si="42">Z51-AB51</f>
        <v>0</v>
      </c>
      <c r="AB51" s="10"/>
      <c r="AC51" s="13"/>
      <c r="AD51" s="9">
        <f t="shared" ref="AD51:AD59" si="43">AC51-AE51</f>
        <v>0</v>
      </c>
      <c r="AE51" s="10"/>
      <c r="AF51" s="13"/>
      <c r="AG51" s="9">
        <f t="shared" ref="AG51:AG59" si="44">AF51-AH51</f>
        <v>0</v>
      </c>
      <c r="AH51" s="10"/>
      <c r="AI51" s="14"/>
      <c r="AJ51" s="4" t="s">
        <v>28</v>
      </c>
    </row>
    <row r="52" spans="1:36">
      <c r="A52" s="554"/>
      <c r="B52" s="585"/>
      <c r="C52" s="588"/>
      <c r="D52" s="591"/>
      <c r="E52" s="593"/>
      <c r="F52" s="504"/>
      <c r="G52" s="82" t="s">
        <v>29</v>
      </c>
      <c r="H52" s="13"/>
      <c r="I52" s="11">
        <f t="shared" si="36"/>
        <v>0</v>
      </c>
      <c r="J52" s="12"/>
      <c r="K52" s="13"/>
      <c r="L52" s="11">
        <f t="shared" si="37"/>
        <v>0</v>
      </c>
      <c r="M52" s="12"/>
      <c r="N52" s="13"/>
      <c r="O52" s="11">
        <f t="shared" si="38"/>
        <v>0</v>
      </c>
      <c r="P52" s="12"/>
      <c r="Q52" s="13"/>
      <c r="R52" s="11">
        <f t="shared" si="39"/>
        <v>0</v>
      </c>
      <c r="S52" s="12"/>
      <c r="T52" s="13"/>
      <c r="U52" s="11">
        <f t="shared" si="40"/>
        <v>0</v>
      </c>
      <c r="V52" s="12"/>
      <c r="W52" s="13"/>
      <c r="X52" s="11">
        <f t="shared" si="41"/>
        <v>0</v>
      </c>
      <c r="Y52" s="12"/>
      <c r="Z52" s="13"/>
      <c r="AA52" s="11">
        <f t="shared" si="42"/>
        <v>0</v>
      </c>
      <c r="AB52" s="12"/>
      <c r="AC52" s="13"/>
      <c r="AD52" s="11">
        <f t="shared" si="43"/>
        <v>0</v>
      </c>
      <c r="AE52" s="12"/>
      <c r="AF52" s="13"/>
      <c r="AG52" s="11">
        <f t="shared" si="44"/>
        <v>0</v>
      </c>
      <c r="AH52" s="12"/>
      <c r="AI52" s="14"/>
      <c r="AJ52" s="140">
        <f>SUM(H51:H59,K51:K59,N51:N59,Q51:Q59,T51:T59,W51:W59,Z51:Z59,AC51:AC59,AF51:AF59)</f>
        <v>374000</v>
      </c>
    </row>
    <row r="53" spans="1:36">
      <c r="A53" s="554"/>
      <c r="B53" s="585"/>
      <c r="C53" s="588"/>
      <c r="D53" s="591"/>
      <c r="E53" s="593"/>
      <c r="F53" s="504"/>
      <c r="G53" s="82" t="s">
        <v>30</v>
      </c>
      <c r="H53" s="13"/>
      <c r="I53" s="11">
        <f t="shared" si="36"/>
        <v>0</v>
      </c>
      <c r="J53" s="12"/>
      <c r="K53" s="13"/>
      <c r="L53" s="11">
        <f t="shared" si="37"/>
        <v>0</v>
      </c>
      <c r="M53" s="12"/>
      <c r="N53" s="13"/>
      <c r="O53" s="11">
        <f t="shared" si="38"/>
        <v>0</v>
      </c>
      <c r="P53" s="12"/>
      <c r="Q53" s="13"/>
      <c r="R53" s="11">
        <f t="shared" si="39"/>
        <v>0</v>
      </c>
      <c r="S53" s="12"/>
      <c r="T53" s="13">
        <v>68000</v>
      </c>
      <c r="U53" s="11">
        <f t="shared" si="40"/>
        <v>0</v>
      </c>
      <c r="V53" s="12">
        <v>68000</v>
      </c>
      <c r="W53" s="13"/>
      <c r="X53" s="11">
        <f t="shared" si="41"/>
        <v>0</v>
      </c>
      <c r="Y53" s="12"/>
      <c r="Z53" s="13"/>
      <c r="AA53" s="11">
        <f t="shared" si="42"/>
        <v>0</v>
      </c>
      <c r="AB53" s="12"/>
      <c r="AC53" s="13"/>
      <c r="AD53" s="11">
        <f t="shared" si="43"/>
        <v>0</v>
      </c>
      <c r="AE53" s="12"/>
      <c r="AF53" s="13"/>
      <c r="AG53" s="11">
        <f t="shared" si="44"/>
        <v>0</v>
      </c>
      <c r="AH53" s="12"/>
      <c r="AI53" s="14"/>
      <c r="AJ53" s="7" t="s">
        <v>32</v>
      </c>
    </row>
    <row r="54" spans="1:36">
      <c r="A54" s="554"/>
      <c r="B54" s="585"/>
      <c r="C54" s="588"/>
      <c r="D54" s="591"/>
      <c r="E54" s="593"/>
      <c r="F54" s="504"/>
      <c r="G54" s="82" t="s">
        <v>31</v>
      </c>
      <c r="H54" s="13"/>
      <c r="I54" s="11">
        <f t="shared" si="36"/>
        <v>0</v>
      </c>
      <c r="J54" s="12"/>
      <c r="K54" s="13"/>
      <c r="L54" s="11">
        <f t="shared" si="37"/>
        <v>0</v>
      </c>
      <c r="M54" s="12"/>
      <c r="N54" s="13"/>
      <c r="O54" s="11">
        <f t="shared" si="38"/>
        <v>0</v>
      </c>
      <c r="P54" s="12"/>
      <c r="Q54" s="13"/>
      <c r="R54" s="11">
        <f t="shared" si="39"/>
        <v>0</v>
      </c>
      <c r="S54" s="12"/>
      <c r="T54" s="13"/>
      <c r="U54" s="11">
        <f t="shared" si="40"/>
        <v>0</v>
      </c>
      <c r="V54" s="12"/>
      <c r="W54" s="13"/>
      <c r="X54" s="11">
        <f t="shared" si="41"/>
        <v>0</v>
      </c>
      <c r="Y54" s="12"/>
      <c r="Z54" s="13"/>
      <c r="AA54" s="11">
        <f t="shared" si="42"/>
        <v>0</v>
      </c>
      <c r="AB54" s="12"/>
      <c r="AC54" s="13"/>
      <c r="AD54" s="11">
        <f t="shared" si="43"/>
        <v>0</v>
      </c>
      <c r="AE54" s="12"/>
      <c r="AF54" s="13"/>
      <c r="AG54" s="11">
        <f t="shared" si="44"/>
        <v>0</v>
      </c>
      <c r="AH54" s="12"/>
      <c r="AI54" s="14"/>
      <c r="AJ54" s="140">
        <f>SUM(I51:I59,L51:L59,O51:O59,R51:R59,U51:U59,X51:X59,AA51:AA59,AD51:AD59,AA51:AA59,AG51:AG59)</f>
        <v>306000</v>
      </c>
    </row>
    <row r="55" spans="1:36">
      <c r="A55" s="554"/>
      <c r="B55" s="585"/>
      <c r="C55" s="588"/>
      <c r="D55" s="591"/>
      <c r="E55" s="593"/>
      <c r="F55" s="504"/>
      <c r="G55" s="82" t="s">
        <v>33</v>
      </c>
      <c r="H55" s="13"/>
      <c r="I55" s="11">
        <f t="shared" si="36"/>
        <v>0</v>
      </c>
      <c r="J55" s="12"/>
      <c r="K55" s="13"/>
      <c r="L55" s="11">
        <f t="shared" si="37"/>
        <v>0</v>
      </c>
      <c r="M55" s="12"/>
      <c r="N55" s="13"/>
      <c r="O55" s="11">
        <f t="shared" si="38"/>
        <v>0</v>
      </c>
      <c r="P55" s="12"/>
      <c r="Q55" s="13"/>
      <c r="R55" s="11">
        <f t="shared" si="39"/>
        <v>0</v>
      </c>
      <c r="S55" s="12"/>
      <c r="T55" s="13"/>
      <c r="U55" s="11">
        <f t="shared" si="40"/>
        <v>0</v>
      </c>
      <c r="V55" s="12"/>
      <c r="W55" s="13"/>
      <c r="X55" s="11">
        <f t="shared" si="41"/>
        <v>0</v>
      </c>
      <c r="Y55" s="12"/>
      <c r="Z55" s="13"/>
      <c r="AA55" s="11">
        <f t="shared" si="42"/>
        <v>0</v>
      </c>
      <c r="AB55" s="12"/>
      <c r="AC55" s="13"/>
      <c r="AD55" s="11">
        <f t="shared" si="43"/>
        <v>0</v>
      </c>
      <c r="AE55" s="12"/>
      <c r="AF55" s="13"/>
      <c r="AG55" s="11">
        <f t="shared" si="44"/>
        <v>0</v>
      </c>
      <c r="AH55" s="12"/>
      <c r="AI55" s="14"/>
      <c r="AJ55" s="7" t="s">
        <v>36</v>
      </c>
    </row>
    <row r="56" spans="1:36">
      <c r="A56" s="554"/>
      <c r="B56" s="585"/>
      <c r="C56" s="588"/>
      <c r="D56" s="591"/>
      <c r="E56" s="593"/>
      <c r="F56" s="504"/>
      <c r="G56" s="82" t="s">
        <v>34</v>
      </c>
      <c r="H56" s="13"/>
      <c r="I56" s="11">
        <f t="shared" si="36"/>
        <v>0</v>
      </c>
      <c r="J56" s="12"/>
      <c r="K56" s="13"/>
      <c r="L56" s="11">
        <f t="shared" si="37"/>
        <v>0</v>
      </c>
      <c r="M56" s="12"/>
      <c r="N56" s="13"/>
      <c r="O56" s="11">
        <f t="shared" si="38"/>
        <v>0</v>
      </c>
      <c r="P56" s="12"/>
      <c r="Q56" s="13"/>
      <c r="R56" s="11">
        <f t="shared" si="39"/>
        <v>0</v>
      </c>
      <c r="S56" s="12"/>
      <c r="T56" s="13"/>
      <c r="U56" s="11">
        <f t="shared" si="40"/>
        <v>0</v>
      </c>
      <c r="V56" s="12"/>
      <c r="W56" s="13"/>
      <c r="X56" s="11">
        <f t="shared" si="41"/>
        <v>0</v>
      </c>
      <c r="Y56" s="12"/>
      <c r="Z56" s="13"/>
      <c r="AA56" s="11">
        <f t="shared" si="42"/>
        <v>0</v>
      </c>
      <c r="AB56" s="12"/>
      <c r="AC56" s="13">
        <v>306000</v>
      </c>
      <c r="AD56" s="11">
        <f t="shared" si="43"/>
        <v>306000</v>
      </c>
      <c r="AE56" s="12"/>
      <c r="AF56" s="13"/>
      <c r="AG56" s="11">
        <f t="shared" si="44"/>
        <v>0</v>
      </c>
      <c r="AH56" s="12"/>
      <c r="AI56" s="14"/>
      <c r="AJ56" s="140">
        <f>SUM(J51:J59,M51:M59,P51:P59,S51:S59,V51:V59,Y51:Y59,AB51:AB59,AE51:AE59,AH51:AH59)</f>
        <v>68000</v>
      </c>
    </row>
    <row r="57" spans="1:36">
      <c r="A57" s="554"/>
      <c r="B57" s="585"/>
      <c r="C57" s="588"/>
      <c r="D57" s="591"/>
      <c r="E57" s="593"/>
      <c r="F57" s="504"/>
      <c r="G57" s="82" t="s">
        <v>35</v>
      </c>
      <c r="H57" s="13"/>
      <c r="I57" s="11">
        <f t="shared" si="36"/>
        <v>0</v>
      </c>
      <c r="J57" s="12"/>
      <c r="K57" s="13"/>
      <c r="L57" s="11">
        <f t="shared" si="37"/>
        <v>0</v>
      </c>
      <c r="M57" s="12"/>
      <c r="N57" s="13"/>
      <c r="O57" s="11">
        <f t="shared" si="38"/>
        <v>0</v>
      </c>
      <c r="P57" s="12"/>
      <c r="Q57" s="13"/>
      <c r="R57" s="11">
        <f t="shared" si="39"/>
        <v>0</v>
      </c>
      <c r="S57" s="12"/>
      <c r="T57" s="13"/>
      <c r="U57" s="11">
        <f t="shared" si="40"/>
        <v>0</v>
      </c>
      <c r="V57" s="12"/>
      <c r="W57" s="13"/>
      <c r="X57" s="11">
        <f t="shared" si="41"/>
        <v>0</v>
      </c>
      <c r="Y57" s="12"/>
      <c r="Z57" s="13"/>
      <c r="AA57" s="11">
        <f t="shared" si="42"/>
        <v>0</v>
      </c>
      <c r="AB57" s="12"/>
      <c r="AC57" s="13"/>
      <c r="AD57" s="11">
        <f t="shared" si="43"/>
        <v>0</v>
      </c>
      <c r="AE57" s="12"/>
      <c r="AF57" s="13"/>
      <c r="AG57" s="11">
        <f t="shared" si="44"/>
        <v>0</v>
      </c>
      <c r="AH57" s="12"/>
      <c r="AI57" s="14"/>
      <c r="AJ57" s="7" t="s">
        <v>40</v>
      </c>
    </row>
    <row r="58" spans="1:36">
      <c r="A58" s="554"/>
      <c r="B58" s="585"/>
      <c r="C58" s="588"/>
      <c r="D58" s="591"/>
      <c r="E58" s="593"/>
      <c r="F58" s="504"/>
      <c r="G58" s="82" t="s">
        <v>37</v>
      </c>
      <c r="H58" s="13"/>
      <c r="I58" s="11">
        <f t="shared" si="36"/>
        <v>0</v>
      </c>
      <c r="J58" s="12"/>
      <c r="K58" s="13"/>
      <c r="L58" s="11">
        <f t="shared" si="37"/>
        <v>0</v>
      </c>
      <c r="M58" s="12"/>
      <c r="N58" s="13"/>
      <c r="O58" s="11">
        <f t="shared" si="38"/>
        <v>0</v>
      </c>
      <c r="P58" s="12"/>
      <c r="Q58" s="13"/>
      <c r="R58" s="11">
        <f t="shared" si="39"/>
        <v>0</v>
      </c>
      <c r="S58" s="12"/>
      <c r="T58" s="13"/>
      <c r="U58" s="11">
        <f t="shared" si="40"/>
        <v>0</v>
      </c>
      <c r="V58" s="12"/>
      <c r="W58" s="13"/>
      <c r="X58" s="11">
        <f t="shared" si="41"/>
        <v>0</v>
      </c>
      <c r="Y58" s="12"/>
      <c r="Z58" s="13"/>
      <c r="AA58" s="11">
        <f t="shared" si="42"/>
        <v>0</v>
      </c>
      <c r="AB58" s="12"/>
      <c r="AC58" s="13"/>
      <c r="AD58" s="11">
        <f t="shared" si="43"/>
        <v>0</v>
      </c>
      <c r="AE58" s="12"/>
      <c r="AF58" s="13"/>
      <c r="AG58" s="11">
        <f t="shared" si="44"/>
        <v>0</v>
      </c>
      <c r="AH58" s="12"/>
      <c r="AI58" s="14"/>
      <c r="AJ58" s="141">
        <f>AJ56/AJ52</f>
        <v>0.18181818181818182</v>
      </c>
    </row>
    <row r="59" spans="1:36" ht="15" thickBot="1">
      <c r="A59" s="555"/>
      <c r="B59" s="586"/>
      <c r="C59" s="589"/>
      <c r="D59" s="592"/>
      <c r="E59" s="594"/>
      <c r="F59" s="505"/>
      <c r="G59" s="83" t="s">
        <v>38</v>
      </c>
      <c r="H59" s="15"/>
      <c r="I59" s="16">
        <f t="shared" si="36"/>
        <v>0</v>
      </c>
      <c r="J59" s="17"/>
      <c r="K59" s="15"/>
      <c r="L59" s="16">
        <f t="shared" si="37"/>
        <v>0</v>
      </c>
      <c r="M59" s="17"/>
      <c r="N59" s="15"/>
      <c r="O59" s="16">
        <f t="shared" si="38"/>
        <v>0</v>
      </c>
      <c r="P59" s="17"/>
      <c r="Q59" s="15"/>
      <c r="R59" s="16">
        <f t="shared" si="39"/>
        <v>0</v>
      </c>
      <c r="S59" s="17"/>
      <c r="T59" s="15"/>
      <c r="U59" s="16">
        <f t="shared" si="40"/>
        <v>0</v>
      </c>
      <c r="V59" s="17"/>
      <c r="W59" s="15"/>
      <c r="X59" s="16">
        <f t="shared" si="41"/>
        <v>0</v>
      </c>
      <c r="Y59" s="17"/>
      <c r="Z59" s="15"/>
      <c r="AA59" s="16">
        <f t="shared" si="42"/>
        <v>0</v>
      </c>
      <c r="AB59" s="17"/>
      <c r="AC59" s="15"/>
      <c r="AD59" s="16">
        <f t="shared" si="43"/>
        <v>0</v>
      </c>
      <c r="AE59" s="17"/>
      <c r="AF59" s="15"/>
      <c r="AG59" s="16">
        <f t="shared" si="44"/>
        <v>0</v>
      </c>
      <c r="AH59" s="17"/>
      <c r="AI59" s="18"/>
      <c r="AJ59" s="150"/>
    </row>
    <row r="60" spans="1:36" ht="15" customHeight="1">
      <c r="A60" s="551" t="s">
        <v>17</v>
      </c>
      <c r="B60" s="448" t="s">
        <v>13</v>
      </c>
      <c r="C60" s="367" t="s">
        <v>14</v>
      </c>
      <c r="D60" s="367" t="s">
        <v>176</v>
      </c>
      <c r="E60" s="566" t="s">
        <v>16</v>
      </c>
      <c r="F60" s="354" t="s">
        <v>17</v>
      </c>
      <c r="G60" s="368" t="s">
        <v>18</v>
      </c>
      <c r="H60" s="365" t="s">
        <v>19</v>
      </c>
      <c r="I60" s="354" t="s">
        <v>20</v>
      </c>
      <c r="J60" s="355" t="s">
        <v>21</v>
      </c>
      <c r="K60" s="365" t="s">
        <v>19</v>
      </c>
      <c r="L60" s="354" t="s">
        <v>20</v>
      </c>
      <c r="M60" s="355" t="s">
        <v>21</v>
      </c>
      <c r="N60" s="365" t="s">
        <v>19</v>
      </c>
      <c r="O60" s="354" t="s">
        <v>20</v>
      </c>
      <c r="P60" s="355" t="s">
        <v>21</v>
      </c>
      <c r="Q60" s="365" t="s">
        <v>19</v>
      </c>
      <c r="R60" s="354" t="s">
        <v>20</v>
      </c>
      <c r="S60" s="355" t="s">
        <v>21</v>
      </c>
      <c r="T60" s="365" t="s">
        <v>19</v>
      </c>
      <c r="U60" s="354" t="s">
        <v>20</v>
      </c>
      <c r="V60" s="355" t="s">
        <v>21</v>
      </c>
      <c r="W60" s="365" t="s">
        <v>19</v>
      </c>
      <c r="X60" s="354" t="s">
        <v>20</v>
      </c>
      <c r="Y60" s="355" t="s">
        <v>21</v>
      </c>
      <c r="Z60" s="365" t="s">
        <v>19</v>
      </c>
      <c r="AA60" s="354" t="s">
        <v>20</v>
      </c>
      <c r="AB60" s="355" t="s">
        <v>21</v>
      </c>
      <c r="AC60" s="365" t="s">
        <v>19</v>
      </c>
      <c r="AD60" s="354" t="s">
        <v>20</v>
      </c>
      <c r="AE60" s="355" t="s">
        <v>21</v>
      </c>
      <c r="AF60" s="365" t="s">
        <v>19</v>
      </c>
      <c r="AG60" s="354" t="s">
        <v>20</v>
      </c>
      <c r="AH60" s="355" t="s">
        <v>21</v>
      </c>
      <c r="AI60" s="364" t="s">
        <v>19</v>
      </c>
      <c r="AJ60" s="358" t="s">
        <v>22</v>
      </c>
    </row>
    <row r="61" spans="1:36" ht="15.75" customHeight="1">
      <c r="A61" s="552"/>
      <c r="B61" s="449"/>
      <c r="C61" s="431"/>
      <c r="D61" s="431"/>
      <c r="E61" s="567"/>
      <c r="F61" s="444"/>
      <c r="G61" s="568"/>
      <c r="H61" s="443"/>
      <c r="I61" s="444"/>
      <c r="J61" s="445"/>
      <c r="K61" s="443"/>
      <c r="L61" s="444"/>
      <c r="M61" s="445"/>
      <c r="N61" s="443"/>
      <c r="O61" s="444"/>
      <c r="P61" s="445"/>
      <c r="Q61" s="443"/>
      <c r="R61" s="444"/>
      <c r="S61" s="445"/>
      <c r="T61" s="443"/>
      <c r="U61" s="444"/>
      <c r="V61" s="445"/>
      <c r="W61" s="443"/>
      <c r="X61" s="444"/>
      <c r="Y61" s="445"/>
      <c r="Z61" s="443"/>
      <c r="AA61" s="444"/>
      <c r="AB61" s="445"/>
      <c r="AC61" s="443"/>
      <c r="AD61" s="444"/>
      <c r="AE61" s="445"/>
      <c r="AF61" s="443"/>
      <c r="AG61" s="444"/>
      <c r="AH61" s="445"/>
      <c r="AI61" s="503"/>
      <c r="AJ61" s="468"/>
    </row>
    <row r="62" spans="1:36" ht="15" customHeight="1">
      <c r="A62" s="553" t="s">
        <v>234</v>
      </c>
      <c r="B62" s="584" t="s">
        <v>460</v>
      </c>
      <c r="C62" s="587">
        <v>2920</v>
      </c>
      <c r="D62" s="590" t="s">
        <v>461</v>
      </c>
      <c r="E62" s="390" t="s">
        <v>462</v>
      </c>
      <c r="F62" s="363"/>
      <c r="G62" s="80" t="s">
        <v>27</v>
      </c>
      <c r="H62" s="13"/>
      <c r="I62" s="9">
        <f t="shared" ref="I62:I70" si="45">H62-J62</f>
        <v>0</v>
      </c>
      <c r="J62" s="10"/>
      <c r="K62" s="13"/>
      <c r="L62" s="9">
        <f t="shared" ref="L62:L70" si="46">K62-M62</f>
        <v>0</v>
      </c>
      <c r="M62" s="10"/>
      <c r="N62" s="13"/>
      <c r="O62" s="9">
        <f t="shared" ref="O62:O70" si="47">N62-P62</f>
        <v>0</v>
      </c>
      <c r="P62" s="10"/>
      <c r="Q62" s="13"/>
      <c r="R62" s="9">
        <f t="shared" ref="R62:R70" si="48">Q62-S62</f>
        <v>0</v>
      </c>
      <c r="S62" s="10"/>
      <c r="T62" s="13"/>
      <c r="U62" s="9">
        <f t="shared" ref="U62:U70" si="49">T62-V62</f>
        <v>0</v>
      </c>
      <c r="V62" s="10"/>
      <c r="W62" s="13"/>
      <c r="X62" s="9">
        <f t="shared" ref="X62:X70" si="50">W62-Y62</f>
        <v>0</v>
      </c>
      <c r="Y62" s="10"/>
      <c r="Z62" s="13"/>
      <c r="AA62" s="9">
        <f t="shared" ref="AA62:AA70" si="51">Z62-AB62</f>
        <v>0</v>
      </c>
      <c r="AB62" s="10"/>
      <c r="AC62" s="13"/>
      <c r="AD62" s="9">
        <f t="shared" ref="AD62:AD70" si="52">AC62-AE62</f>
        <v>0</v>
      </c>
      <c r="AE62" s="10"/>
      <c r="AF62" s="13"/>
      <c r="AG62" s="9">
        <f t="shared" ref="AG62:AG70" si="53">AF62-AH62</f>
        <v>0</v>
      </c>
      <c r="AH62" s="10"/>
      <c r="AI62" s="14"/>
      <c r="AJ62" s="4" t="s">
        <v>28</v>
      </c>
    </row>
    <row r="63" spans="1:36">
      <c r="A63" s="554"/>
      <c r="B63" s="585"/>
      <c r="C63" s="588"/>
      <c r="D63" s="591"/>
      <c r="E63" s="593"/>
      <c r="F63" s="504"/>
      <c r="G63" s="82" t="s">
        <v>29</v>
      </c>
      <c r="H63" s="13"/>
      <c r="I63" s="11">
        <f t="shared" si="45"/>
        <v>0</v>
      </c>
      <c r="J63" s="12"/>
      <c r="K63" s="13"/>
      <c r="L63" s="11">
        <f t="shared" si="46"/>
        <v>0</v>
      </c>
      <c r="M63" s="12"/>
      <c r="N63" s="13"/>
      <c r="O63" s="11">
        <f t="shared" si="47"/>
        <v>0</v>
      </c>
      <c r="P63" s="12"/>
      <c r="Q63" s="13"/>
      <c r="R63" s="11">
        <f t="shared" si="48"/>
        <v>0</v>
      </c>
      <c r="S63" s="12"/>
      <c r="T63" s="13"/>
      <c r="U63" s="11">
        <f t="shared" si="49"/>
        <v>0</v>
      </c>
      <c r="V63" s="12"/>
      <c r="W63" s="13"/>
      <c r="X63" s="11">
        <f t="shared" si="50"/>
        <v>0</v>
      </c>
      <c r="Y63" s="12"/>
      <c r="Z63" s="13"/>
      <c r="AA63" s="11">
        <f t="shared" si="51"/>
        <v>0</v>
      </c>
      <c r="AB63" s="12"/>
      <c r="AC63" s="13"/>
      <c r="AD63" s="11">
        <f t="shared" si="52"/>
        <v>0</v>
      </c>
      <c r="AE63" s="12"/>
      <c r="AF63" s="13"/>
      <c r="AG63" s="11">
        <f t="shared" si="53"/>
        <v>0</v>
      </c>
      <c r="AH63" s="12"/>
      <c r="AI63" s="14"/>
      <c r="AJ63" s="140">
        <f>SUM(H62:H70,K62:K70,N62:N70,Q62:Q70,T62:T70,W62:W70,Z62:Z70,AC62:AC70,AF62:AF70)</f>
        <v>1134000</v>
      </c>
    </row>
    <row r="64" spans="1:36">
      <c r="A64" s="554"/>
      <c r="B64" s="585"/>
      <c r="C64" s="588"/>
      <c r="D64" s="591"/>
      <c r="E64" s="593"/>
      <c r="F64" s="504"/>
      <c r="G64" s="82" t="s">
        <v>30</v>
      </c>
      <c r="H64" s="13"/>
      <c r="I64" s="11">
        <f t="shared" si="45"/>
        <v>0</v>
      </c>
      <c r="J64" s="12"/>
      <c r="K64" s="13"/>
      <c r="L64" s="11">
        <f t="shared" si="46"/>
        <v>0</v>
      </c>
      <c r="M64" s="12"/>
      <c r="N64" s="13"/>
      <c r="O64" s="11">
        <f t="shared" si="47"/>
        <v>0</v>
      </c>
      <c r="P64" s="12"/>
      <c r="Q64" s="13"/>
      <c r="R64" s="11">
        <f t="shared" si="48"/>
        <v>0</v>
      </c>
      <c r="S64" s="12"/>
      <c r="T64" s="13">
        <v>166000</v>
      </c>
      <c r="U64" s="11">
        <f t="shared" si="49"/>
        <v>0</v>
      </c>
      <c r="V64" s="12">
        <v>166000</v>
      </c>
      <c r="W64" s="13"/>
      <c r="X64" s="11">
        <f t="shared" si="50"/>
        <v>0</v>
      </c>
      <c r="Y64" s="12"/>
      <c r="Z64" s="13"/>
      <c r="AA64" s="11">
        <f t="shared" si="51"/>
        <v>0</v>
      </c>
      <c r="AB64" s="12"/>
      <c r="AC64" s="13"/>
      <c r="AD64" s="11">
        <f t="shared" si="52"/>
        <v>0</v>
      </c>
      <c r="AE64" s="12"/>
      <c r="AF64" s="13"/>
      <c r="AG64" s="11">
        <f t="shared" si="53"/>
        <v>0</v>
      </c>
      <c r="AH64" s="12"/>
      <c r="AI64" s="14"/>
      <c r="AJ64" s="7" t="s">
        <v>32</v>
      </c>
    </row>
    <row r="65" spans="1:36">
      <c r="A65" s="554"/>
      <c r="B65" s="585"/>
      <c r="C65" s="588"/>
      <c r="D65" s="591"/>
      <c r="E65" s="593"/>
      <c r="F65" s="504"/>
      <c r="G65" s="82" t="s">
        <v>31</v>
      </c>
      <c r="H65" s="13"/>
      <c r="I65" s="11">
        <f t="shared" si="45"/>
        <v>0</v>
      </c>
      <c r="J65" s="12"/>
      <c r="K65" s="13"/>
      <c r="L65" s="11">
        <f t="shared" si="46"/>
        <v>0</v>
      </c>
      <c r="M65" s="12"/>
      <c r="N65" s="13"/>
      <c r="O65" s="11">
        <f t="shared" si="47"/>
        <v>0</v>
      </c>
      <c r="P65" s="12"/>
      <c r="Q65" s="13"/>
      <c r="R65" s="11">
        <f t="shared" si="48"/>
        <v>0</v>
      </c>
      <c r="S65" s="12"/>
      <c r="T65" s="13"/>
      <c r="U65" s="11">
        <f t="shared" si="49"/>
        <v>0</v>
      </c>
      <c r="V65" s="12"/>
      <c r="W65" s="13"/>
      <c r="X65" s="11">
        <f t="shared" si="50"/>
        <v>0</v>
      </c>
      <c r="Y65" s="12"/>
      <c r="Z65" s="13"/>
      <c r="AA65" s="11">
        <f t="shared" si="51"/>
        <v>0</v>
      </c>
      <c r="AB65" s="12"/>
      <c r="AC65" s="13">
        <v>166000</v>
      </c>
      <c r="AD65" s="11">
        <f t="shared" si="52"/>
        <v>166000</v>
      </c>
      <c r="AE65" s="12"/>
      <c r="AF65" s="13"/>
      <c r="AG65" s="11">
        <f t="shared" si="53"/>
        <v>0</v>
      </c>
      <c r="AH65" s="12"/>
      <c r="AI65" s="14"/>
      <c r="AJ65" s="140">
        <f>SUM(I62:I70,L62:L70,O62:O70,R62:R70,U62:U70,X62:X70,AA62:AA70,AD62:AD70,AA62:AA70,AG62:AG70)</f>
        <v>968000</v>
      </c>
    </row>
    <row r="66" spans="1:36">
      <c r="A66" s="554"/>
      <c r="B66" s="585"/>
      <c r="C66" s="588"/>
      <c r="D66" s="591"/>
      <c r="E66" s="593"/>
      <c r="F66" s="504"/>
      <c r="G66" s="82" t="s">
        <v>33</v>
      </c>
      <c r="H66" s="13"/>
      <c r="I66" s="11">
        <f t="shared" si="45"/>
        <v>0</v>
      </c>
      <c r="J66" s="12"/>
      <c r="K66" s="13"/>
      <c r="L66" s="11">
        <f t="shared" si="46"/>
        <v>0</v>
      </c>
      <c r="M66" s="12"/>
      <c r="N66" s="13"/>
      <c r="O66" s="11">
        <f t="shared" si="47"/>
        <v>0</v>
      </c>
      <c r="P66" s="12"/>
      <c r="Q66" s="13"/>
      <c r="R66" s="11">
        <f t="shared" si="48"/>
        <v>0</v>
      </c>
      <c r="S66" s="12"/>
      <c r="T66" s="13"/>
      <c r="U66" s="11">
        <f t="shared" si="49"/>
        <v>0</v>
      </c>
      <c r="V66" s="12"/>
      <c r="W66" s="13"/>
      <c r="X66" s="11">
        <f t="shared" si="50"/>
        <v>0</v>
      </c>
      <c r="Y66" s="12"/>
      <c r="Z66" s="13"/>
      <c r="AA66" s="11">
        <f t="shared" si="51"/>
        <v>0</v>
      </c>
      <c r="AB66" s="12"/>
      <c r="AC66" s="13"/>
      <c r="AD66" s="11">
        <f t="shared" si="52"/>
        <v>0</v>
      </c>
      <c r="AE66" s="12"/>
      <c r="AF66" s="13"/>
      <c r="AG66" s="11">
        <f t="shared" si="53"/>
        <v>0</v>
      </c>
      <c r="AH66" s="12"/>
      <c r="AI66" s="14"/>
      <c r="AJ66" s="7" t="s">
        <v>36</v>
      </c>
    </row>
    <row r="67" spans="1:36">
      <c r="A67" s="554"/>
      <c r="B67" s="585"/>
      <c r="C67" s="588"/>
      <c r="D67" s="591"/>
      <c r="E67" s="593"/>
      <c r="F67" s="504"/>
      <c r="G67" s="82" t="s">
        <v>34</v>
      </c>
      <c r="H67" s="13"/>
      <c r="I67" s="11">
        <f t="shared" si="45"/>
        <v>0</v>
      </c>
      <c r="J67" s="12"/>
      <c r="K67" s="13"/>
      <c r="L67" s="11">
        <f t="shared" si="46"/>
        <v>0</v>
      </c>
      <c r="M67" s="12"/>
      <c r="N67" s="13"/>
      <c r="O67" s="11">
        <f t="shared" si="47"/>
        <v>0</v>
      </c>
      <c r="P67" s="12"/>
      <c r="Q67" s="13"/>
      <c r="R67" s="11">
        <f t="shared" si="48"/>
        <v>0</v>
      </c>
      <c r="S67" s="12"/>
      <c r="T67" s="13"/>
      <c r="U67" s="11">
        <f t="shared" si="49"/>
        <v>0</v>
      </c>
      <c r="V67" s="12"/>
      <c r="W67" s="13"/>
      <c r="X67" s="11">
        <f t="shared" si="50"/>
        <v>0</v>
      </c>
      <c r="Y67" s="12"/>
      <c r="Z67" s="13"/>
      <c r="AA67" s="11">
        <f t="shared" si="51"/>
        <v>0</v>
      </c>
      <c r="AB67" s="12"/>
      <c r="AC67" s="13"/>
      <c r="AD67" s="11">
        <f t="shared" si="52"/>
        <v>0</v>
      </c>
      <c r="AE67" s="12"/>
      <c r="AF67" s="13">
        <v>802000</v>
      </c>
      <c r="AG67" s="11">
        <f t="shared" si="53"/>
        <v>802000</v>
      </c>
      <c r="AH67" s="12"/>
      <c r="AI67" s="14"/>
      <c r="AJ67" s="140">
        <f>SUM(J62:J70,M62:M70,P62:P70,S62:S70,V62:V70,Y62:Y70,AB62:AB70,AE62:AE70,AH62:AH70)</f>
        <v>166000</v>
      </c>
    </row>
    <row r="68" spans="1:36">
      <c r="A68" s="554"/>
      <c r="B68" s="585"/>
      <c r="C68" s="588"/>
      <c r="D68" s="591"/>
      <c r="E68" s="593"/>
      <c r="F68" s="504"/>
      <c r="G68" s="82" t="s">
        <v>35</v>
      </c>
      <c r="H68" s="13"/>
      <c r="I68" s="11">
        <f t="shared" si="45"/>
        <v>0</v>
      </c>
      <c r="J68" s="12"/>
      <c r="K68" s="13"/>
      <c r="L68" s="11">
        <f t="shared" si="46"/>
        <v>0</v>
      </c>
      <c r="M68" s="12"/>
      <c r="N68" s="13"/>
      <c r="O68" s="11">
        <f t="shared" si="47"/>
        <v>0</v>
      </c>
      <c r="P68" s="12"/>
      <c r="Q68" s="13"/>
      <c r="R68" s="11">
        <f t="shared" si="48"/>
        <v>0</v>
      </c>
      <c r="S68" s="12"/>
      <c r="T68" s="13"/>
      <c r="U68" s="11">
        <f t="shared" si="49"/>
        <v>0</v>
      </c>
      <c r="V68" s="12"/>
      <c r="W68" s="13"/>
      <c r="X68" s="11">
        <f t="shared" si="50"/>
        <v>0</v>
      </c>
      <c r="Y68" s="12"/>
      <c r="Z68" s="13"/>
      <c r="AA68" s="11">
        <f t="shared" si="51"/>
        <v>0</v>
      </c>
      <c r="AB68" s="12"/>
      <c r="AC68" s="13"/>
      <c r="AD68" s="11">
        <f t="shared" si="52"/>
        <v>0</v>
      </c>
      <c r="AE68" s="12"/>
      <c r="AF68" s="13"/>
      <c r="AG68" s="11">
        <f t="shared" si="53"/>
        <v>0</v>
      </c>
      <c r="AH68" s="12"/>
      <c r="AI68" s="14"/>
      <c r="AJ68" s="7" t="s">
        <v>40</v>
      </c>
    </row>
    <row r="69" spans="1:36">
      <c r="A69" s="554"/>
      <c r="B69" s="585"/>
      <c r="C69" s="588"/>
      <c r="D69" s="591"/>
      <c r="E69" s="593"/>
      <c r="F69" s="504"/>
      <c r="G69" s="82" t="s">
        <v>37</v>
      </c>
      <c r="H69" s="13"/>
      <c r="I69" s="11">
        <f t="shared" si="45"/>
        <v>0</v>
      </c>
      <c r="J69" s="12"/>
      <c r="K69" s="13"/>
      <c r="L69" s="11">
        <f t="shared" si="46"/>
        <v>0</v>
      </c>
      <c r="M69" s="12"/>
      <c r="N69" s="13"/>
      <c r="O69" s="11">
        <f t="shared" si="47"/>
        <v>0</v>
      </c>
      <c r="P69" s="12"/>
      <c r="Q69" s="13"/>
      <c r="R69" s="11">
        <f t="shared" si="48"/>
        <v>0</v>
      </c>
      <c r="S69" s="12"/>
      <c r="T69" s="13"/>
      <c r="U69" s="11">
        <f t="shared" si="49"/>
        <v>0</v>
      </c>
      <c r="V69" s="12"/>
      <c r="W69" s="13"/>
      <c r="X69" s="11">
        <f t="shared" si="50"/>
        <v>0</v>
      </c>
      <c r="Y69" s="12"/>
      <c r="Z69" s="13"/>
      <c r="AA69" s="11">
        <f t="shared" si="51"/>
        <v>0</v>
      </c>
      <c r="AB69" s="12"/>
      <c r="AC69" s="13"/>
      <c r="AD69" s="11">
        <f t="shared" si="52"/>
        <v>0</v>
      </c>
      <c r="AE69" s="12"/>
      <c r="AF69" s="13"/>
      <c r="AG69" s="11">
        <f t="shared" si="53"/>
        <v>0</v>
      </c>
      <c r="AH69" s="12"/>
      <c r="AI69" s="14"/>
      <c r="AJ69" s="141">
        <f>AJ67/AJ63</f>
        <v>0.14638447971781304</v>
      </c>
    </row>
    <row r="70" spans="1:36" ht="15" thickBot="1">
      <c r="A70" s="555"/>
      <c r="B70" s="586"/>
      <c r="C70" s="589"/>
      <c r="D70" s="592"/>
      <c r="E70" s="594"/>
      <c r="F70" s="505"/>
      <c r="G70" s="83" t="s">
        <v>38</v>
      </c>
      <c r="H70" s="15"/>
      <c r="I70" s="16">
        <f t="shared" si="45"/>
        <v>0</v>
      </c>
      <c r="J70" s="17"/>
      <c r="K70" s="15"/>
      <c r="L70" s="16">
        <f t="shared" si="46"/>
        <v>0</v>
      </c>
      <c r="M70" s="17"/>
      <c r="N70" s="15"/>
      <c r="O70" s="16">
        <f t="shared" si="47"/>
        <v>0</v>
      </c>
      <c r="P70" s="17"/>
      <c r="Q70" s="15"/>
      <c r="R70" s="16">
        <f t="shared" si="48"/>
        <v>0</v>
      </c>
      <c r="S70" s="17"/>
      <c r="T70" s="15"/>
      <c r="U70" s="16">
        <f t="shared" si="49"/>
        <v>0</v>
      </c>
      <c r="V70" s="17"/>
      <c r="W70" s="15"/>
      <c r="X70" s="16">
        <f t="shared" si="50"/>
        <v>0</v>
      </c>
      <c r="Y70" s="17"/>
      <c r="Z70" s="15"/>
      <c r="AA70" s="16">
        <f t="shared" si="51"/>
        <v>0</v>
      </c>
      <c r="AB70" s="17"/>
      <c r="AC70" s="15"/>
      <c r="AD70" s="16">
        <f t="shared" si="52"/>
        <v>0</v>
      </c>
      <c r="AE70" s="17"/>
      <c r="AF70" s="15"/>
      <c r="AG70" s="16">
        <f t="shared" si="53"/>
        <v>0</v>
      </c>
      <c r="AH70" s="17"/>
      <c r="AI70" s="18"/>
      <c r="AJ70" s="150"/>
    </row>
    <row r="71" spans="1:36" ht="15" customHeight="1">
      <c r="A71" s="551" t="s">
        <v>17</v>
      </c>
      <c r="B71" s="448" t="s">
        <v>13</v>
      </c>
      <c r="C71" s="367" t="s">
        <v>14</v>
      </c>
      <c r="D71" s="367" t="s">
        <v>176</v>
      </c>
      <c r="E71" s="566" t="s">
        <v>16</v>
      </c>
      <c r="F71" s="354" t="s">
        <v>17</v>
      </c>
      <c r="G71" s="368" t="s">
        <v>18</v>
      </c>
      <c r="H71" s="365" t="s">
        <v>19</v>
      </c>
      <c r="I71" s="354" t="s">
        <v>20</v>
      </c>
      <c r="J71" s="355" t="s">
        <v>21</v>
      </c>
      <c r="K71" s="365" t="s">
        <v>19</v>
      </c>
      <c r="L71" s="354" t="s">
        <v>20</v>
      </c>
      <c r="M71" s="355" t="s">
        <v>21</v>
      </c>
      <c r="N71" s="365" t="s">
        <v>19</v>
      </c>
      <c r="O71" s="354" t="s">
        <v>20</v>
      </c>
      <c r="P71" s="355" t="s">
        <v>21</v>
      </c>
      <c r="Q71" s="365" t="s">
        <v>19</v>
      </c>
      <c r="R71" s="354" t="s">
        <v>20</v>
      </c>
      <c r="S71" s="355" t="s">
        <v>21</v>
      </c>
      <c r="T71" s="365" t="s">
        <v>19</v>
      </c>
      <c r="U71" s="354" t="s">
        <v>20</v>
      </c>
      <c r="V71" s="355" t="s">
        <v>21</v>
      </c>
      <c r="W71" s="365" t="s">
        <v>19</v>
      </c>
      <c r="X71" s="354" t="s">
        <v>20</v>
      </c>
      <c r="Y71" s="355" t="s">
        <v>21</v>
      </c>
      <c r="Z71" s="365" t="s">
        <v>19</v>
      </c>
      <c r="AA71" s="354" t="s">
        <v>20</v>
      </c>
      <c r="AB71" s="355" t="s">
        <v>21</v>
      </c>
      <c r="AC71" s="365" t="s">
        <v>19</v>
      </c>
      <c r="AD71" s="354" t="s">
        <v>20</v>
      </c>
      <c r="AE71" s="355" t="s">
        <v>21</v>
      </c>
      <c r="AF71" s="365" t="s">
        <v>19</v>
      </c>
      <c r="AG71" s="354" t="s">
        <v>20</v>
      </c>
      <c r="AH71" s="355" t="s">
        <v>21</v>
      </c>
      <c r="AI71" s="364" t="s">
        <v>19</v>
      </c>
      <c r="AJ71" s="358" t="s">
        <v>22</v>
      </c>
    </row>
    <row r="72" spans="1:36" ht="15.75" customHeight="1">
      <c r="A72" s="552"/>
      <c r="B72" s="449"/>
      <c r="C72" s="431"/>
      <c r="D72" s="431"/>
      <c r="E72" s="567"/>
      <c r="F72" s="444"/>
      <c r="G72" s="568"/>
      <c r="H72" s="443"/>
      <c r="I72" s="444"/>
      <c r="J72" s="445"/>
      <c r="K72" s="443"/>
      <c r="L72" s="444"/>
      <c r="M72" s="445"/>
      <c r="N72" s="443"/>
      <c r="O72" s="444"/>
      <c r="P72" s="445"/>
      <c r="Q72" s="443"/>
      <c r="R72" s="444"/>
      <c r="S72" s="445"/>
      <c r="T72" s="443"/>
      <c r="U72" s="444"/>
      <c r="V72" s="445"/>
      <c r="W72" s="443"/>
      <c r="X72" s="444"/>
      <c r="Y72" s="445"/>
      <c r="Z72" s="443"/>
      <c r="AA72" s="444"/>
      <c r="AB72" s="445"/>
      <c r="AC72" s="443"/>
      <c r="AD72" s="444"/>
      <c r="AE72" s="445"/>
      <c r="AF72" s="443"/>
      <c r="AG72" s="444"/>
      <c r="AH72" s="445"/>
      <c r="AI72" s="503"/>
      <c r="AJ72" s="468"/>
    </row>
    <row r="73" spans="1:36" ht="15" customHeight="1">
      <c r="A73" s="553" t="s">
        <v>234</v>
      </c>
      <c r="B73" s="584" t="s">
        <v>463</v>
      </c>
      <c r="C73" s="587">
        <v>2896</v>
      </c>
      <c r="D73" s="590" t="s">
        <v>464</v>
      </c>
      <c r="E73" s="390" t="s">
        <v>465</v>
      </c>
      <c r="F73" s="363" t="s">
        <v>234</v>
      </c>
      <c r="G73" s="80" t="s">
        <v>27</v>
      </c>
      <c r="H73" s="13"/>
      <c r="I73" s="9">
        <f t="shared" ref="I73:I81" si="54">H73-J73</f>
        <v>0</v>
      </c>
      <c r="J73" s="10"/>
      <c r="K73" s="13"/>
      <c r="L73" s="9">
        <f t="shared" ref="L73:L81" si="55">K73-M73</f>
        <v>0</v>
      </c>
      <c r="M73" s="10"/>
      <c r="N73" s="13"/>
      <c r="O73" s="9">
        <f t="shared" ref="O73:O81" si="56">N73-P73</f>
        <v>0</v>
      </c>
      <c r="P73" s="10"/>
      <c r="Q73" s="13"/>
      <c r="R73" s="9">
        <f t="shared" ref="R73:R81" si="57">Q73-S73</f>
        <v>0</v>
      </c>
      <c r="S73" s="10"/>
      <c r="T73" s="13"/>
      <c r="U73" s="9">
        <f t="shared" ref="U73:U81" si="58">T73-V73</f>
        <v>0</v>
      </c>
      <c r="V73" s="10"/>
      <c r="W73" s="13"/>
      <c r="X73" s="9">
        <f t="shared" ref="X73:X81" si="59">W73-Y73</f>
        <v>0</v>
      </c>
      <c r="Y73" s="10"/>
      <c r="Z73" s="13"/>
      <c r="AA73" s="9">
        <f t="shared" ref="AA73:AA81" si="60">Z73-AB73</f>
        <v>0</v>
      </c>
      <c r="AB73" s="10"/>
      <c r="AC73" s="13"/>
      <c r="AD73" s="9">
        <f t="shared" ref="AD73:AD81" si="61">AC73-AE73</f>
        <v>0</v>
      </c>
      <c r="AE73" s="10"/>
      <c r="AF73" s="13"/>
      <c r="AG73" s="9">
        <f t="shared" ref="AG73:AG81" si="62">AF73-AH73</f>
        <v>0</v>
      </c>
      <c r="AH73" s="10"/>
      <c r="AI73" s="14"/>
      <c r="AJ73" s="4" t="s">
        <v>28</v>
      </c>
    </row>
    <row r="74" spans="1:36">
      <c r="A74" s="554"/>
      <c r="B74" s="585"/>
      <c r="C74" s="588"/>
      <c r="D74" s="591"/>
      <c r="E74" s="593"/>
      <c r="F74" s="504"/>
      <c r="G74" s="82" t="s">
        <v>29</v>
      </c>
      <c r="H74" s="13"/>
      <c r="I74" s="11">
        <f t="shared" si="54"/>
        <v>0</v>
      </c>
      <c r="J74" s="12"/>
      <c r="K74" s="13"/>
      <c r="L74" s="11">
        <f t="shared" si="55"/>
        <v>0</v>
      </c>
      <c r="M74" s="12"/>
      <c r="N74" s="13"/>
      <c r="O74" s="11">
        <f t="shared" si="56"/>
        <v>0</v>
      </c>
      <c r="P74" s="12"/>
      <c r="Q74" s="13"/>
      <c r="R74" s="11">
        <f t="shared" si="57"/>
        <v>0</v>
      </c>
      <c r="S74" s="12"/>
      <c r="T74" s="13"/>
      <c r="U74" s="11">
        <f t="shared" si="58"/>
        <v>0</v>
      </c>
      <c r="V74" s="12"/>
      <c r="W74" s="13"/>
      <c r="X74" s="11">
        <f t="shared" si="59"/>
        <v>0</v>
      </c>
      <c r="Y74" s="12"/>
      <c r="Z74" s="13"/>
      <c r="AA74" s="11">
        <f t="shared" si="60"/>
        <v>0</v>
      </c>
      <c r="AB74" s="12"/>
      <c r="AC74" s="13"/>
      <c r="AD74" s="11">
        <f t="shared" si="61"/>
        <v>0</v>
      </c>
      <c r="AE74" s="12"/>
      <c r="AF74" s="13"/>
      <c r="AG74" s="11">
        <f t="shared" si="62"/>
        <v>0</v>
      </c>
      <c r="AH74" s="12"/>
      <c r="AI74" s="14"/>
      <c r="AJ74" s="140">
        <f>SUM(H73:H81,K73:K81,N73:N81,Q73:Q81,T73:T81,W73:W81,Z73:Z81,AC73:AC81,AF73:AF81)</f>
        <v>621000</v>
      </c>
    </row>
    <row r="75" spans="1:36">
      <c r="A75" s="554"/>
      <c r="B75" s="585"/>
      <c r="C75" s="588"/>
      <c r="D75" s="591"/>
      <c r="E75" s="593"/>
      <c r="F75" s="504"/>
      <c r="G75" s="82" t="s">
        <v>30</v>
      </c>
      <c r="H75" s="13"/>
      <c r="I75" s="11">
        <f t="shared" si="54"/>
        <v>0</v>
      </c>
      <c r="J75" s="12"/>
      <c r="K75" s="13"/>
      <c r="L75" s="11">
        <f t="shared" si="55"/>
        <v>0</v>
      </c>
      <c r="M75" s="12"/>
      <c r="N75" s="13"/>
      <c r="O75" s="11">
        <f t="shared" si="56"/>
        <v>0</v>
      </c>
      <c r="P75" s="12"/>
      <c r="Q75" s="13"/>
      <c r="R75" s="11">
        <f t="shared" si="57"/>
        <v>0</v>
      </c>
      <c r="S75" s="12"/>
      <c r="T75" s="13">
        <v>102000</v>
      </c>
      <c r="U75" s="11">
        <f t="shared" si="58"/>
        <v>0</v>
      </c>
      <c r="V75" s="12">
        <v>102000</v>
      </c>
      <c r="W75" s="13"/>
      <c r="X75" s="11">
        <f t="shared" si="59"/>
        <v>0</v>
      </c>
      <c r="Y75" s="12"/>
      <c r="Z75" s="13"/>
      <c r="AA75" s="11">
        <f t="shared" si="60"/>
        <v>0</v>
      </c>
      <c r="AB75" s="12"/>
      <c r="AC75" s="13"/>
      <c r="AD75" s="11">
        <f t="shared" si="61"/>
        <v>0</v>
      </c>
      <c r="AE75" s="12"/>
      <c r="AF75" s="13"/>
      <c r="AG75" s="11">
        <f t="shared" si="62"/>
        <v>0</v>
      </c>
      <c r="AH75" s="12"/>
      <c r="AI75" s="14"/>
      <c r="AJ75" s="7" t="s">
        <v>32</v>
      </c>
    </row>
    <row r="76" spans="1:36">
      <c r="A76" s="554"/>
      <c r="B76" s="585"/>
      <c r="C76" s="588"/>
      <c r="D76" s="591"/>
      <c r="E76" s="593"/>
      <c r="F76" s="504"/>
      <c r="G76" s="82" t="s">
        <v>31</v>
      </c>
      <c r="H76" s="13"/>
      <c r="I76" s="11">
        <f t="shared" si="54"/>
        <v>0</v>
      </c>
      <c r="J76" s="12"/>
      <c r="K76" s="13"/>
      <c r="L76" s="11">
        <f t="shared" si="55"/>
        <v>0</v>
      </c>
      <c r="M76" s="12"/>
      <c r="N76" s="13"/>
      <c r="O76" s="11">
        <f t="shared" si="56"/>
        <v>0</v>
      </c>
      <c r="P76" s="12"/>
      <c r="Q76" s="13"/>
      <c r="R76" s="11">
        <f t="shared" si="57"/>
        <v>0</v>
      </c>
      <c r="S76" s="12"/>
      <c r="T76" s="13"/>
      <c r="U76" s="11">
        <f t="shared" si="58"/>
        <v>0</v>
      </c>
      <c r="V76" s="12"/>
      <c r="W76" s="13"/>
      <c r="X76" s="11">
        <f t="shared" si="59"/>
        <v>0</v>
      </c>
      <c r="Y76" s="12"/>
      <c r="Z76" s="13"/>
      <c r="AA76" s="11">
        <f t="shared" si="60"/>
        <v>0</v>
      </c>
      <c r="AB76" s="12"/>
      <c r="AC76" s="13">
        <v>66000</v>
      </c>
      <c r="AD76" s="11">
        <f t="shared" si="61"/>
        <v>66000</v>
      </c>
      <c r="AE76" s="12"/>
      <c r="AF76" s="13"/>
      <c r="AG76" s="11">
        <f t="shared" si="62"/>
        <v>0</v>
      </c>
      <c r="AH76" s="12"/>
      <c r="AI76" s="14"/>
      <c r="AJ76" s="140">
        <f>SUM(I73:I81,L73:L81,O73:O81,R73:R81,U73:U81,X73:X81,AA73:AA81,AD73:AD81,AA73:AA81,AG73:AG81)</f>
        <v>519000</v>
      </c>
    </row>
    <row r="77" spans="1:36">
      <c r="A77" s="554"/>
      <c r="B77" s="585"/>
      <c r="C77" s="588"/>
      <c r="D77" s="591"/>
      <c r="E77" s="593"/>
      <c r="F77" s="504"/>
      <c r="G77" s="82" t="s">
        <v>33</v>
      </c>
      <c r="H77" s="13"/>
      <c r="I77" s="11">
        <f t="shared" si="54"/>
        <v>0</v>
      </c>
      <c r="J77" s="12"/>
      <c r="K77" s="13"/>
      <c r="L77" s="11">
        <f t="shared" si="55"/>
        <v>0</v>
      </c>
      <c r="M77" s="12"/>
      <c r="N77" s="13"/>
      <c r="O77" s="11">
        <f t="shared" si="56"/>
        <v>0</v>
      </c>
      <c r="P77" s="12"/>
      <c r="Q77" s="13"/>
      <c r="R77" s="11">
        <f t="shared" si="57"/>
        <v>0</v>
      </c>
      <c r="S77" s="12"/>
      <c r="T77" s="13"/>
      <c r="U77" s="11">
        <f t="shared" si="58"/>
        <v>0</v>
      </c>
      <c r="V77" s="12"/>
      <c r="W77" s="13"/>
      <c r="X77" s="11">
        <f t="shared" si="59"/>
        <v>0</v>
      </c>
      <c r="Y77" s="12"/>
      <c r="Z77" s="13"/>
      <c r="AA77" s="11">
        <f t="shared" si="60"/>
        <v>0</v>
      </c>
      <c r="AB77" s="12"/>
      <c r="AC77" s="13"/>
      <c r="AD77" s="11">
        <f t="shared" si="61"/>
        <v>0</v>
      </c>
      <c r="AE77" s="12"/>
      <c r="AF77" s="13"/>
      <c r="AG77" s="11">
        <f t="shared" si="62"/>
        <v>0</v>
      </c>
      <c r="AH77" s="12"/>
      <c r="AI77" s="14"/>
      <c r="AJ77" s="7" t="s">
        <v>36</v>
      </c>
    </row>
    <row r="78" spans="1:36">
      <c r="A78" s="554"/>
      <c r="B78" s="585"/>
      <c r="C78" s="588"/>
      <c r="D78" s="591"/>
      <c r="E78" s="593"/>
      <c r="F78" s="504"/>
      <c r="G78" s="82" t="s">
        <v>34</v>
      </c>
      <c r="H78" s="13"/>
      <c r="I78" s="11">
        <f t="shared" si="54"/>
        <v>0</v>
      </c>
      <c r="J78" s="12"/>
      <c r="K78" s="13"/>
      <c r="L78" s="11">
        <f t="shared" si="55"/>
        <v>0</v>
      </c>
      <c r="M78" s="12"/>
      <c r="N78" s="13"/>
      <c r="O78" s="11">
        <f t="shared" si="56"/>
        <v>0</v>
      </c>
      <c r="P78" s="12"/>
      <c r="Q78" s="13"/>
      <c r="R78" s="11">
        <f t="shared" si="57"/>
        <v>0</v>
      </c>
      <c r="S78" s="12"/>
      <c r="T78" s="13"/>
      <c r="U78" s="11">
        <f t="shared" si="58"/>
        <v>0</v>
      </c>
      <c r="V78" s="12"/>
      <c r="W78" s="13"/>
      <c r="X78" s="11">
        <f t="shared" si="59"/>
        <v>0</v>
      </c>
      <c r="Y78" s="12"/>
      <c r="Z78" s="13"/>
      <c r="AA78" s="11">
        <f t="shared" si="60"/>
        <v>0</v>
      </c>
      <c r="AB78" s="12"/>
      <c r="AC78" s="13"/>
      <c r="AD78" s="11">
        <f t="shared" si="61"/>
        <v>0</v>
      </c>
      <c r="AE78" s="12"/>
      <c r="AF78" s="13">
        <v>453000</v>
      </c>
      <c r="AG78" s="11">
        <f t="shared" si="62"/>
        <v>453000</v>
      </c>
      <c r="AH78" s="12"/>
      <c r="AI78" s="14"/>
      <c r="AJ78" s="140">
        <f>SUM(J73:J81,M73:M81,P73:P81,S73:S81,V73:V81,Y73:Y81,AB73:AB81,AE73:AE81,AH73:AH81)</f>
        <v>102000</v>
      </c>
    </row>
    <row r="79" spans="1:36">
      <c r="A79" s="554"/>
      <c r="B79" s="585"/>
      <c r="C79" s="588"/>
      <c r="D79" s="591"/>
      <c r="E79" s="593"/>
      <c r="F79" s="504"/>
      <c r="G79" s="82" t="s">
        <v>35</v>
      </c>
      <c r="H79" s="13"/>
      <c r="I79" s="11">
        <f t="shared" si="54"/>
        <v>0</v>
      </c>
      <c r="J79" s="12"/>
      <c r="K79" s="13"/>
      <c r="L79" s="11">
        <f t="shared" si="55"/>
        <v>0</v>
      </c>
      <c r="M79" s="12"/>
      <c r="N79" s="13"/>
      <c r="O79" s="11">
        <f t="shared" si="56"/>
        <v>0</v>
      </c>
      <c r="P79" s="12"/>
      <c r="Q79" s="13"/>
      <c r="R79" s="11">
        <f t="shared" si="57"/>
        <v>0</v>
      </c>
      <c r="S79" s="12"/>
      <c r="T79" s="13"/>
      <c r="U79" s="11">
        <f t="shared" si="58"/>
        <v>0</v>
      </c>
      <c r="V79" s="12"/>
      <c r="W79" s="13"/>
      <c r="X79" s="11">
        <f t="shared" si="59"/>
        <v>0</v>
      </c>
      <c r="Y79" s="12"/>
      <c r="Z79" s="13"/>
      <c r="AA79" s="11">
        <f t="shared" si="60"/>
        <v>0</v>
      </c>
      <c r="AB79" s="12"/>
      <c r="AC79" s="13"/>
      <c r="AD79" s="11">
        <f t="shared" si="61"/>
        <v>0</v>
      </c>
      <c r="AE79" s="12"/>
      <c r="AF79" s="13"/>
      <c r="AG79" s="11">
        <f t="shared" si="62"/>
        <v>0</v>
      </c>
      <c r="AH79" s="12"/>
      <c r="AI79" s="14"/>
      <c r="AJ79" s="7" t="s">
        <v>40</v>
      </c>
    </row>
    <row r="80" spans="1:36">
      <c r="A80" s="554"/>
      <c r="B80" s="585"/>
      <c r="C80" s="588"/>
      <c r="D80" s="591"/>
      <c r="E80" s="593"/>
      <c r="F80" s="504"/>
      <c r="G80" s="82" t="s">
        <v>37</v>
      </c>
      <c r="H80" s="13"/>
      <c r="I80" s="11">
        <f t="shared" si="54"/>
        <v>0</v>
      </c>
      <c r="J80" s="12"/>
      <c r="K80" s="13"/>
      <c r="L80" s="11">
        <f t="shared" si="55"/>
        <v>0</v>
      </c>
      <c r="M80" s="12"/>
      <c r="N80" s="13"/>
      <c r="O80" s="11">
        <f t="shared" si="56"/>
        <v>0</v>
      </c>
      <c r="P80" s="12"/>
      <c r="Q80" s="13"/>
      <c r="R80" s="11">
        <f t="shared" si="57"/>
        <v>0</v>
      </c>
      <c r="S80" s="12"/>
      <c r="T80" s="13"/>
      <c r="U80" s="11">
        <f t="shared" si="58"/>
        <v>0</v>
      </c>
      <c r="V80" s="12"/>
      <c r="W80" s="13"/>
      <c r="X80" s="11">
        <f t="shared" si="59"/>
        <v>0</v>
      </c>
      <c r="Y80" s="12"/>
      <c r="Z80" s="13"/>
      <c r="AA80" s="11">
        <f t="shared" si="60"/>
        <v>0</v>
      </c>
      <c r="AB80" s="12"/>
      <c r="AC80" s="13"/>
      <c r="AD80" s="11">
        <f t="shared" si="61"/>
        <v>0</v>
      </c>
      <c r="AE80" s="12"/>
      <c r="AF80" s="13"/>
      <c r="AG80" s="11">
        <f t="shared" si="62"/>
        <v>0</v>
      </c>
      <c r="AH80" s="12"/>
      <c r="AI80" s="14"/>
      <c r="AJ80" s="141">
        <f>AJ78/AJ74</f>
        <v>0.16425120772946861</v>
      </c>
    </row>
    <row r="81" spans="1:36" ht="15" thickBot="1">
      <c r="A81" s="555"/>
      <c r="B81" s="586"/>
      <c r="C81" s="589"/>
      <c r="D81" s="592"/>
      <c r="E81" s="594"/>
      <c r="F81" s="505"/>
      <c r="G81" s="83" t="s">
        <v>38</v>
      </c>
      <c r="H81" s="15"/>
      <c r="I81" s="16">
        <f t="shared" si="54"/>
        <v>0</v>
      </c>
      <c r="J81" s="17"/>
      <c r="K81" s="15"/>
      <c r="L81" s="16">
        <f t="shared" si="55"/>
        <v>0</v>
      </c>
      <c r="M81" s="17"/>
      <c r="N81" s="15"/>
      <c r="O81" s="16">
        <f t="shared" si="56"/>
        <v>0</v>
      </c>
      <c r="P81" s="17"/>
      <c r="Q81" s="15"/>
      <c r="R81" s="16">
        <f t="shared" si="57"/>
        <v>0</v>
      </c>
      <c r="S81" s="17"/>
      <c r="T81" s="15"/>
      <c r="U81" s="16">
        <f t="shared" si="58"/>
        <v>0</v>
      </c>
      <c r="V81" s="17"/>
      <c r="W81" s="15"/>
      <c r="X81" s="16">
        <f t="shared" si="59"/>
        <v>0</v>
      </c>
      <c r="Y81" s="17"/>
      <c r="Z81" s="15"/>
      <c r="AA81" s="16">
        <f t="shared" si="60"/>
        <v>0</v>
      </c>
      <c r="AB81" s="17"/>
      <c r="AC81" s="15"/>
      <c r="AD81" s="16">
        <f t="shared" si="61"/>
        <v>0</v>
      </c>
      <c r="AE81" s="17"/>
      <c r="AF81" s="15"/>
      <c r="AG81" s="16">
        <f t="shared" si="62"/>
        <v>0</v>
      </c>
      <c r="AH81" s="17"/>
      <c r="AI81" s="18"/>
      <c r="AJ81" s="150"/>
    </row>
    <row r="82" spans="1:36" ht="15" customHeight="1">
      <c r="A82" s="551" t="s">
        <v>17</v>
      </c>
      <c r="B82" s="448" t="s">
        <v>13</v>
      </c>
      <c r="C82" s="367" t="s">
        <v>14</v>
      </c>
      <c r="D82" s="367" t="s">
        <v>176</v>
      </c>
      <c r="E82" s="566" t="s">
        <v>16</v>
      </c>
      <c r="F82" s="354" t="s">
        <v>17</v>
      </c>
      <c r="G82" s="368" t="s">
        <v>18</v>
      </c>
      <c r="H82" s="365" t="s">
        <v>19</v>
      </c>
      <c r="I82" s="354" t="s">
        <v>20</v>
      </c>
      <c r="J82" s="355" t="s">
        <v>21</v>
      </c>
      <c r="K82" s="365" t="s">
        <v>19</v>
      </c>
      <c r="L82" s="354" t="s">
        <v>20</v>
      </c>
      <c r="M82" s="355" t="s">
        <v>21</v>
      </c>
      <c r="N82" s="365" t="s">
        <v>19</v>
      </c>
      <c r="O82" s="354" t="s">
        <v>20</v>
      </c>
      <c r="P82" s="355" t="s">
        <v>21</v>
      </c>
      <c r="Q82" s="365" t="s">
        <v>19</v>
      </c>
      <c r="R82" s="354" t="s">
        <v>20</v>
      </c>
      <c r="S82" s="355" t="s">
        <v>21</v>
      </c>
      <c r="T82" s="365" t="s">
        <v>19</v>
      </c>
      <c r="U82" s="354" t="s">
        <v>20</v>
      </c>
      <c r="V82" s="355" t="s">
        <v>21</v>
      </c>
      <c r="W82" s="365" t="s">
        <v>19</v>
      </c>
      <c r="X82" s="354" t="s">
        <v>20</v>
      </c>
      <c r="Y82" s="355" t="s">
        <v>21</v>
      </c>
      <c r="Z82" s="365" t="s">
        <v>19</v>
      </c>
      <c r="AA82" s="354" t="s">
        <v>20</v>
      </c>
      <c r="AB82" s="355" t="s">
        <v>21</v>
      </c>
      <c r="AC82" s="365" t="s">
        <v>19</v>
      </c>
      <c r="AD82" s="354" t="s">
        <v>20</v>
      </c>
      <c r="AE82" s="355" t="s">
        <v>21</v>
      </c>
      <c r="AF82" s="365" t="s">
        <v>19</v>
      </c>
      <c r="AG82" s="354" t="s">
        <v>20</v>
      </c>
      <c r="AH82" s="355" t="s">
        <v>21</v>
      </c>
      <c r="AI82" s="364" t="s">
        <v>19</v>
      </c>
      <c r="AJ82" s="358" t="s">
        <v>22</v>
      </c>
    </row>
    <row r="83" spans="1:36" ht="15.75" customHeight="1">
      <c r="A83" s="552"/>
      <c r="B83" s="449"/>
      <c r="C83" s="431"/>
      <c r="D83" s="431"/>
      <c r="E83" s="567"/>
      <c r="F83" s="444"/>
      <c r="G83" s="568"/>
      <c r="H83" s="443"/>
      <c r="I83" s="444"/>
      <c r="J83" s="445"/>
      <c r="K83" s="443"/>
      <c r="L83" s="444"/>
      <c r="M83" s="445"/>
      <c r="N83" s="443"/>
      <c r="O83" s="444"/>
      <c r="P83" s="445"/>
      <c r="Q83" s="443"/>
      <c r="R83" s="444"/>
      <c r="S83" s="445"/>
      <c r="T83" s="443"/>
      <c r="U83" s="444"/>
      <c r="V83" s="445"/>
      <c r="W83" s="443"/>
      <c r="X83" s="444"/>
      <c r="Y83" s="445"/>
      <c r="Z83" s="443"/>
      <c r="AA83" s="444"/>
      <c r="AB83" s="445"/>
      <c r="AC83" s="443"/>
      <c r="AD83" s="444"/>
      <c r="AE83" s="445"/>
      <c r="AF83" s="443"/>
      <c r="AG83" s="444"/>
      <c r="AH83" s="445"/>
      <c r="AI83" s="503"/>
      <c r="AJ83" s="468"/>
    </row>
    <row r="84" spans="1:36" ht="15" customHeight="1">
      <c r="A84" s="553" t="s">
        <v>234</v>
      </c>
      <c r="B84" s="584" t="s">
        <v>466</v>
      </c>
      <c r="C84" s="587">
        <v>2921</v>
      </c>
      <c r="D84" s="590" t="s">
        <v>467</v>
      </c>
      <c r="E84" s="390" t="s">
        <v>468</v>
      </c>
      <c r="F84" s="363" t="s">
        <v>234</v>
      </c>
      <c r="G84" s="80" t="s">
        <v>27</v>
      </c>
      <c r="H84" s="13"/>
      <c r="I84" s="9">
        <f t="shared" ref="I84:I92" si="63">H84-J84</f>
        <v>0</v>
      </c>
      <c r="J84" s="10"/>
      <c r="K84" s="13"/>
      <c r="L84" s="9">
        <f t="shared" ref="L84:L92" si="64">K84-M84</f>
        <v>0</v>
      </c>
      <c r="M84" s="10"/>
      <c r="N84" s="13"/>
      <c r="O84" s="9">
        <f t="shared" ref="O84:O92" si="65">N84-P84</f>
        <v>0</v>
      </c>
      <c r="P84" s="10"/>
      <c r="Q84" s="13"/>
      <c r="R84" s="9">
        <f t="shared" ref="R84:R92" si="66">Q84-S84</f>
        <v>0</v>
      </c>
      <c r="S84" s="10"/>
      <c r="T84" s="13"/>
      <c r="U84" s="9">
        <f t="shared" ref="U84:U92" si="67">T84-V84</f>
        <v>0</v>
      </c>
      <c r="V84" s="10"/>
      <c r="W84" s="13"/>
      <c r="X84" s="9">
        <f t="shared" ref="X84:X92" si="68">W84-Y84</f>
        <v>0</v>
      </c>
      <c r="Y84" s="10"/>
      <c r="Z84" s="13"/>
      <c r="AA84" s="9">
        <f t="shared" ref="AA84:AA92" si="69">Z84-AB84</f>
        <v>0</v>
      </c>
      <c r="AB84" s="10"/>
      <c r="AC84" s="13"/>
      <c r="AD84" s="9">
        <f t="shared" ref="AD84:AD92" si="70">AC84-AE84</f>
        <v>0</v>
      </c>
      <c r="AE84" s="10"/>
      <c r="AF84" s="13"/>
      <c r="AG84" s="9">
        <f t="shared" ref="AG84:AG92" si="71">AF84-AH84</f>
        <v>0</v>
      </c>
      <c r="AH84" s="10"/>
      <c r="AI84" s="14"/>
      <c r="AJ84" s="4" t="s">
        <v>28</v>
      </c>
    </row>
    <row r="85" spans="1:36">
      <c r="A85" s="554"/>
      <c r="B85" s="585"/>
      <c r="C85" s="588"/>
      <c r="D85" s="591"/>
      <c r="E85" s="593"/>
      <c r="F85" s="504"/>
      <c r="G85" s="82" t="s">
        <v>29</v>
      </c>
      <c r="H85" s="13"/>
      <c r="I85" s="11">
        <f t="shared" si="63"/>
        <v>0</v>
      </c>
      <c r="J85" s="12"/>
      <c r="K85" s="13"/>
      <c r="L85" s="11">
        <f t="shared" si="64"/>
        <v>0</v>
      </c>
      <c r="M85" s="12"/>
      <c r="N85" s="13"/>
      <c r="O85" s="11">
        <f t="shared" si="65"/>
        <v>0</v>
      </c>
      <c r="P85" s="12"/>
      <c r="Q85" s="13"/>
      <c r="R85" s="11">
        <f t="shared" si="66"/>
        <v>0</v>
      </c>
      <c r="S85" s="12"/>
      <c r="T85" s="13"/>
      <c r="U85" s="11">
        <f t="shared" si="67"/>
        <v>0</v>
      </c>
      <c r="V85" s="12"/>
      <c r="W85" s="13"/>
      <c r="X85" s="11">
        <f t="shared" si="68"/>
        <v>0</v>
      </c>
      <c r="Y85" s="12"/>
      <c r="Z85" s="13"/>
      <c r="AA85" s="11">
        <f t="shared" si="69"/>
        <v>0</v>
      </c>
      <c r="AB85" s="12"/>
      <c r="AC85" s="13"/>
      <c r="AD85" s="11">
        <f t="shared" si="70"/>
        <v>0</v>
      </c>
      <c r="AE85" s="12"/>
      <c r="AF85" s="13"/>
      <c r="AG85" s="11">
        <f t="shared" si="71"/>
        <v>0</v>
      </c>
      <c r="AH85" s="12"/>
      <c r="AI85" s="14"/>
      <c r="AJ85" s="140">
        <f>SUM(H84:H92,K84:K92,N84:N92,Q84:Q92,T84:T92,W84:W92,Z84:Z92,AC84:AC92,AF84:AF92)</f>
        <v>1412000</v>
      </c>
    </row>
    <row r="86" spans="1:36">
      <c r="A86" s="554"/>
      <c r="B86" s="585"/>
      <c r="C86" s="588"/>
      <c r="D86" s="591"/>
      <c r="E86" s="593"/>
      <c r="F86" s="504"/>
      <c r="G86" s="82" t="s">
        <v>30</v>
      </c>
      <c r="H86" s="13"/>
      <c r="I86" s="11">
        <f t="shared" si="63"/>
        <v>0</v>
      </c>
      <c r="J86" s="12"/>
      <c r="K86" s="13"/>
      <c r="L86" s="11">
        <f t="shared" si="64"/>
        <v>0</v>
      </c>
      <c r="M86" s="12"/>
      <c r="N86" s="13"/>
      <c r="O86" s="11">
        <f t="shared" si="65"/>
        <v>0</v>
      </c>
      <c r="P86" s="12"/>
      <c r="Q86" s="13"/>
      <c r="R86" s="11">
        <f t="shared" si="66"/>
        <v>0</v>
      </c>
      <c r="S86" s="12"/>
      <c r="T86" s="13">
        <v>222000</v>
      </c>
      <c r="U86" s="11">
        <f t="shared" si="67"/>
        <v>0</v>
      </c>
      <c r="V86" s="12">
        <v>222000</v>
      </c>
      <c r="W86" s="13"/>
      <c r="X86" s="11">
        <f t="shared" si="68"/>
        <v>0</v>
      </c>
      <c r="Y86" s="12"/>
      <c r="Z86" s="13"/>
      <c r="AA86" s="11">
        <f t="shared" si="69"/>
        <v>0</v>
      </c>
      <c r="AB86" s="12"/>
      <c r="AC86" s="13"/>
      <c r="AD86" s="11">
        <f t="shared" si="70"/>
        <v>0</v>
      </c>
      <c r="AE86" s="12"/>
      <c r="AF86" s="13"/>
      <c r="AG86" s="11">
        <f t="shared" si="71"/>
        <v>0</v>
      </c>
      <c r="AH86" s="12"/>
      <c r="AI86" s="14"/>
      <c r="AJ86" s="7" t="s">
        <v>32</v>
      </c>
    </row>
    <row r="87" spans="1:36">
      <c r="A87" s="554"/>
      <c r="B87" s="585"/>
      <c r="C87" s="588"/>
      <c r="D87" s="591"/>
      <c r="E87" s="593"/>
      <c r="F87" s="504"/>
      <c r="G87" s="82" t="s">
        <v>31</v>
      </c>
      <c r="H87" s="13"/>
      <c r="I87" s="11">
        <f t="shared" si="63"/>
        <v>0</v>
      </c>
      <c r="J87" s="12"/>
      <c r="K87" s="13"/>
      <c r="L87" s="11">
        <f t="shared" si="64"/>
        <v>0</v>
      </c>
      <c r="M87" s="12"/>
      <c r="N87" s="13"/>
      <c r="O87" s="11">
        <f t="shared" si="65"/>
        <v>0</v>
      </c>
      <c r="P87" s="12"/>
      <c r="Q87" s="13"/>
      <c r="R87" s="11">
        <f t="shared" si="66"/>
        <v>0</v>
      </c>
      <c r="S87" s="12"/>
      <c r="T87" s="13"/>
      <c r="U87" s="11">
        <f t="shared" si="67"/>
        <v>0</v>
      </c>
      <c r="V87" s="12"/>
      <c r="W87" s="13"/>
      <c r="X87" s="11">
        <f t="shared" si="68"/>
        <v>0</v>
      </c>
      <c r="Y87" s="12"/>
      <c r="Z87" s="13"/>
      <c r="AA87" s="11">
        <f t="shared" si="69"/>
        <v>0</v>
      </c>
      <c r="AB87" s="12"/>
      <c r="AC87" s="13">
        <v>133000</v>
      </c>
      <c r="AD87" s="11">
        <f t="shared" si="70"/>
        <v>133000</v>
      </c>
      <c r="AE87" s="12"/>
      <c r="AF87" s="13"/>
      <c r="AG87" s="11">
        <f t="shared" si="71"/>
        <v>0</v>
      </c>
      <c r="AH87" s="12"/>
      <c r="AI87" s="14"/>
      <c r="AJ87" s="140">
        <f>SUM(I84:I92,L84:L92,O84:O92,R84:R92,U84:U92,X84:X92,AA84:AA92,AD84:AD92,AA84:AA92,AG84:AG92)</f>
        <v>1190000</v>
      </c>
    </row>
    <row r="88" spans="1:36">
      <c r="A88" s="554"/>
      <c r="B88" s="585"/>
      <c r="C88" s="588"/>
      <c r="D88" s="591"/>
      <c r="E88" s="593"/>
      <c r="F88" s="504"/>
      <c r="G88" s="82" t="s">
        <v>33</v>
      </c>
      <c r="H88" s="13"/>
      <c r="I88" s="11">
        <f t="shared" si="63"/>
        <v>0</v>
      </c>
      <c r="J88" s="12"/>
      <c r="K88" s="13"/>
      <c r="L88" s="11">
        <f t="shared" si="64"/>
        <v>0</v>
      </c>
      <c r="M88" s="12"/>
      <c r="N88" s="13"/>
      <c r="O88" s="11">
        <f t="shared" si="65"/>
        <v>0</v>
      </c>
      <c r="P88" s="12"/>
      <c r="Q88" s="13"/>
      <c r="R88" s="11">
        <f t="shared" si="66"/>
        <v>0</v>
      </c>
      <c r="S88" s="12"/>
      <c r="T88" s="13"/>
      <c r="U88" s="11">
        <f t="shared" si="67"/>
        <v>0</v>
      </c>
      <c r="V88" s="12"/>
      <c r="W88" s="13"/>
      <c r="X88" s="11">
        <f t="shared" si="68"/>
        <v>0</v>
      </c>
      <c r="Y88" s="12"/>
      <c r="Z88" s="13"/>
      <c r="AA88" s="11">
        <f t="shared" si="69"/>
        <v>0</v>
      </c>
      <c r="AB88" s="12"/>
      <c r="AC88" s="13"/>
      <c r="AD88" s="11">
        <f t="shared" si="70"/>
        <v>0</v>
      </c>
      <c r="AE88" s="12"/>
      <c r="AF88" s="13"/>
      <c r="AG88" s="11">
        <f t="shared" si="71"/>
        <v>0</v>
      </c>
      <c r="AH88" s="12"/>
      <c r="AI88" s="14"/>
      <c r="AJ88" s="7" t="s">
        <v>36</v>
      </c>
    </row>
    <row r="89" spans="1:36">
      <c r="A89" s="554"/>
      <c r="B89" s="585"/>
      <c r="C89" s="588"/>
      <c r="D89" s="591"/>
      <c r="E89" s="593"/>
      <c r="F89" s="504"/>
      <c r="G89" s="82" t="s">
        <v>34</v>
      </c>
      <c r="H89" s="13"/>
      <c r="I89" s="11">
        <f t="shared" si="63"/>
        <v>0</v>
      </c>
      <c r="J89" s="12"/>
      <c r="K89" s="13"/>
      <c r="L89" s="11">
        <f t="shared" si="64"/>
        <v>0</v>
      </c>
      <c r="M89" s="12"/>
      <c r="N89" s="13"/>
      <c r="O89" s="11">
        <f t="shared" si="65"/>
        <v>0</v>
      </c>
      <c r="P89" s="12"/>
      <c r="Q89" s="13"/>
      <c r="R89" s="11">
        <f t="shared" si="66"/>
        <v>0</v>
      </c>
      <c r="S89" s="12"/>
      <c r="T89" s="13"/>
      <c r="U89" s="11">
        <f t="shared" si="67"/>
        <v>0</v>
      </c>
      <c r="V89" s="12"/>
      <c r="W89" s="13"/>
      <c r="X89" s="11">
        <f t="shared" si="68"/>
        <v>0</v>
      </c>
      <c r="Y89" s="12"/>
      <c r="Z89" s="13"/>
      <c r="AA89" s="11">
        <f t="shared" si="69"/>
        <v>0</v>
      </c>
      <c r="AB89" s="12"/>
      <c r="AC89" s="13"/>
      <c r="AD89" s="11">
        <f t="shared" si="70"/>
        <v>0</v>
      </c>
      <c r="AE89" s="12"/>
      <c r="AF89" s="13">
        <v>1057000</v>
      </c>
      <c r="AG89" s="11">
        <f t="shared" si="71"/>
        <v>1057000</v>
      </c>
      <c r="AH89" s="12"/>
      <c r="AI89" s="14"/>
      <c r="AJ89" s="140">
        <f>SUM(J84:J92,M84:M92,P84:P92,S84:S92,V84:V92,Y84:Y92,AB84:AB92,AE84:AE92,AH84:AH92)</f>
        <v>222000</v>
      </c>
    </row>
    <row r="90" spans="1:36">
      <c r="A90" s="554"/>
      <c r="B90" s="585"/>
      <c r="C90" s="588"/>
      <c r="D90" s="591"/>
      <c r="E90" s="593"/>
      <c r="F90" s="504"/>
      <c r="G90" s="82" t="s">
        <v>35</v>
      </c>
      <c r="H90" s="13"/>
      <c r="I90" s="11">
        <f t="shared" si="63"/>
        <v>0</v>
      </c>
      <c r="J90" s="12"/>
      <c r="K90" s="13"/>
      <c r="L90" s="11">
        <f t="shared" si="64"/>
        <v>0</v>
      </c>
      <c r="M90" s="12"/>
      <c r="N90" s="13"/>
      <c r="O90" s="11">
        <f t="shared" si="65"/>
        <v>0</v>
      </c>
      <c r="P90" s="12"/>
      <c r="Q90" s="13"/>
      <c r="R90" s="11">
        <f t="shared" si="66"/>
        <v>0</v>
      </c>
      <c r="S90" s="12"/>
      <c r="T90" s="13"/>
      <c r="U90" s="11">
        <f t="shared" si="67"/>
        <v>0</v>
      </c>
      <c r="V90" s="12"/>
      <c r="W90" s="13"/>
      <c r="X90" s="11">
        <f t="shared" si="68"/>
        <v>0</v>
      </c>
      <c r="Y90" s="12"/>
      <c r="Z90" s="13"/>
      <c r="AA90" s="11">
        <f t="shared" si="69"/>
        <v>0</v>
      </c>
      <c r="AB90" s="12"/>
      <c r="AC90" s="13"/>
      <c r="AD90" s="11">
        <f t="shared" si="70"/>
        <v>0</v>
      </c>
      <c r="AE90" s="12"/>
      <c r="AF90" s="13"/>
      <c r="AG90" s="11">
        <f t="shared" si="71"/>
        <v>0</v>
      </c>
      <c r="AH90" s="12"/>
      <c r="AI90" s="14"/>
      <c r="AJ90" s="7" t="s">
        <v>40</v>
      </c>
    </row>
    <row r="91" spans="1:36">
      <c r="A91" s="554"/>
      <c r="B91" s="585"/>
      <c r="C91" s="588"/>
      <c r="D91" s="591"/>
      <c r="E91" s="593"/>
      <c r="F91" s="504"/>
      <c r="G91" s="82" t="s">
        <v>37</v>
      </c>
      <c r="H91" s="13"/>
      <c r="I91" s="11">
        <f t="shared" si="63"/>
        <v>0</v>
      </c>
      <c r="J91" s="12"/>
      <c r="K91" s="13"/>
      <c r="L91" s="11">
        <f t="shared" si="64"/>
        <v>0</v>
      </c>
      <c r="M91" s="12"/>
      <c r="N91" s="13"/>
      <c r="O91" s="11">
        <f t="shared" si="65"/>
        <v>0</v>
      </c>
      <c r="P91" s="12"/>
      <c r="Q91" s="13"/>
      <c r="R91" s="11">
        <f t="shared" si="66"/>
        <v>0</v>
      </c>
      <c r="S91" s="12"/>
      <c r="T91" s="13"/>
      <c r="U91" s="11">
        <f t="shared" si="67"/>
        <v>0</v>
      </c>
      <c r="V91" s="12"/>
      <c r="W91" s="13"/>
      <c r="X91" s="11">
        <f t="shared" si="68"/>
        <v>0</v>
      </c>
      <c r="Y91" s="12"/>
      <c r="Z91" s="13"/>
      <c r="AA91" s="11">
        <f t="shared" si="69"/>
        <v>0</v>
      </c>
      <c r="AB91" s="12"/>
      <c r="AC91" s="13"/>
      <c r="AD91" s="11">
        <f t="shared" si="70"/>
        <v>0</v>
      </c>
      <c r="AE91" s="12"/>
      <c r="AF91" s="13"/>
      <c r="AG91" s="11">
        <f t="shared" si="71"/>
        <v>0</v>
      </c>
      <c r="AH91" s="12"/>
      <c r="AI91" s="14"/>
      <c r="AJ91" s="141">
        <f>AJ89/AJ85</f>
        <v>0.15722379603399433</v>
      </c>
    </row>
    <row r="92" spans="1:36" ht="15" thickBot="1">
      <c r="A92" s="555"/>
      <c r="B92" s="586"/>
      <c r="C92" s="589"/>
      <c r="D92" s="592"/>
      <c r="E92" s="594"/>
      <c r="F92" s="505"/>
      <c r="G92" s="83" t="s">
        <v>38</v>
      </c>
      <c r="H92" s="15"/>
      <c r="I92" s="16">
        <f t="shared" si="63"/>
        <v>0</v>
      </c>
      <c r="J92" s="17"/>
      <c r="K92" s="15"/>
      <c r="L92" s="16">
        <f t="shared" si="64"/>
        <v>0</v>
      </c>
      <c r="M92" s="17"/>
      <c r="N92" s="15"/>
      <c r="O92" s="16">
        <f t="shared" si="65"/>
        <v>0</v>
      </c>
      <c r="P92" s="17"/>
      <c r="Q92" s="15"/>
      <c r="R92" s="16">
        <f t="shared" si="66"/>
        <v>0</v>
      </c>
      <c r="S92" s="17"/>
      <c r="T92" s="15"/>
      <c r="U92" s="16">
        <f t="shared" si="67"/>
        <v>0</v>
      </c>
      <c r="V92" s="17"/>
      <c r="W92" s="15"/>
      <c r="X92" s="16">
        <f t="shared" si="68"/>
        <v>0</v>
      </c>
      <c r="Y92" s="17"/>
      <c r="Z92" s="15"/>
      <c r="AA92" s="16">
        <f t="shared" si="69"/>
        <v>0</v>
      </c>
      <c r="AB92" s="17"/>
      <c r="AC92" s="15"/>
      <c r="AD92" s="16">
        <f t="shared" si="70"/>
        <v>0</v>
      </c>
      <c r="AE92" s="17"/>
      <c r="AF92" s="15"/>
      <c r="AG92" s="16">
        <f t="shared" si="71"/>
        <v>0</v>
      </c>
      <c r="AH92" s="17"/>
      <c r="AI92" s="18"/>
      <c r="AJ92" s="150"/>
    </row>
    <row r="93" spans="1:36" ht="15" hidden="1" customHeight="1">
      <c r="A93" s="551" t="s">
        <v>17</v>
      </c>
      <c r="B93" s="448" t="s">
        <v>13</v>
      </c>
      <c r="C93" s="367" t="s">
        <v>14</v>
      </c>
      <c r="D93" s="367" t="s">
        <v>176</v>
      </c>
      <c r="E93" s="566" t="s">
        <v>16</v>
      </c>
      <c r="F93" s="354" t="s">
        <v>17</v>
      </c>
      <c r="G93" s="368" t="s">
        <v>18</v>
      </c>
      <c r="H93" s="365" t="s">
        <v>19</v>
      </c>
      <c r="I93" s="354" t="s">
        <v>20</v>
      </c>
      <c r="J93" s="355" t="s">
        <v>21</v>
      </c>
      <c r="K93" s="365" t="s">
        <v>19</v>
      </c>
      <c r="L93" s="354" t="s">
        <v>20</v>
      </c>
      <c r="M93" s="355" t="s">
        <v>21</v>
      </c>
      <c r="N93" s="365" t="s">
        <v>19</v>
      </c>
      <c r="O93" s="354" t="s">
        <v>20</v>
      </c>
      <c r="P93" s="355" t="s">
        <v>21</v>
      </c>
      <c r="Q93" s="365" t="s">
        <v>19</v>
      </c>
      <c r="R93" s="354" t="s">
        <v>20</v>
      </c>
      <c r="S93" s="355" t="s">
        <v>21</v>
      </c>
      <c r="T93" s="365" t="s">
        <v>19</v>
      </c>
      <c r="U93" s="354" t="s">
        <v>20</v>
      </c>
      <c r="V93" s="355" t="s">
        <v>21</v>
      </c>
      <c r="W93" s="365" t="s">
        <v>19</v>
      </c>
      <c r="X93" s="354" t="s">
        <v>20</v>
      </c>
      <c r="Y93" s="355" t="s">
        <v>21</v>
      </c>
      <c r="Z93" s="365" t="s">
        <v>19</v>
      </c>
      <c r="AA93" s="354" t="s">
        <v>20</v>
      </c>
      <c r="AB93" s="355" t="s">
        <v>21</v>
      </c>
      <c r="AC93" s="365" t="s">
        <v>19</v>
      </c>
      <c r="AD93" s="354" t="s">
        <v>20</v>
      </c>
      <c r="AE93" s="355" t="s">
        <v>21</v>
      </c>
      <c r="AF93" s="365" t="s">
        <v>19</v>
      </c>
      <c r="AG93" s="354" t="s">
        <v>20</v>
      </c>
      <c r="AH93" s="355" t="s">
        <v>21</v>
      </c>
      <c r="AI93" s="356" t="s">
        <v>19</v>
      </c>
      <c r="AJ93" s="358" t="s">
        <v>22</v>
      </c>
    </row>
    <row r="94" spans="1:36" ht="15" hidden="1" customHeight="1">
      <c r="A94" s="552"/>
      <c r="B94" s="449"/>
      <c r="C94" s="431"/>
      <c r="D94" s="431"/>
      <c r="E94" s="567"/>
      <c r="F94" s="444"/>
      <c r="G94" s="568"/>
      <c r="H94" s="443"/>
      <c r="I94" s="444"/>
      <c r="J94" s="445"/>
      <c r="K94" s="443"/>
      <c r="L94" s="444"/>
      <c r="M94" s="445"/>
      <c r="N94" s="443"/>
      <c r="O94" s="444"/>
      <c r="P94" s="445"/>
      <c r="Q94" s="443"/>
      <c r="R94" s="444"/>
      <c r="S94" s="445"/>
      <c r="T94" s="443"/>
      <c r="U94" s="444"/>
      <c r="V94" s="445"/>
      <c r="W94" s="443"/>
      <c r="X94" s="444"/>
      <c r="Y94" s="445"/>
      <c r="Z94" s="443"/>
      <c r="AA94" s="444"/>
      <c r="AB94" s="445"/>
      <c r="AC94" s="443"/>
      <c r="AD94" s="444"/>
      <c r="AE94" s="445"/>
      <c r="AF94" s="443"/>
      <c r="AG94" s="444"/>
      <c r="AH94" s="445"/>
      <c r="AI94" s="452"/>
      <c r="AJ94" s="468"/>
    </row>
    <row r="95" spans="1:36" ht="15" hidden="1" customHeight="1">
      <c r="A95" s="553" t="s">
        <v>396</v>
      </c>
      <c r="B95" s="584" t="s">
        <v>359</v>
      </c>
      <c r="C95" s="587">
        <v>2104</v>
      </c>
      <c r="D95" s="590"/>
      <c r="E95" s="390" t="s">
        <v>469</v>
      </c>
      <c r="F95" s="363" t="s">
        <v>396</v>
      </c>
      <c r="G95" s="80" t="s">
        <v>27</v>
      </c>
      <c r="H95" s="13"/>
      <c r="I95" s="9">
        <f t="shared" ref="I95:I103" si="72">H95-J95</f>
        <v>0</v>
      </c>
      <c r="J95" s="10"/>
      <c r="K95" s="13"/>
      <c r="L95" s="9">
        <f t="shared" ref="L95:L103" si="73">K95-M95</f>
        <v>0</v>
      </c>
      <c r="M95" s="10"/>
      <c r="N95" s="13"/>
      <c r="O95" s="9">
        <f t="shared" ref="O95:O103" si="74">N95-P95</f>
        <v>0</v>
      </c>
      <c r="P95" s="10"/>
      <c r="Q95" s="13"/>
      <c r="R95" s="9">
        <f t="shared" ref="R95:R103" si="75">Q95-S95</f>
        <v>0</v>
      </c>
      <c r="S95" s="10"/>
      <c r="T95" s="13"/>
      <c r="U95" s="9">
        <f t="shared" ref="U95:U103" si="76">T95-V95</f>
        <v>0</v>
      </c>
      <c r="V95" s="10"/>
      <c r="W95" s="13"/>
      <c r="X95" s="9">
        <f t="shared" ref="X95:X103" si="77">W95-Y95</f>
        <v>0</v>
      </c>
      <c r="Y95" s="10"/>
      <c r="Z95" s="13"/>
      <c r="AA95" s="9">
        <f t="shared" ref="AA95:AA103" si="78">Z95-AB95</f>
        <v>0</v>
      </c>
      <c r="AB95" s="10"/>
      <c r="AC95" s="13"/>
      <c r="AD95" s="9">
        <f t="shared" ref="AD95:AD103" si="79">AC95-AE95</f>
        <v>0</v>
      </c>
      <c r="AE95" s="10"/>
      <c r="AF95" s="13"/>
      <c r="AG95" s="9">
        <f t="shared" ref="AG95:AG103" si="80">AF95-AH95</f>
        <v>0</v>
      </c>
      <c r="AH95" s="10"/>
      <c r="AI95" s="3"/>
      <c r="AJ95" s="4" t="s">
        <v>28</v>
      </c>
    </row>
    <row r="96" spans="1:36" hidden="1">
      <c r="A96" s="554"/>
      <c r="B96" s="585"/>
      <c r="C96" s="588"/>
      <c r="D96" s="591"/>
      <c r="E96" s="593"/>
      <c r="F96" s="504"/>
      <c r="G96" s="82" t="s">
        <v>29</v>
      </c>
      <c r="H96" s="13"/>
      <c r="I96" s="11">
        <f t="shared" si="72"/>
        <v>0</v>
      </c>
      <c r="J96" s="12"/>
      <c r="K96" s="13"/>
      <c r="L96" s="11">
        <f t="shared" si="73"/>
        <v>0</v>
      </c>
      <c r="M96" s="12"/>
      <c r="N96" s="13"/>
      <c r="O96" s="11">
        <f t="shared" si="74"/>
        <v>0</v>
      </c>
      <c r="P96" s="12"/>
      <c r="Q96" s="13"/>
      <c r="R96" s="11">
        <f t="shared" si="75"/>
        <v>0</v>
      </c>
      <c r="S96" s="12"/>
      <c r="T96" s="13"/>
      <c r="U96" s="11">
        <f t="shared" si="76"/>
        <v>0</v>
      </c>
      <c r="V96" s="12"/>
      <c r="W96" s="13"/>
      <c r="X96" s="11">
        <f t="shared" si="77"/>
        <v>0</v>
      </c>
      <c r="Y96" s="12"/>
      <c r="Z96" s="13"/>
      <c r="AA96" s="11">
        <f t="shared" si="78"/>
        <v>0</v>
      </c>
      <c r="AB96" s="12"/>
      <c r="AC96" s="13"/>
      <c r="AD96" s="11">
        <f t="shared" si="79"/>
        <v>0</v>
      </c>
      <c r="AE96" s="12"/>
      <c r="AF96" s="13"/>
      <c r="AG96" s="11">
        <f t="shared" si="80"/>
        <v>0</v>
      </c>
      <c r="AH96" s="12"/>
      <c r="AI96" s="3"/>
      <c r="AJ96" s="140">
        <f>SUM(H95:H103,K95:K103,N95:N103,Q95:Q103,T95:T103,W95:W103,Z95:Z103,AC95:AC103,AF95:AF103)</f>
        <v>414122</v>
      </c>
    </row>
    <row r="97" spans="1:36" hidden="1">
      <c r="A97" s="554"/>
      <c r="B97" s="585"/>
      <c r="C97" s="588"/>
      <c r="D97" s="591"/>
      <c r="E97" s="593"/>
      <c r="F97" s="504"/>
      <c r="G97" s="82" t="s">
        <v>30</v>
      </c>
      <c r="H97" s="13"/>
      <c r="I97" s="11">
        <f t="shared" si="72"/>
        <v>0</v>
      </c>
      <c r="J97" s="12"/>
      <c r="K97" s="13"/>
      <c r="L97" s="11">
        <f t="shared" si="73"/>
        <v>0</v>
      </c>
      <c r="M97" s="12"/>
      <c r="N97" s="13"/>
      <c r="O97" s="11">
        <f t="shared" si="74"/>
        <v>0</v>
      </c>
      <c r="P97" s="12"/>
      <c r="Q97" s="13"/>
      <c r="R97" s="11">
        <f t="shared" si="75"/>
        <v>0</v>
      </c>
      <c r="S97" s="12"/>
      <c r="T97" s="13"/>
      <c r="U97" s="11">
        <f t="shared" si="76"/>
        <v>0</v>
      </c>
      <c r="V97" s="12"/>
      <c r="W97" s="13"/>
      <c r="X97" s="11">
        <f t="shared" si="77"/>
        <v>0</v>
      </c>
      <c r="Y97" s="12"/>
      <c r="Z97" s="13"/>
      <c r="AA97" s="11">
        <f t="shared" si="78"/>
        <v>0</v>
      </c>
      <c r="AB97" s="12"/>
      <c r="AC97" s="13"/>
      <c r="AD97" s="11">
        <f t="shared" si="79"/>
        <v>0</v>
      </c>
      <c r="AE97" s="12"/>
      <c r="AF97" s="13"/>
      <c r="AG97" s="11">
        <f t="shared" si="80"/>
        <v>0</v>
      </c>
      <c r="AH97" s="12"/>
      <c r="AI97" s="3"/>
      <c r="AJ97" s="7" t="s">
        <v>32</v>
      </c>
    </row>
    <row r="98" spans="1:36" hidden="1">
      <c r="A98" s="554"/>
      <c r="B98" s="585"/>
      <c r="C98" s="588"/>
      <c r="D98" s="591"/>
      <c r="E98" s="593"/>
      <c r="F98" s="504"/>
      <c r="G98" s="82" t="s">
        <v>31</v>
      </c>
      <c r="H98" s="13"/>
      <c r="I98" s="11">
        <f t="shared" si="72"/>
        <v>0</v>
      </c>
      <c r="J98" s="12"/>
      <c r="K98" s="13"/>
      <c r="L98" s="11">
        <f t="shared" si="73"/>
        <v>0</v>
      </c>
      <c r="M98" s="12"/>
      <c r="N98" s="13"/>
      <c r="O98" s="11">
        <f t="shared" si="74"/>
        <v>0</v>
      </c>
      <c r="P98" s="12"/>
      <c r="Q98" s="13"/>
      <c r="R98" s="11">
        <f t="shared" si="75"/>
        <v>0</v>
      </c>
      <c r="S98" s="12"/>
      <c r="T98" s="13"/>
      <c r="U98" s="11">
        <f t="shared" si="76"/>
        <v>0</v>
      </c>
      <c r="V98" s="12"/>
      <c r="W98" s="13"/>
      <c r="X98" s="11">
        <f t="shared" si="77"/>
        <v>0</v>
      </c>
      <c r="Y98" s="12"/>
      <c r="Z98" s="13"/>
      <c r="AA98" s="11">
        <f t="shared" si="78"/>
        <v>0</v>
      </c>
      <c r="AB98" s="12"/>
      <c r="AC98" s="13"/>
      <c r="AD98" s="11">
        <f t="shared" si="79"/>
        <v>0</v>
      </c>
      <c r="AE98" s="12"/>
      <c r="AF98" s="13"/>
      <c r="AG98" s="11">
        <f t="shared" si="80"/>
        <v>0</v>
      </c>
      <c r="AH98" s="12"/>
      <c r="AI98" s="3"/>
      <c r="AJ98" s="140">
        <f>SUM(I95:I103,L95:L103,O95:O103,R95:R103,U95:U103,X95:X103,AA95:AA103,AD95:AD103,AA95:AA103,AG95:AG103)</f>
        <v>-13350</v>
      </c>
    </row>
    <row r="99" spans="1:36" ht="15" hidden="1" customHeight="1">
      <c r="A99" s="554"/>
      <c r="B99" s="585"/>
      <c r="C99" s="588"/>
      <c r="D99" s="591"/>
      <c r="E99" s="593"/>
      <c r="F99" s="504"/>
      <c r="G99" s="82" t="s">
        <v>33</v>
      </c>
      <c r="H99" s="13"/>
      <c r="I99" s="11">
        <f t="shared" si="72"/>
        <v>0</v>
      </c>
      <c r="J99" s="12"/>
      <c r="K99" s="13"/>
      <c r="L99" s="11">
        <f t="shared" si="73"/>
        <v>0</v>
      </c>
      <c r="M99" s="12"/>
      <c r="N99" s="13"/>
      <c r="O99" s="11">
        <f t="shared" si="74"/>
        <v>0</v>
      </c>
      <c r="P99" s="12"/>
      <c r="Q99" s="13"/>
      <c r="R99" s="11">
        <f t="shared" si="75"/>
        <v>0</v>
      </c>
      <c r="S99" s="12"/>
      <c r="T99" s="13"/>
      <c r="U99" s="11">
        <f t="shared" si="76"/>
        <v>0</v>
      </c>
      <c r="V99" s="12"/>
      <c r="W99" s="13"/>
      <c r="X99" s="11">
        <f t="shared" si="77"/>
        <v>0</v>
      </c>
      <c r="Y99" s="12"/>
      <c r="Z99" s="13"/>
      <c r="AA99" s="11">
        <f t="shared" si="78"/>
        <v>0</v>
      </c>
      <c r="AB99" s="12"/>
      <c r="AC99" s="13"/>
      <c r="AD99" s="11">
        <f t="shared" si="79"/>
        <v>0</v>
      </c>
      <c r="AE99" s="12"/>
      <c r="AF99" s="13"/>
      <c r="AG99" s="11">
        <f t="shared" si="80"/>
        <v>0</v>
      </c>
      <c r="AH99" s="12"/>
      <c r="AI99" s="3"/>
      <c r="AJ99" s="7" t="s">
        <v>36</v>
      </c>
    </row>
    <row r="100" spans="1:36" hidden="1">
      <c r="A100" s="554"/>
      <c r="B100" s="585"/>
      <c r="C100" s="588"/>
      <c r="D100" s="591"/>
      <c r="E100" s="593"/>
      <c r="F100" s="504"/>
      <c r="G100" s="82" t="s">
        <v>34</v>
      </c>
      <c r="H100" s="13">
        <v>297122</v>
      </c>
      <c r="I100" s="11">
        <f t="shared" si="72"/>
        <v>0</v>
      </c>
      <c r="J100" s="12">
        <v>297122</v>
      </c>
      <c r="K100" s="13"/>
      <c r="L100" s="11">
        <f t="shared" si="73"/>
        <v>0</v>
      </c>
      <c r="M100" s="12"/>
      <c r="N100" s="13"/>
      <c r="O100" s="11">
        <f t="shared" si="74"/>
        <v>0</v>
      </c>
      <c r="P100" s="12"/>
      <c r="Q100" s="13">
        <v>117000</v>
      </c>
      <c r="R100" s="11">
        <f t="shared" si="75"/>
        <v>-13350</v>
      </c>
      <c r="S100" s="12">
        <v>130350</v>
      </c>
      <c r="T100" s="13"/>
      <c r="U100" s="11">
        <f t="shared" si="76"/>
        <v>0</v>
      </c>
      <c r="V100" s="12"/>
      <c r="W100" s="13"/>
      <c r="X100" s="11">
        <f t="shared" si="77"/>
        <v>0</v>
      </c>
      <c r="Y100" s="12"/>
      <c r="Z100" s="13"/>
      <c r="AA100" s="11">
        <f t="shared" si="78"/>
        <v>0</v>
      </c>
      <c r="AB100" s="12"/>
      <c r="AC100" s="13"/>
      <c r="AD100" s="11">
        <f t="shared" si="79"/>
        <v>0</v>
      </c>
      <c r="AE100" s="12"/>
      <c r="AF100" s="13"/>
      <c r="AG100" s="11">
        <f t="shared" si="80"/>
        <v>0</v>
      </c>
      <c r="AH100" s="12"/>
      <c r="AI100" s="3"/>
      <c r="AJ100" s="140">
        <f>SUM(J95:J103,M95:M103,P95:P103,S95:S103,V95:V103,Y95:Y103,AB95:AB103,AE95:AE103,AH95:AH103)</f>
        <v>427472</v>
      </c>
    </row>
    <row r="101" spans="1:36" hidden="1">
      <c r="A101" s="554"/>
      <c r="B101" s="585"/>
      <c r="C101" s="588"/>
      <c r="D101" s="591"/>
      <c r="E101" s="593"/>
      <c r="F101" s="504"/>
      <c r="G101" s="82" t="s">
        <v>35</v>
      </c>
      <c r="H101" s="13"/>
      <c r="I101" s="11">
        <f t="shared" si="72"/>
        <v>0</v>
      </c>
      <c r="J101" s="12"/>
      <c r="K101" s="13"/>
      <c r="L101" s="11">
        <f t="shared" si="73"/>
        <v>0</v>
      </c>
      <c r="M101" s="12"/>
      <c r="N101" s="13"/>
      <c r="O101" s="11">
        <f t="shared" si="74"/>
        <v>0</v>
      </c>
      <c r="P101" s="12"/>
      <c r="Q101" s="13"/>
      <c r="R101" s="11">
        <f t="shared" si="75"/>
        <v>0</v>
      </c>
      <c r="S101" s="12"/>
      <c r="T101" s="13"/>
      <c r="U101" s="11">
        <f t="shared" si="76"/>
        <v>0</v>
      </c>
      <c r="V101" s="12"/>
      <c r="W101" s="13"/>
      <c r="X101" s="11">
        <f t="shared" si="77"/>
        <v>0</v>
      </c>
      <c r="Y101" s="12"/>
      <c r="Z101" s="13"/>
      <c r="AA101" s="11">
        <f t="shared" si="78"/>
        <v>0</v>
      </c>
      <c r="AB101" s="12"/>
      <c r="AC101" s="13"/>
      <c r="AD101" s="11">
        <f t="shared" si="79"/>
        <v>0</v>
      </c>
      <c r="AE101" s="12"/>
      <c r="AF101" s="13"/>
      <c r="AG101" s="11">
        <f t="shared" si="80"/>
        <v>0</v>
      </c>
      <c r="AH101" s="12"/>
      <c r="AI101" s="3"/>
      <c r="AJ101" s="7" t="s">
        <v>40</v>
      </c>
    </row>
    <row r="102" spans="1:36" hidden="1">
      <c r="A102" s="554"/>
      <c r="B102" s="585"/>
      <c r="C102" s="588"/>
      <c r="D102" s="591"/>
      <c r="E102" s="593"/>
      <c r="F102" s="504"/>
      <c r="G102" s="82" t="s">
        <v>37</v>
      </c>
      <c r="H102" s="13"/>
      <c r="I102" s="11">
        <f t="shared" si="72"/>
        <v>0</v>
      </c>
      <c r="J102" s="12"/>
      <c r="K102" s="13"/>
      <c r="L102" s="11">
        <f t="shared" si="73"/>
        <v>0</v>
      </c>
      <c r="M102" s="12"/>
      <c r="N102" s="13"/>
      <c r="O102" s="11">
        <f t="shared" si="74"/>
        <v>0</v>
      </c>
      <c r="P102" s="12"/>
      <c r="Q102" s="13"/>
      <c r="R102" s="11">
        <f t="shared" si="75"/>
        <v>0</v>
      </c>
      <c r="S102" s="12"/>
      <c r="T102" s="13"/>
      <c r="U102" s="11">
        <f t="shared" si="76"/>
        <v>0</v>
      </c>
      <c r="V102" s="12"/>
      <c r="W102" s="13"/>
      <c r="X102" s="11">
        <f t="shared" si="77"/>
        <v>0</v>
      </c>
      <c r="Y102" s="12"/>
      <c r="Z102" s="13"/>
      <c r="AA102" s="11">
        <f t="shared" si="78"/>
        <v>0</v>
      </c>
      <c r="AB102" s="12"/>
      <c r="AC102" s="13"/>
      <c r="AD102" s="11">
        <f t="shared" si="79"/>
        <v>0</v>
      </c>
      <c r="AE102" s="12"/>
      <c r="AF102" s="13"/>
      <c r="AG102" s="11">
        <f t="shared" si="80"/>
        <v>0</v>
      </c>
      <c r="AH102" s="12"/>
      <c r="AI102" s="3"/>
      <c r="AJ102" s="141">
        <f>AJ100/AJ96</f>
        <v>1.0322368770555537</v>
      </c>
    </row>
    <row r="103" spans="1:36" ht="15" hidden="1" customHeight="1" thickBot="1">
      <c r="A103" s="555"/>
      <c r="B103" s="586"/>
      <c r="C103" s="589"/>
      <c r="D103" s="592"/>
      <c r="E103" s="594"/>
      <c r="F103" s="505"/>
      <c r="G103" s="83" t="s">
        <v>38</v>
      </c>
      <c r="H103" s="15"/>
      <c r="I103" s="16">
        <f t="shared" si="72"/>
        <v>0</v>
      </c>
      <c r="J103" s="17"/>
      <c r="K103" s="15"/>
      <c r="L103" s="16">
        <f t="shared" si="73"/>
        <v>0</v>
      </c>
      <c r="M103" s="17"/>
      <c r="N103" s="15"/>
      <c r="O103" s="16">
        <f t="shared" si="74"/>
        <v>0</v>
      </c>
      <c r="P103" s="17"/>
      <c r="Q103" s="15"/>
      <c r="R103" s="16">
        <f t="shared" si="75"/>
        <v>0</v>
      </c>
      <c r="S103" s="17"/>
      <c r="T103" s="15"/>
      <c r="U103" s="16">
        <f t="shared" si="76"/>
        <v>0</v>
      </c>
      <c r="V103" s="17"/>
      <c r="W103" s="15"/>
      <c r="X103" s="16">
        <f t="shared" si="77"/>
        <v>0</v>
      </c>
      <c r="Y103" s="17"/>
      <c r="Z103" s="15"/>
      <c r="AA103" s="16">
        <f t="shared" si="78"/>
        <v>0</v>
      </c>
      <c r="AB103" s="17"/>
      <c r="AC103" s="15"/>
      <c r="AD103" s="16">
        <f t="shared" si="79"/>
        <v>0</v>
      </c>
      <c r="AE103" s="17"/>
      <c r="AF103" s="15"/>
      <c r="AG103" s="16">
        <f t="shared" si="80"/>
        <v>0</v>
      </c>
      <c r="AH103" s="17"/>
      <c r="AI103" s="8"/>
      <c r="AJ103" s="150"/>
    </row>
    <row r="104" spans="1:36" ht="15" customHeight="1">
      <c r="A104" s="551" t="s">
        <v>17</v>
      </c>
      <c r="B104" s="448" t="s">
        <v>13</v>
      </c>
      <c r="C104" s="367" t="s">
        <v>14</v>
      </c>
      <c r="D104" s="367" t="s">
        <v>176</v>
      </c>
      <c r="E104" s="566" t="s">
        <v>16</v>
      </c>
      <c r="F104" s="354" t="s">
        <v>17</v>
      </c>
      <c r="G104" s="368" t="s">
        <v>18</v>
      </c>
      <c r="H104" s="365" t="s">
        <v>19</v>
      </c>
      <c r="I104" s="354" t="s">
        <v>20</v>
      </c>
      <c r="J104" s="355" t="s">
        <v>21</v>
      </c>
      <c r="K104" s="365" t="s">
        <v>19</v>
      </c>
      <c r="L104" s="354" t="s">
        <v>20</v>
      </c>
      <c r="M104" s="355" t="s">
        <v>21</v>
      </c>
      <c r="N104" s="365" t="s">
        <v>19</v>
      </c>
      <c r="O104" s="354" t="s">
        <v>20</v>
      </c>
      <c r="P104" s="355" t="s">
        <v>21</v>
      </c>
      <c r="Q104" s="365" t="s">
        <v>19</v>
      </c>
      <c r="R104" s="354" t="s">
        <v>20</v>
      </c>
      <c r="S104" s="355" t="s">
        <v>21</v>
      </c>
      <c r="T104" s="365" t="s">
        <v>19</v>
      </c>
      <c r="U104" s="354" t="s">
        <v>20</v>
      </c>
      <c r="V104" s="355" t="s">
        <v>21</v>
      </c>
      <c r="W104" s="365" t="s">
        <v>19</v>
      </c>
      <c r="X104" s="354" t="s">
        <v>20</v>
      </c>
      <c r="Y104" s="355" t="s">
        <v>21</v>
      </c>
      <c r="Z104" s="365" t="s">
        <v>19</v>
      </c>
      <c r="AA104" s="354" t="s">
        <v>20</v>
      </c>
      <c r="AB104" s="355" t="s">
        <v>21</v>
      </c>
      <c r="AC104" s="365" t="s">
        <v>19</v>
      </c>
      <c r="AD104" s="354" t="s">
        <v>20</v>
      </c>
      <c r="AE104" s="355" t="s">
        <v>21</v>
      </c>
      <c r="AF104" s="365" t="s">
        <v>19</v>
      </c>
      <c r="AG104" s="354" t="s">
        <v>20</v>
      </c>
      <c r="AH104" s="355" t="s">
        <v>21</v>
      </c>
      <c r="AI104" s="364" t="s">
        <v>19</v>
      </c>
      <c r="AJ104" s="358" t="s">
        <v>22</v>
      </c>
    </row>
    <row r="105" spans="1:36" ht="15" customHeight="1">
      <c r="A105" s="552"/>
      <c r="B105" s="449"/>
      <c r="C105" s="431"/>
      <c r="D105" s="431"/>
      <c r="E105" s="567"/>
      <c r="F105" s="444"/>
      <c r="G105" s="568"/>
      <c r="H105" s="443"/>
      <c r="I105" s="444"/>
      <c r="J105" s="445"/>
      <c r="K105" s="443"/>
      <c r="L105" s="444"/>
      <c r="M105" s="445"/>
      <c r="N105" s="443"/>
      <c r="O105" s="444"/>
      <c r="P105" s="445"/>
      <c r="Q105" s="443"/>
      <c r="R105" s="444"/>
      <c r="S105" s="445"/>
      <c r="T105" s="443"/>
      <c r="U105" s="444"/>
      <c r="V105" s="445"/>
      <c r="W105" s="443"/>
      <c r="X105" s="444"/>
      <c r="Y105" s="445"/>
      <c r="Z105" s="443"/>
      <c r="AA105" s="444"/>
      <c r="AB105" s="445"/>
      <c r="AC105" s="443"/>
      <c r="AD105" s="444"/>
      <c r="AE105" s="445"/>
      <c r="AF105" s="443"/>
      <c r="AG105" s="444"/>
      <c r="AH105" s="445"/>
      <c r="AI105" s="503"/>
      <c r="AJ105" s="468"/>
    </row>
    <row r="106" spans="1:36" ht="15" customHeight="1">
      <c r="A106" s="553" t="s">
        <v>234</v>
      </c>
      <c r="B106" s="584" t="s">
        <v>470</v>
      </c>
      <c r="C106" s="587">
        <v>2539</v>
      </c>
      <c r="D106" s="603" t="s">
        <v>471</v>
      </c>
      <c r="E106" s="390" t="s">
        <v>472</v>
      </c>
      <c r="F106" s="363" t="s">
        <v>473</v>
      </c>
      <c r="G106" s="80" t="s">
        <v>27</v>
      </c>
      <c r="H106" s="13"/>
      <c r="I106" s="9">
        <f t="shared" ref="I106:I114" si="81">H106-J106</f>
        <v>0</v>
      </c>
      <c r="J106" s="10"/>
      <c r="K106" s="13"/>
      <c r="L106" s="9">
        <f t="shared" ref="L106:L114" si="82">K106-M106</f>
        <v>0</v>
      </c>
      <c r="M106" s="10"/>
      <c r="N106" s="13"/>
      <c r="O106" s="9">
        <f t="shared" ref="O106:O114" si="83">N106-P106</f>
        <v>0</v>
      </c>
      <c r="P106" s="10"/>
      <c r="Q106" s="13"/>
      <c r="R106" s="9">
        <f t="shared" ref="R106:R114" si="84">Q106-S106</f>
        <v>0</v>
      </c>
      <c r="S106" s="10"/>
      <c r="T106" s="13"/>
      <c r="U106" s="9">
        <f t="shared" ref="U106:U114" si="85">T106-V106</f>
        <v>0</v>
      </c>
      <c r="V106" s="10"/>
      <c r="W106" s="13"/>
      <c r="X106" s="9">
        <f t="shared" ref="X106:X114" si="86">W106-Y106</f>
        <v>0</v>
      </c>
      <c r="Y106" s="10"/>
      <c r="Z106" s="13"/>
      <c r="AA106" s="9">
        <f t="shared" ref="AA106:AA114" si="87">Z106-AB106</f>
        <v>0</v>
      </c>
      <c r="AB106" s="10"/>
      <c r="AC106" s="13"/>
      <c r="AD106" s="9">
        <f t="shared" ref="AD106:AD114" si="88">AC106-AE106</f>
        <v>0</v>
      </c>
      <c r="AE106" s="10"/>
      <c r="AF106" s="13"/>
      <c r="AG106" s="9">
        <f t="shared" ref="AG106:AG114" si="89">AF106-AH106</f>
        <v>0</v>
      </c>
      <c r="AH106" s="10"/>
      <c r="AI106" s="22"/>
      <c r="AJ106" s="4" t="s">
        <v>28</v>
      </c>
    </row>
    <row r="107" spans="1:36">
      <c r="A107" s="554"/>
      <c r="B107" s="585"/>
      <c r="C107" s="588"/>
      <c r="D107" s="604"/>
      <c r="E107" s="593"/>
      <c r="F107" s="504"/>
      <c r="G107" s="82" t="s">
        <v>29</v>
      </c>
      <c r="H107" s="13"/>
      <c r="I107" s="11">
        <f t="shared" si="81"/>
        <v>0</v>
      </c>
      <c r="J107" s="12"/>
      <c r="K107" s="13"/>
      <c r="L107" s="11">
        <f t="shared" si="82"/>
        <v>0</v>
      </c>
      <c r="M107" s="12"/>
      <c r="N107" s="13"/>
      <c r="O107" s="11">
        <f t="shared" si="83"/>
        <v>0</v>
      </c>
      <c r="P107" s="12"/>
      <c r="Q107" s="13"/>
      <c r="R107" s="11">
        <f t="shared" si="84"/>
        <v>0</v>
      </c>
      <c r="S107" s="12"/>
      <c r="T107" s="13"/>
      <c r="U107" s="11">
        <f t="shared" si="85"/>
        <v>0</v>
      </c>
      <c r="V107" s="12"/>
      <c r="W107" s="13"/>
      <c r="X107" s="11">
        <f t="shared" si="86"/>
        <v>0</v>
      </c>
      <c r="Y107" s="12"/>
      <c r="Z107" s="13"/>
      <c r="AA107" s="11">
        <f t="shared" si="87"/>
        <v>0</v>
      </c>
      <c r="AB107" s="12"/>
      <c r="AC107" s="13"/>
      <c r="AD107" s="11">
        <f t="shared" si="88"/>
        <v>0</v>
      </c>
      <c r="AE107" s="12"/>
      <c r="AF107" s="13"/>
      <c r="AG107" s="11">
        <f t="shared" si="89"/>
        <v>0</v>
      </c>
      <c r="AH107" s="12"/>
      <c r="AI107" s="3"/>
      <c r="AJ107" s="140">
        <f>SUM(H106:H114,K106:K114,N106:N114,Q106:Q114,T106:T114,W106:W114,Z106:Z114,AC106:AC114,AF106:AF114)</f>
        <v>1999277</v>
      </c>
    </row>
    <row r="108" spans="1:36">
      <c r="A108" s="554"/>
      <c r="B108" s="585"/>
      <c r="C108" s="588"/>
      <c r="D108" s="604"/>
      <c r="E108" s="593"/>
      <c r="F108" s="504"/>
      <c r="G108" s="82" t="s">
        <v>30</v>
      </c>
      <c r="H108" s="13"/>
      <c r="I108" s="11">
        <f t="shared" si="81"/>
        <v>0</v>
      </c>
      <c r="J108" s="12"/>
      <c r="K108" s="13"/>
      <c r="L108" s="11">
        <f t="shared" si="82"/>
        <v>0</v>
      </c>
      <c r="M108" s="12"/>
      <c r="N108" s="13"/>
      <c r="O108" s="11">
        <f t="shared" si="83"/>
        <v>0</v>
      </c>
      <c r="P108" s="12"/>
      <c r="Q108" s="13"/>
      <c r="R108" s="11">
        <f t="shared" si="84"/>
        <v>0</v>
      </c>
      <c r="S108" s="12"/>
      <c r="T108" s="13"/>
      <c r="U108" s="11">
        <f t="shared" si="85"/>
        <v>0</v>
      </c>
      <c r="V108" s="12"/>
      <c r="W108" s="13">
        <v>185200</v>
      </c>
      <c r="X108" s="11">
        <f t="shared" si="86"/>
        <v>0</v>
      </c>
      <c r="Y108" s="12">
        <v>185200</v>
      </c>
      <c r="Z108" s="13"/>
      <c r="AA108" s="11">
        <f t="shared" si="87"/>
        <v>0</v>
      </c>
      <c r="AB108" s="12"/>
      <c r="AC108" s="13"/>
      <c r="AD108" s="11">
        <f t="shared" si="88"/>
        <v>0</v>
      </c>
      <c r="AE108" s="12"/>
      <c r="AF108" s="13"/>
      <c r="AG108" s="11">
        <f t="shared" si="89"/>
        <v>0</v>
      </c>
      <c r="AH108" s="12"/>
      <c r="AI108" s="3"/>
      <c r="AJ108" s="7" t="s">
        <v>32</v>
      </c>
    </row>
    <row r="109" spans="1:36">
      <c r="A109" s="554"/>
      <c r="B109" s="585"/>
      <c r="C109" s="588"/>
      <c r="D109" s="604"/>
      <c r="E109" s="593"/>
      <c r="F109" s="504"/>
      <c r="G109" s="82" t="s">
        <v>31</v>
      </c>
      <c r="H109" s="13"/>
      <c r="I109" s="11">
        <f t="shared" si="81"/>
        <v>0</v>
      </c>
      <c r="J109" s="12"/>
      <c r="K109" s="13"/>
      <c r="L109" s="11">
        <f t="shared" si="82"/>
        <v>0</v>
      </c>
      <c r="M109" s="12"/>
      <c r="N109" s="13"/>
      <c r="O109" s="11">
        <f t="shared" si="83"/>
        <v>0</v>
      </c>
      <c r="P109" s="12"/>
      <c r="Q109" s="13"/>
      <c r="R109" s="11">
        <f t="shared" si="84"/>
        <v>0</v>
      </c>
      <c r="S109" s="12"/>
      <c r="T109" s="13"/>
      <c r="U109" s="11">
        <f t="shared" si="85"/>
        <v>0</v>
      </c>
      <c r="V109" s="12"/>
      <c r="W109" s="13"/>
      <c r="X109" s="11">
        <f t="shared" si="86"/>
        <v>0</v>
      </c>
      <c r="Y109" s="12"/>
      <c r="Z109" s="13"/>
      <c r="AA109" s="11">
        <f t="shared" si="87"/>
        <v>0</v>
      </c>
      <c r="AB109" s="12"/>
      <c r="AC109" s="13"/>
      <c r="AD109" s="11">
        <f t="shared" si="88"/>
        <v>0</v>
      </c>
      <c r="AE109" s="12"/>
      <c r="AF109" s="13"/>
      <c r="AG109" s="11">
        <f t="shared" si="89"/>
        <v>0</v>
      </c>
      <c r="AH109" s="12"/>
      <c r="AI109" s="3"/>
      <c r="AJ109" s="140">
        <f>SUM(I106:I114,L106:L114,O106:O114,R106:R114,U106:U114,X106:X114,AA106:AA114,AD106:AD114,AA106:AA114,AG106:AG114)</f>
        <v>1814077</v>
      </c>
    </row>
    <row r="110" spans="1:36">
      <c r="A110" s="554"/>
      <c r="B110" s="585"/>
      <c r="C110" s="588"/>
      <c r="D110" s="604"/>
      <c r="E110" s="593"/>
      <c r="F110" s="504"/>
      <c r="G110" s="82" t="s">
        <v>33</v>
      </c>
      <c r="H110" s="13"/>
      <c r="I110" s="11">
        <f t="shared" si="81"/>
        <v>0</v>
      </c>
      <c r="J110" s="12"/>
      <c r="K110" s="13"/>
      <c r="L110" s="11">
        <f t="shared" si="82"/>
        <v>0</v>
      </c>
      <c r="M110" s="12"/>
      <c r="N110" s="13"/>
      <c r="O110" s="11">
        <f t="shared" si="83"/>
        <v>0</v>
      </c>
      <c r="P110" s="12"/>
      <c r="Q110" s="13"/>
      <c r="R110" s="11">
        <f t="shared" si="84"/>
        <v>0</v>
      </c>
      <c r="S110" s="12"/>
      <c r="T110" s="13"/>
      <c r="U110" s="11">
        <f t="shared" si="85"/>
        <v>0</v>
      </c>
      <c r="V110" s="12"/>
      <c r="W110" s="13"/>
      <c r="X110" s="11">
        <f t="shared" si="86"/>
        <v>0</v>
      </c>
      <c r="Y110" s="12"/>
      <c r="Z110" s="13"/>
      <c r="AA110" s="11">
        <f t="shared" si="87"/>
        <v>0</v>
      </c>
      <c r="AB110" s="12"/>
      <c r="AC110" s="13"/>
      <c r="AD110" s="11">
        <f t="shared" si="88"/>
        <v>0</v>
      </c>
      <c r="AE110" s="12"/>
      <c r="AF110" s="13"/>
      <c r="AG110" s="11">
        <f t="shared" si="89"/>
        <v>0</v>
      </c>
      <c r="AH110" s="12"/>
      <c r="AI110" s="3"/>
      <c r="AJ110" s="7" t="s">
        <v>36</v>
      </c>
    </row>
    <row r="111" spans="1:36">
      <c r="A111" s="554"/>
      <c r="B111" s="585"/>
      <c r="C111" s="588"/>
      <c r="D111" s="604"/>
      <c r="E111" s="593"/>
      <c r="F111" s="504"/>
      <c r="G111" s="82" t="s">
        <v>34</v>
      </c>
      <c r="H111" s="13"/>
      <c r="I111" s="11">
        <f t="shared" si="81"/>
        <v>0</v>
      </c>
      <c r="J111" s="12"/>
      <c r="K111" s="13"/>
      <c r="L111" s="11">
        <f t="shared" si="82"/>
        <v>0</v>
      </c>
      <c r="M111" s="12"/>
      <c r="N111" s="13"/>
      <c r="O111" s="11">
        <f t="shared" si="83"/>
        <v>0</v>
      </c>
      <c r="P111" s="12"/>
      <c r="Q111" s="13"/>
      <c r="R111" s="11">
        <f t="shared" si="84"/>
        <v>0</v>
      </c>
      <c r="S111" s="12"/>
      <c r="T111" s="13"/>
      <c r="U111" s="11">
        <f t="shared" si="85"/>
        <v>0</v>
      </c>
      <c r="V111" s="12"/>
      <c r="W111" s="13">
        <v>1814077</v>
      </c>
      <c r="X111" s="11">
        <f t="shared" si="86"/>
        <v>1814077</v>
      </c>
      <c r="Y111" s="12"/>
      <c r="Z111" s="13"/>
      <c r="AA111" s="11">
        <f t="shared" si="87"/>
        <v>0</v>
      </c>
      <c r="AB111" s="12"/>
      <c r="AC111" s="13"/>
      <c r="AD111" s="11">
        <f t="shared" si="88"/>
        <v>0</v>
      </c>
      <c r="AE111" s="12"/>
      <c r="AF111" s="13"/>
      <c r="AG111" s="11">
        <f t="shared" si="89"/>
        <v>0</v>
      </c>
      <c r="AH111" s="12"/>
      <c r="AI111" s="3"/>
      <c r="AJ111" s="140">
        <f>SUM(J106:J114,M106:M114,P106:P114,S106:S114,V106:V114,Y106:Y114,AB106:AB114,AE106:AE114,AH106:AH114)</f>
        <v>185200</v>
      </c>
    </row>
    <row r="112" spans="1:36">
      <c r="A112" s="554"/>
      <c r="B112" s="585"/>
      <c r="C112" s="588"/>
      <c r="D112" s="604"/>
      <c r="E112" s="593"/>
      <c r="F112" s="504"/>
      <c r="G112" s="82" t="s">
        <v>35</v>
      </c>
      <c r="H112" s="13"/>
      <c r="I112" s="11">
        <f t="shared" si="81"/>
        <v>0</v>
      </c>
      <c r="J112" s="12"/>
      <c r="K112" s="13"/>
      <c r="L112" s="11">
        <f t="shared" si="82"/>
        <v>0</v>
      </c>
      <c r="M112" s="12"/>
      <c r="N112" s="13"/>
      <c r="O112" s="11">
        <f t="shared" si="83"/>
        <v>0</v>
      </c>
      <c r="P112" s="12"/>
      <c r="Q112" s="13"/>
      <c r="R112" s="11">
        <f t="shared" si="84"/>
        <v>0</v>
      </c>
      <c r="S112" s="12"/>
      <c r="T112" s="13"/>
      <c r="U112" s="11">
        <f t="shared" si="85"/>
        <v>0</v>
      </c>
      <c r="V112" s="12"/>
      <c r="W112" s="13"/>
      <c r="X112" s="11">
        <f t="shared" si="86"/>
        <v>0</v>
      </c>
      <c r="Y112" s="12"/>
      <c r="Z112" s="13"/>
      <c r="AA112" s="11">
        <f t="shared" si="87"/>
        <v>0</v>
      </c>
      <c r="AB112" s="12"/>
      <c r="AC112" s="13"/>
      <c r="AD112" s="11">
        <f t="shared" si="88"/>
        <v>0</v>
      </c>
      <c r="AE112" s="12"/>
      <c r="AF112" s="13"/>
      <c r="AG112" s="11">
        <f t="shared" si="89"/>
        <v>0</v>
      </c>
      <c r="AH112" s="12"/>
      <c r="AI112" s="3"/>
      <c r="AJ112" s="7" t="s">
        <v>40</v>
      </c>
    </row>
    <row r="113" spans="1:36">
      <c r="A113" s="554"/>
      <c r="B113" s="585"/>
      <c r="C113" s="588"/>
      <c r="D113" s="604"/>
      <c r="E113" s="593"/>
      <c r="F113" s="504"/>
      <c r="G113" s="82" t="s">
        <v>37</v>
      </c>
      <c r="H113" s="13"/>
      <c r="I113" s="11">
        <f t="shared" si="81"/>
        <v>0</v>
      </c>
      <c r="J113" s="12"/>
      <c r="K113" s="13"/>
      <c r="L113" s="11">
        <f t="shared" si="82"/>
        <v>0</v>
      </c>
      <c r="M113" s="12"/>
      <c r="N113" s="13"/>
      <c r="O113" s="11">
        <f t="shared" si="83"/>
        <v>0</v>
      </c>
      <c r="P113" s="12"/>
      <c r="Q113" s="13"/>
      <c r="R113" s="11">
        <f t="shared" si="84"/>
        <v>0</v>
      </c>
      <c r="S113" s="12"/>
      <c r="T113" s="13"/>
      <c r="U113" s="11">
        <f t="shared" si="85"/>
        <v>0</v>
      </c>
      <c r="V113" s="12"/>
      <c r="W113" s="13"/>
      <c r="X113" s="11">
        <f t="shared" si="86"/>
        <v>0</v>
      </c>
      <c r="Y113" s="12"/>
      <c r="Z113" s="13"/>
      <c r="AA113" s="11">
        <f t="shared" si="87"/>
        <v>0</v>
      </c>
      <c r="AB113" s="12"/>
      <c r="AC113" s="13"/>
      <c r="AD113" s="11">
        <f t="shared" si="88"/>
        <v>0</v>
      </c>
      <c r="AE113" s="12"/>
      <c r="AF113" s="13"/>
      <c r="AG113" s="11">
        <f t="shared" si="89"/>
        <v>0</v>
      </c>
      <c r="AH113" s="12"/>
      <c r="AI113" s="3"/>
      <c r="AJ113" s="141">
        <f>AJ111/AJ107</f>
        <v>9.2633487005552503E-2</v>
      </c>
    </row>
    <row r="114" spans="1:36" ht="15" thickBot="1">
      <c r="A114" s="555"/>
      <c r="B114" s="586"/>
      <c r="C114" s="589"/>
      <c r="D114" s="605"/>
      <c r="E114" s="594"/>
      <c r="F114" s="505"/>
      <c r="G114" s="83" t="s">
        <v>38</v>
      </c>
      <c r="H114" s="15"/>
      <c r="I114" s="16">
        <f t="shared" si="81"/>
        <v>0</v>
      </c>
      <c r="J114" s="17"/>
      <c r="K114" s="15"/>
      <c r="L114" s="16">
        <f t="shared" si="82"/>
        <v>0</v>
      </c>
      <c r="M114" s="17"/>
      <c r="N114" s="15"/>
      <c r="O114" s="16">
        <f t="shared" si="83"/>
        <v>0</v>
      </c>
      <c r="P114" s="17"/>
      <c r="Q114" s="15"/>
      <c r="R114" s="16">
        <f t="shared" si="84"/>
        <v>0</v>
      </c>
      <c r="S114" s="17"/>
      <c r="T114" s="15"/>
      <c r="U114" s="16">
        <f t="shared" si="85"/>
        <v>0</v>
      </c>
      <c r="V114" s="17"/>
      <c r="W114" s="15"/>
      <c r="X114" s="16">
        <f t="shared" si="86"/>
        <v>0</v>
      </c>
      <c r="Y114" s="17"/>
      <c r="Z114" s="15"/>
      <c r="AA114" s="16">
        <f t="shared" si="87"/>
        <v>0</v>
      </c>
      <c r="AB114" s="17"/>
      <c r="AC114" s="15"/>
      <c r="AD114" s="16">
        <f t="shared" si="88"/>
        <v>0</v>
      </c>
      <c r="AE114" s="17"/>
      <c r="AF114" s="15"/>
      <c r="AG114" s="16">
        <f t="shared" si="89"/>
        <v>0</v>
      </c>
      <c r="AH114" s="17"/>
      <c r="AI114" s="8"/>
      <c r="AJ114" s="150"/>
    </row>
    <row r="115" spans="1:36" ht="15" customHeight="1">
      <c r="A115" s="551" t="s">
        <v>17</v>
      </c>
      <c r="B115" s="448" t="s">
        <v>13</v>
      </c>
      <c r="C115" s="367" t="s">
        <v>14</v>
      </c>
      <c r="D115" s="367" t="s">
        <v>176</v>
      </c>
      <c r="E115" s="566" t="s">
        <v>16</v>
      </c>
      <c r="F115" s="354" t="s">
        <v>17</v>
      </c>
      <c r="G115" s="368" t="s">
        <v>18</v>
      </c>
      <c r="H115" s="365" t="s">
        <v>19</v>
      </c>
      <c r="I115" s="354" t="s">
        <v>20</v>
      </c>
      <c r="J115" s="355" t="s">
        <v>21</v>
      </c>
      <c r="K115" s="365" t="s">
        <v>19</v>
      </c>
      <c r="L115" s="354" t="s">
        <v>20</v>
      </c>
      <c r="M115" s="355" t="s">
        <v>21</v>
      </c>
      <c r="N115" s="365" t="s">
        <v>19</v>
      </c>
      <c r="O115" s="354" t="s">
        <v>20</v>
      </c>
      <c r="P115" s="355" t="s">
        <v>21</v>
      </c>
      <c r="Q115" s="365" t="s">
        <v>19</v>
      </c>
      <c r="R115" s="354" t="s">
        <v>20</v>
      </c>
      <c r="S115" s="355" t="s">
        <v>21</v>
      </c>
      <c r="T115" s="365" t="s">
        <v>19</v>
      </c>
      <c r="U115" s="354" t="s">
        <v>20</v>
      </c>
      <c r="V115" s="355" t="s">
        <v>21</v>
      </c>
      <c r="W115" s="365" t="s">
        <v>19</v>
      </c>
      <c r="X115" s="354" t="s">
        <v>20</v>
      </c>
      <c r="Y115" s="355" t="s">
        <v>21</v>
      </c>
      <c r="Z115" s="365" t="s">
        <v>19</v>
      </c>
      <c r="AA115" s="354" t="s">
        <v>20</v>
      </c>
      <c r="AB115" s="355" t="s">
        <v>21</v>
      </c>
      <c r="AC115" s="365" t="s">
        <v>19</v>
      </c>
      <c r="AD115" s="354" t="s">
        <v>20</v>
      </c>
      <c r="AE115" s="355" t="s">
        <v>21</v>
      </c>
      <c r="AF115" s="365" t="s">
        <v>19</v>
      </c>
      <c r="AG115" s="354" t="s">
        <v>20</v>
      </c>
      <c r="AH115" s="355" t="s">
        <v>21</v>
      </c>
      <c r="AI115" s="364" t="s">
        <v>19</v>
      </c>
      <c r="AJ115" s="358" t="s">
        <v>22</v>
      </c>
    </row>
    <row r="116" spans="1:36" ht="15.75" customHeight="1">
      <c r="A116" s="552"/>
      <c r="B116" s="449"/>
      <c r="C116" s="431"/>
      <c r="D116" s="431"/>
      <c r="E116" s="567"/>
      <c r="F116" s="444"/>
      <c r="G116" s="568"/>
      <c r="H116" s="443"/>
      <c r="I116" s="444"/>
      <c r="J116" s="445"/>
      <c r="K116" s="443"/>
      <c r="L116" s="444"/>
      <c r="M116" s="445"/>
      <c r="N116" s="443"/>
      <c r="O116" s="444"/>
      <c r="P116" s="445"/>
      <c r="Q116" s="443"/>
      <c r="R116" s="444"/>
      <c r="S116" s="445"/>
      <c r="T116" s="443"/>
      <c r="U116" s="444"/>
      <c r="V116" s="445"/>
      <c r="W116" s="443"/>
      <c r="X116" s="444"/>
      <c r="Y116" s="445"/>
      <c r="Z116" s="443"/>
      <c r="AA116" s="444"/>
      <c r="AB116" s="445"/>
      <c r="AC116" s="443"/>
      <c r="AD116" s="444"/>
      <c r="AE116" s="445"/>
      <c r="AF116" s="443"/>
      <c r="AG116" s="444"/>
      <c r="AH116" s="445"/>
      <c r="AI116" s="503"/>
      <c r="AJ116" s="468"/>
    </row>
    <row r="117" spans="1:36" ht="15" customHeight="1">
      <c r="A117" s="553" t="s">
        <v>234</v>
      </c>
      <c r="B117" s="584" t="s">
        <v>474</v>
      </c>
      <c r="C117" s="587">
        <v>2898</v>
      </c>
      <c r="D117" s="590" t="s">
        <v>475</v>
      </c>
      <c r="E117" s="390" t="s">
        <v>476</v>
      </c>
      <c r="F117" s="363" t="s">
        <v>234</v>
      </c>
      <c r="G117" s="80" t="s">
        <v>27</v>
      </c>
      <c r="H117" s="13"/>
      <c r="I117" s="9">
        <f t="shared" ref="I117:I125" si="90">H117-J117</f>
        <v>0</v>
      </c>
      <c r="J117" s="10"/>
      <c r="K117" s="13"/>
      <c r="L117" s="9">
        <f t="shared" ref="L117:L125" si="91">K117-M117</f>
        <v>0</v>
      </c>
      <c r="M117" s="10"/>
      <c r="N117" s="13"/>
      <c r="O117" s="9">
        <f t="shared" ref="O117:O125" si="92">N117-P117</f>
        <v>0</v>
      </c>
      <c r="P117" s="10"/>
      <c r="Q117" s="13"/>
      <c r="R117" s="9">
        <f t="shared" ref="R117:R125" si="93">Q117-S117</f>
        <v>0</v>
      </c>
      <c r="S117" s="10"/>
      <c r="T117" s="13"/>
      <c r="U117" s="9">
        <f t="shared" ref="U117:U125" si="94">T117-V117</f>
        <v>0</v>
      </c>
      <c r="V117" s="10"/>
      <c r="W117" s="13"/>
      <c r="X117" s="9">
        <f t="shared" ref="X117:X125" si="95">W117-Y117</f>
        <v>0</v>
      </c>
      <c r="Y117" s="10"/>
      <c r="Z117" s="13"/>
      <c r="AA117" s="9">
        <f t="shared" ref="AA117:AA125" si="96">Z117-AB117</f>
        <v>0</v>
      </c>
      <c r="AB117" s="10"/>
      <c r="AC117" s="13"/>
      <c r="AD117" s="9">
        <f t="shared" ref="AD117:AD125" si="97">AC117-AE117</f>
        <v>0</v>
      </c>
      <c r="AE117" s="10"/>
      <c r="AF117" s="13"/>
      <c r="AG117" s="9">
        <f t="shared" ref="AG117:AG125" si="98">AF117-AH117</f>
        <v>0</v>
      </c>
      <c r="AH117" s="10"/>
      <c r="AI117" s="14"/>
      <c r="AJ117" s="4" t="s">
        <v>28</v>
      </c>
    </row>
    <row r="118" spans="1:36">
      <c r="A118" s="554"/>
      <c r="B118" s="585"/>
      <c r="C118" s="588"/>
      <c r="D118" s="591"/>
      <c r="E118" s="593"/>
      <c r="F118" s="504"/>
      <c r="G118" s="82" t="s">
        <v>29</v>
      </c>
      <c r="H118" s="13"/>
      <c r="I118" s="11">
        <f t="shared" si="90"/>
        <v>0</v>
      </c>
      <c r="J118" s="12"/>
      <c r="K118" s="13"/>
      <c r="L118" s="11">
        <f t="shared" si="91"/>
        <v>0</v>
      </c>
      <c r="M118" s="12"/>
      <c r="N118" s="13"/>
      <c r="O118" s="11">
        <f t="shared" si="92"/>
        <v>0</v>
      </c>
      <c r="P118" s="12"/>
      <c r="Q118" s="13"/>
      <c r="R118" s="11">
        <f t="shared" si="93"/>
        <v>0</v>
      </c>
      <c r="S118" s="12"/>
      <c r="T118" s="13"/>
      <c r="U118" s="11">
        <f t="shared" si="94"/>
        <v>0</v>
      </c>
      <c r="V118" s="12"/>
      <c r="W118" s="13"/>
      <c r="X118" s="11">
        <f t="shared" si="95"/>
        <v>0</v>
      </c>
      <c r="Y118" s="12"/>
      <c r="Z118" s="13"/>
      <c r="AA118" s="11">
        <f t="shared" si="96"/>
        <v>0</v>
      </c>
      <c r="AB118" s="12"/>
      <c r="AC118" s="13"/>
      <c r="AD118" s="11">
        <f t="shared" si="97"/>
        <v>0</v>
      </c>
      <c r="AE118" s="12"/>
      <c r="AF118" s="13"/>
      <c r="AG118" s="11">
        <f t="shared" si="98"/>
        <v>0</v>
      </c>
      <c r="AH118" s="12"/>
      <c r="AI118" s="14"/>
      <c r="AJ118" s="140">
        <f>SUM(H117:H125,K117:K125,N117:N125,Q117:Q125,T117:T125,W117:W125,Z117:Z125,AC117:AC125,AF117:AF125)</f>
        <v>746000</v>
      </c>
    </row>
    <row r="119" spans="1:36">
      <c r="A119" s="554"/>
      <c r="B119" s="585"/>
      <c r="C119" s="588"/>
      <c r="D119" s="591"/>
      <c r="E119" s="593"/>
      <c r="F119" s="504"/>
      <c r="G119" s="82" t="s">
        <v>30</v>
      </c>
      <c r="H119" s="13"/>
      <c r="I119" s="11">
        <f t="shared" si="90"/>
        <v>0</v>
      </c>
      <c r="J119" s="12"/>
      <c r="K119" s="13"/>
      <c r="L119" s="11">
        <f t="shared" si="91"/>
        <v>0</v>
      </c>
      <c r="M119" s="12"/>
      <c r="N119" s="13"/>
      <c r="O119" s="11">
        <f t="shared" si="92"/>
        <v>0</v>
      </c>
      <c r="P119" s="12"/>
      <c r="Q119" s="13"/>
      <c r="R119" s="11">
        <f t="shared" si="93"/>
        <v>0</v>
      </c>
      <c r="S119" s="12"/>
      <c r="T119" s="13">
        <v>135000</v>
      </c>
      <c r="U119" s="11">
        <f t="shared" si="94"/>
        <v>0</v>
      </c>
      <c r="V119" s="12">
        <v>135000</v>
      </c>
      <c r="W119" s="13"/>
      <c r="X119" s="11">
        <f t="shared" si="95"/>
        <v>0</v>
      </c>
      <c r="Y119" s="12"/>
      <c r="Z119" s="13"/>
      <c r="AA119" s="11">
        <f t="shared" si="96"/>
        <v>0</v>
      </c>
      <c r="AB119" s="12"/>
      <c r="AC119" s="13"/>
      <c r="AD119" s="11">
        <f t="shared" si="97"/>
        <v>0</v>
      </c>
      <c r="AE119" s="12"/>
      <c r="AF119" s="13"/>
      <c r="AG119" s="11">
        <f t="shared" si="98"/>
        <v>0</v>
      </c>
      <c r="AH119" s="12"/>
      <c r="AI119" s="14"/>
      <c r="AJ119" s="7" t="s">
        <v>32</v>
      </c>
    </row>
    <row r="120" spans="1:36">
      <c r="A120" s="554"/>
      <c r="B120" s="585"/>
      <c r="C120" s="588"/>
      <c r="D120" s="591"/>
      <c r="E120" s="593"/>
      <c r="F120" s="504"/>
      <c r="G120" s="82" t="s">
        <v>31</v>
      </c>
      <c r="H120" s="13"/>
      <c r="I120" s="11">
        <f t="shared" si="90"/>
        <v>0</v>
      </c>
      <c r="J120" s="12"/>
      <c r="K120" s="13"/>
      <c r="L120" s="11">
        <f t="shared" si="91"/>
        <v>0</v>
      </c>
      <c r="M120" s="12"/>
      <c r="N120" s="13"/>
      <c r="O120" s="11">
        <f t="shared" si="92"/>
        <v>0</v>
      </c>
      <c r="P120" s="12"/>
      <c r="Q120" s="13"/>
      <c r="R120" s="11">
        <f t="shared" si="93"/>
        <v>0</v>
      </c>
      <c r="S120" s="12"/>
      <c r="T120" s="13"/>
      <c r="U120" s="11">
        <f t="shared" si="94"/>
        <v>0</v>
      </c>
      <c r="V120" s="12"/>
      <c r="W120" s="13"/>
      <c r="X120" s="11">
        <f t="shared" si="95"/>
        <v>0</v>
      </c>
      <c r="Y120" s="12"/>
      <c r="Z120" s="13"/>
      <c r="AA120" s="11">
        <f t="shared" si="96"/>
        <v>0</v>
      </c>
      <c r="AB120" s="12"/>
      <c r="AC120" s="13"/>
      <c r="AD120" s="11">
        <f t="shared" si="97"/>
        <v>0</v>
      </c>
      <c r="AE120" s="12"/>
      <c r="AF120" s="13"/>
      <c r="AG120" s="11">
        <f t="shared" si="98"/>
        <v>0</v>
      </c>
      <c r="AH120" s="12"/>
      <c r="AI120" s="14"/>
      <c r="AJ120" s="140">
        <f>SUM(I117:I125,L117:L125,O117:O125,R117:R125,U117:U125,X117:X125,AA117:AA125,AD117:AD125,AA117:AA125,AG117:AG125)</f>
        <v>611000</v>
      </c>
    </row>
    <row r="121" spans="1:36">
      <c r="A121" s="554"/>
      <c r="B121" s="585"/>
      <c r="C121" s="588"/>
      <c r="D121" s="591"/>
      <c r="E121" s="593"/>
      <c r="F121" s="504"/>
      <c r="G121" s="82" t="s">
        <v>33</v>
      </c>
      <c r="H121" s="13"/>
      <c r="I121" s="11">
        <f t="shared" si="90"/>
        <v>0</v>
      </c>
      <c r="J121" s="12"/>
      <c r="K121" s="13"/>
      <c r="L121" s="11">
        <f t="shared" si="91"/>
        <v>0</v>
      </c>
      <c r="M121" s="12"/>
      <c r="N121" s="13"/>
      <c r="O121" s="11">
        <f t="shared" si="92"/>
        <v>0</v>
      </c>
      <c r="P121" s="12"/>
      <c r="Q121" s="13"/>
      <c r="R121" s="11">
        <f t="shared" si="93"/>
        <v>0</v>
      </c>
      <c r="S121" s="12"/>
      <c r="T121" s="13"/>
      <c r="U121" s="11">
        <f t="shared" si="94"/>
        <v>0</v>
      </c>
      <c r="V121" s="12"/>
      <c r="W121" s="13"/>
      <c r="X121" s="11">
        <f t="shared" si="95"/>
        <v>0</v>
      </c>
      <c r="Y121" s="12"/>
      <c r="Z121" s="13"/>
      <c r="AA121" s="11">
        <f t="shared" si="96"/>
        <v>0</v>
      </c>
      <c r="AB121" s="12"/>
      <c r="AC121" s="13"/>
      <c r="AD121" s="11">
        <f t="shared" si="97"/>
        <v>0</v>
      </c>
      <c r="AE121" s="12"/>
      <c r="AF121" s="13"/>
      <c r="AG121" s="11">
        <f t="shared" si="98"/>
        <v>0</v>
      </c>
      <c r="AH121" s="12"/>
      <c r="AI121" s="14"/>
      <c r="AJ121" s="7" t="s">
        <v>36</v>
      </c>
    </row>
    <row r="122" spans="1:36">
      <c r="A122" s="554"/>
      <c r="B122" s="585"/>
      <c r="C122" s="588"/>
      <c r="D122" s="591"/>
      <c r="E122" s="593"/>
      <c r="F122" s="504"/>
      <c r="G122" s="82" t="s">
        <v>34</v>
      </c>
      <c r="H122" s="13"/>
      <c r="I122" s="11">
        <f t="shared" si="90"/>
        <v>0</v>
      </c>
      <c r="J122" s="12"/>
      <c r="K122" s="13"/>
      <c r="L122" s="11">
        <f t="shared" si="91"/>
        <v>0</v>
      </c>
      <c r="M122" s="12"/>
      <c r="N122" s="13"/>
      <c r="O122" s="11">
        <f t="shared" si="92"/>
        <v>0</v>
      </c>
      <c r="P122" s="12"/>
      <c r="Q122" s="13"/>
      <c r="R122" s="11">
        <f t="shared" si="93"/>
        <v>0</v>
      </c>
      <c r="S122" s="12"/>
      <c r="T122" s="13"/>
      <c r="U122" s="11">
        <f t="shared" si="94"/>
        <v>0</v>
      </c>
      <c r="V122" s="12"/>
      <c r="W122" s="13"/>
      <c r="X122" s="11">
        <f t="shared" si="95"/>
        <v>0</v>
      </c>
      <c r="Y122" s="12"/>
      <c r="Z122" s="13"/>
      <c r="AA122" s="11">
        <f t="shared" si="96"/>
        <v>0</v>
      </c>
      <c r="AB122" s="12"/>
      <c r="AC122" s="13">
        <v>611000</v>
      </c>
      <c r="AD122" s="11">
        <f t="shared" si="97"/>
        <v>611000</v>
      </c>
      <c r="AE122" s="12"/>
      <c r="AF122" s="13"/>
      <c r="AG122" s="11">
        <f t="shared" si="98"/>
        <v>0</v>
      </c>
      <c r="AH122" s="12"/>
      <c r="AI122" s="14"/>
      <c r="AJ122" s="140">
        <f>SUM(J117:J125,M117:M125,P117:P125,S117:S125,V117:V125,Y117:Y125,AB117:AB125,AE117:AE125,AH117:AH125)</f>
        <v>135000</v>
      </c>
    </row>
    <row r="123" spans="1:36">
      <c r="A123" s="554"/>
      <c r="B123" s="585"/>
      <c r="C123" s="588"/>
      <c r="D123" s="591"/>
      <c r="E123" s="593"/>
      <c r="F123" s="504"/>
      <c r="G123" s="82" t="s">
        <v>35</v>
      </c>
      <c r="H123" s="13"/>
      <c r="I123" s="11">
        <f t="shared" si="90"/>
        <v>0</v>
      </c>
      <c r="J123" s="12"/>
      <c r="K123" s="13"/>
      <c r="L123" s="11">
        <f t="shared" si="91"/>
        <v>0</v>
      </c>
      <c r="M123" s="12"/>
      <c r="N123" s="13"/>
      <c r="O123" s="11">
        <f t="shared" si="92"/>
        <v>0</v>
      </c>
      <c r="P123" s="12"/>
      <c r="Q123" s="13"/>
      <c r="R123" s="11">
        <f t="shared" si="93"/>
        <v>0</v>
      </c>
      <c r="S123" s="12"/>
      <c r="T123" s="13"/>
      <c r="U123" s="11">
        <f t="shared" si="94"/>
        <v>0</v>
      </c>
      <c r="V123" s="12"/>
      <c r="W123" s="13"/>
      <c r="X123" s="11">
        <f t="shared" si="95"/>
        <v>0</v>
      </c>
      <c r="Y123" s="12"/>
      <c r="Z123" s="13"/>
      <c r="AA123" s="11">
        <f t="shared" si="96"/>
        <v>0</v>
      </c>
      <c r="AB123" s="12"/>
      <c r="AC123" s="13"/>
      <c r="AD123" s="11">
        <f t="shared" si="97"/>
        <v>0</v>
      </c>
      <c r="AE123" s="12"/>
      <c r="AF123" s="13"/>
      <c r="AG123" s="11">
        <f t="shared" si="98"/>
        <v>0</v>
      </c>
      <c r="AH123" s="12"/>
      <c r="AI123" s="14"/>
      <c r="AJ123" s="7" t="s">
        <v>40</v>
      </c>
    </row>
    <row r="124" spans="1:36">
      <c r="A124" s="554"/>
      <c r="B124" s="585"/>
      <c r="C124" s="588"/>
      <c r="D124" s="591"/>
      <c r="E124" s="593"/>
      <c r="F124" s="504"/>
      <c r="G124" s="82" t="s">
        <v>37</v>
      </c>
      <c r="H124" s="13"/>
      <c r="I124" s="11">
        <f t="shared" si="90"/>
        <v>0</v>
      </c>
      <c r="J124" s="12"/>
      <c r="K124" s="13"/>
      <c r="L124" s="11">
        <f t="shared" si="91"/>
        <v>0</v>
      </c>
      <c r="M124" s="12"/>
      <c r="N124" s="13"/>
      <c r="O124" s="11">
        <f t="shared" si="92"/>
        <v>0</v>
      </c>
      <c r="P124" s="12"/>
      <c r="Q124" s="13"/>
      <c r="R124" s="11">
        <f t="shared" si="93"/>
        <v>0</v>
      </c>
      <c r="S124" s="12"/>
      <c r="T124" s="13"/>
      <c r="U124" s="11">
        <f t="shared" si="94"/>
        <v>0</v>
      </c>
      <c r="V124" s="12"/>
      <c r="W124" s="13"/>
      <c r="X124" s="11">
        <f t="shared" si="95"/>
        <v>0</v>
      </c>
      <c r="Y124" s="12"/>
      <c r="Z124" s="13"/>
      <c r="AA124" s="11">
        <f t="shared" si="96"/>
        <v>0</v>
      </c>
      <c r="AB124" s="12"/>
      <c r="AC124" s="13"/>
      <c r="AD124" s="11">
        <f t="shared" si="97"/>
        <v>0</v>
      </c>
      <c r="AE124" s="12"/>
      <c r="AF124" s="13"/>
      <c r="AG124" s="11">
        <f t="shared" si="98"/>
        <v>0</v>
      </c>
      <c r="AH124" s="12"/>
      <c r="AI124" s="14"/>
      <c r="AJ124" s="141">
        <f>AJ122/AJ118</f>
        <v>0.18096514745308312</v>
      </c>
    </row>
    <row r="125" spans="1:36" ht="15" thickBot="1">
      <c r="A125" s="555"/>
      <c r="B125" s="586"/>
      <c r="C125" s="589"/>
      <c r="D125" s="592"/>
      <c r="E125" s="594"/>
      <c r="F125" s="505"/>
      <c r="G125" s="83" t="s">
        <v>38</v>
      </c>
      <c r="H125" s="15"/>
      <c r="I125" s="16">
        <f t="shared" si="90"/>
        <v>0</v>
      </c>
      <c r="J125" s="17"/>
      <c r="K125" s="15"/>
      <c r="L125" s="16">
        <f t="shared" si="91"/>
        <v>0</v>
      </c>
      <c r="M125" s="17"/>
      <c r="N125" s="15"/>
      <c r="O125" s="16">
        <f t="shared" si="92"/>
        <v>0</v>
      </c>
      <c r="P125" s="17"/>
      <c r="Q125" s="15"/>
      <c r="R125" s="16">
        <f t="shared" si="93"/>
        <v>0</v>
      </c>
      <c r="S125" s="17"/>
      <c r="T125" s="15"/>
      <c r="U125" s="16">
        <f t="shared" si="94"/>
        <v>0</v>
      </c>
      <c r="V125" s="17"/>
      <c r="W125" s="15"/>
      <c r="X125" s="16">
        <f t="shared" si="95"/>
        <v>0</v>
      </c>
      <c r="Y125" s="17"/>
      <c r="Z125" s="15"/>
      <c r="AA125" s="16">
        <f t="shared" si="96"/>
        <v>0</v>
      </c>
      <c r="AB125" s="17"/>
      <c r="AC125" s="15"/>
      <c r="AD125" s="16">
        <f t="shared" si="97"/>
        <v>0</v>
      </c>
      <c r="AE125" s="17"/>
      <c r="AF125" s="15"/>
      <c r="AG125" s="16">
        <f t="shared" si="98"/>
        <v>0</v>
      </c>
      <c r="AH125" s="17"/>
      <c r="AI125" s="18"/>
      <c r="AJ125" s="150"/>
    </row>
    <row r="126" spans="1:36" ht="15" hidden="1" customHeight="1">
      <c r="A126" s="551" t="s">
        <v>17</v>
      </c>
      <c r="B126" s="448" t="s">
        <v>13</v>
      </c>
      <c r="C126" s="367" t="s">
        <v>14</v>
      </c>
      <c r="D126" s="367" t="s">
        <v>176</v>
      </c>
      <c r="E126" s="566" t="s">
        <v>16</v>
      </c>
      <c r="F126" s="354" t="s">
        <v>17</v>
      </c>
      <c r="G126" s="368" t="s">
        <v>18</v>
      </c>
      <c r="H126" s="365" t="s">
        <v>19</v>
      </c>
      <c r="I126" s="354" t="s">
        <v>20</v>
      </c>
      <c r="J126" s="355" t="s">
        <v>21</v>
      </c>
      <c r="K126" s="365" t="s">
        <v>19</v>
      </c>
      <c r="L126" s="354" t="s">
        <v>20</v>
      </c>
      <c r="M126" s="355" t="s">
        <v>21</v>
      </c>
      <c r="N126" s="365" t="s">
        <v>19</v>
      </c>
      <c r="O126" s="354" t="s">
        <v>20</v>
      </c>
      <c r="P126" s="355" t="s">
        <v>21</v>
      </c>
      <c r="Q126" s="365" t="s">
        <v>19</v>
      </c>
      <c r="R126" s="354" t="s">
        <v>20</v>
      </c>
      <c r="S126" s="355" t="s">
        <v>21</v>
      </c>
      <c r="T126" s="365" t="s">
        <v>19</v>
      </c>
      <c r="U126" s="354" t="s">
        <v>20</v>
      </c>
      <c r="V126" s="355" t="s">
        <v>21</v>
      </c>
      <c r="W126" s="365" t="s">
        <v>19</v>
      </c>
      <c r="X126" s="354" t="s">
        <v>20</v>
      </c>
      <c r="Y126" s="355" t="s">
        <v>21</v>
      </c>
      <c r="Z126" s="365" t="s">
        <v>19</v>
      </c>
      <c r="AA126" s="354" t="s">
        <v>20</v>
      </c>
      <c r="AB126" s="355" t="s">
        <v>21</v>
      </c>
      <c r="AC126" s="365" t="s">
        <v>19</v>
      </c>
      <c r="AD126" s="354" t="s">
        <v>20</v>
      </c>
      <c r="AE126" s="355" t="s">
        <v>21</v>
      </c>
      <c r="AF126" s="365" t="s">
        <v>19</v>
      </c>
      <c r="AG126" s="354" t="s">
        <v>20</v>
      </c>
      <c r="AH126" s="355" t="s">
        <v>21</v>
      </c>
      <c r="AI126" s="364" t="s">
        <v>19</v>
      </c>
      <c r="AJ126" s="358" t="s">
        <v>22</v>
      </c>
    </row>
    <row r="127" spans="1:36" ht="15.75" hidden="1" customHeight="1">
      <c r="A127" s="552"/>
      <c r="B127" s="449"/>
      <c r="C127" s="431"/>
      <c r="D127" s="431"/>
      <c r="E127" s="567"/>
      <c r="F127" s="444"/>
      <c r="G127" s="568"/>
      <c r="H127" s="443"/>
      <c r="I127" s="444"/>
      <c r="J127" s="445"/>
      <c r="K127" s="443"/>
      <c r="L127" s="444"/>
      <c r="M127" s="445"/>
      <c r="N127" s="443"/>
      <c r="O127" s="444"/>
      <c r="P127" s="445"/>
      <c r="Q127" s="443"/>
      <c r="R127" s="444"/>
      <c r="S127" s="445"/>
      <c r="T127" s="443"/>
      <c r="U127" s="444"/>
      <c r="V127" s="445"/>
      <c r="W127" s="443"/>
      <c r="X127" s="444"/>
      <c r="Y127" s="445"/>
      <c r="Z127" s="443"/>
      <c r="AA127" s="444"/>
      <c r="AB127" s="445"/>
      <c r="AC127" s="443"/>
      <c r="AD127" s="444"/>
      <c r="AE127" s="445"/>
      <c r="AF127" s="443"/>
      <c r="AG127" s="444"/>
      <c r="AH127" s="445"/>
      <c r="AI127" s="503"/>
      <c r="AJ127" s="382"/>
    </row>
    <row r="128" spans="1:36" ht="15" hidden="1" customHeight="1">
      <c r="A128" s="553" t="s">
        <v>234</v>
      </c>
      <c r="B128" s="584" t="s">
        <v>477</v>
      </c>
      <c r="C128" s="587">
        <v>2142</v>
      </c>
      <c r="D128" s="590"/>
      <c r="E128" s="390" t="s">
        <v>478</v>
      </c>
      <c r="F128" s="363" t="s">
        <v>473</v>
      </c>
      <c r="G128" s="80" t="s">
        <v>27</v>
      </c>
      <c r="H128" s="13"/>
      <c r="I128" s="9">
        <f t="shared" ref="I128:I136" si="99">H128-J128</f>
        <v>0</v>
      </c>
      <c r="J128" s="10"/>
      <c r="K128" s="13"/>
      <c r="L128" s="9">
        <f t="shared" ref="L128:L136" si="100">K128-M128</f>
        <v>0</v>
      </c>
      <c r="M128" s="10"/>
      <c r="N128" s="13"/>
      <c r="O128" s="9">
        <f t="shared" ref="O128:O136" si="101">N128-P128</f>
        <v>0</v>
      </c>
      <c r="P128" s="10"/>
      <c r="Q128" s="13"/>
      <c r="R128" s="9">
        <f t="shared" ref="R128:R136" si="102">Q128-S128</f>
        <v>0</v>
      </c>
      <c r="S128" s="10"/>
      <c r="T128" s="13"/>
      <c r="U128" s="9">
        <f t="shared" ref="U128:U136" si="103">T128-V128</f>
        <v>0</v>
      </c>
      <c r="V128" s="10"/>
      <c r="W128" s="13"/>
      <c r="X128" s="9">
        <f t="shared" ref="X128:X136" si="104">W128-Y128</f>
        <v>0</v>
      </c>
      <c r="Y128" s="10"/>
      <c r="Z128" s="13"/>
      <c r="AA128" s="9">
        <f t="shared" ref="AA128:AA136" si="105">Z128-AB128</f>
        <v>0</v>
      </c>
      <c r="AB128" s="10"/>
      <c r="AC128" s="13"/>
      <c r="AD128" s="9">
        <f t="shared" ref="AD128:AD136" si="106">AC128-AE128</f>
        <v>0</v>
      </c>
      <c r="AE128" s="10"/>
      <c r="AF128" s="13"/>
      <c r="AG128" s="9">
        <f t="shared" ref="AG128:AG136" si="107">AF128-AH128</f>
        <v>0</v>
      </c>
      <c r="AH128" s="10"/>
      <c r="AI128" s="14"/>
      <c r="AJ128" s="4" t="s">
        <v>28</v>
      </c>
    </row>
    <row r="129" spans="1:36" hidden="1">
      <c r="A129" s="554"/>
      <c r="B129" s="585"/>
      <c r="C129" s="588"/>
      <c r="D129" s="591"/>
      <c r="E129" s="593"/>
      <c r="F129" s="504"/>
      <c r="G129" s="82" t="s">
        <v>29</v>
      </c>
      <c r="H129" s="13"/>
      <c r="I129" s="11">
        <f t="shared" si="99"/>
        <v>0</v>
      </c>
      <c r="J129" s="12"/>
      <c r="K129" s="13"/>
      <c r="L129" s="11">
        <f t="shared" si="100"/>
        <v>0</v>
      </c>
      <c r="M129" s="12"/>
      <c r="N129" s="13"/>
      <c r="O129" s="11">
        <f t="shared" si="101"/>
        <v>0</v>
      </c>
      <c r="P129" s="12"/>
      <c r="Q129" s="13"/>
      <c r="R129" s="11">
        <f t="shared" si="102"/>
        <v>0</v>
      </c>
      <c r="S129" s="12"/>
      <c r="T129" s="13"/>
      <c r="U129" s="11">
        <f t="shared" si="103"/>
        <v>0</v>
      </c>
      <c r="V129" s="12"/>
      <c r="W129" s="13"/>
      <c r="X129" s="11">
        <f t="shared" si="104"/>
        <v>0</v>
      </c>
      <c r="Y129" s="12"/>
      <c r="Z129" s="13"/>
      <c r="AA129" s="11">
        <f t="shared" si="105"/>
        <v>0</v>
      </c>
      <c r="AB129" s="12"/>
      <c r="AC129" s="13"/>
      <c r="AD129" s="11">
        <f t="shared" si="106"/>
        <v>0</v>
      </c>
      <c r="AE129" s="12"/>
      <c r="AF129" s="13"/>
      <c r="AG129" s="11">
        <f t="shared" si="107"/>
        <v>0</v>
      </c>
      <c r="AH129" s="12"/>
      <c r="AI129" s="14"/>
      <c r="AJ129" s="140">
        <f>SUM(H128:H136,K128:K136,N128:N136,Q128:Q136,T128:T136,W128:W136,Z128:Z136,AC128:AC136,AF128:AF136)</f>
        <v>500000</v>
      </c>
    </row>
    <row r="130" spans="1:36" hidden="1">
      <c r="A130" s="554"/>
      <c r="B130" s="585"/>
      <c r="C130" s="588"/>
      <c r="D130" s="591"/>
      <c r="E130" s="593"/>
      <c r="F130" s="504"/>
      <c r="G130" s="82" t="s">
        <v>30</v>
      </c>
      <c r="H130" s="13">
        <v>500000</v>
      </c>
      <c r="I130" s="11">
        <f t="shared" si="99"/>
        <v>-10000</v>
      </c>
      <c r="J130" s="12">
        <v>510000</v>
      </c>
      <c r="K130" s="13"/>
      <c r="L130" s="11">
        <f t="shared" si="100"/>
        <v>0</v>
      </c>
      <c r="M130" s="12"/>
      <c r="N130" s="13"/>
      <c r="O130" s="11">
        <f t="shared" si="101"/>
        <v>0</v>
      </c>
      <c r="P130" s="12"/>
      <c r="Q130" s="13"/>
      <c r="R130" s="11">
        <f t="shared" si="102"/>
        <v>0</v>
      </c>
      <c r="S130" s="12"/>
      <c r="T130" s="13"/>
      <c r="U130" s="11">
        <f t="shared" si="103"/>
        <v>0</v>
      </c>
      <c r="V130" s="12"/>
      <c r="W130" s="13"/>
      <c r="X130" s="11">
        <f t="shared" si="104"/>
        <v>0</v>
      </c>
      <c r="Y130" s="12"/>
      <c r="Z130" s="13"/>
      <c r="AA130" s="11">
        <f t="shared" si="105"/>
        <v>0</v>
      </c>
      <c r="AB130" s="12"/>
      <c r="AC130" s="13"/>
      <c r="AD130" s="11">
        <f t="shared" si="106"/>
        <v>0</v>
      </c>
      <c r="AE130" s="12"/>
      <c r="AF130" s="13"/>
      <c r="AG130" s="11">
        <f t="shared" si="107"/>
        <v>0</v>
      </c>
      <c r="AH130" s="12"/>
      <c r="AI130" s="14"/>
      <c r="AJ130" s="7" t="s">
        <v>32</v>
      </c>
    </row>
    <row r="131" spans="1:36" hidden="1">
      <c r="A131" s="554"/>
      <c r="B131" s="585"/>
      <c r="C131" s="588"/>
      <c r="D131" s="591"/>
      <c r="E131" s="593"/>
      <c r="F131" s="504"/>
      <c r="G131" s="82" t="s">
        <v>31</v>
      </c>
      <c r="H131" s="13"/>
      <c r="I131" s="11">
        <f t="shared" si="99"/>
        <v>0</v>
      </c>
      <c r="J131" s="12"/>
      <c r="K131" s="13"/>
      <c r="L131" s="11">
        <f t="shared" si="100"/>
        <v>0</v>
      </c>
      <c r="M131" s="12"/>
      <c r="N131" s="13"/>
      <c r="O131" s="11">
        <f t="shared" si="101"/>
        <v>0</v>
      </c>
      <c r="P131" s="12"/>
      <c r="Q131" s="13"/>
      <c r="R131" s="11">
        <f t="shared" si="102"/>
        <v>0</v>
      </c>
      <c r="S131" s="12"/>
      <c r="T131" s="13"/>
      <c r="U131" s="11">
        <f t="shared" si="103"/>
        <v>0</v>
      </c>
      <c r="V131" s="12"/>
      <c r="W131" s="13"/>
      <c r="X131" s="11">
        <f t="shared" si="104"/>
        <v>0</v>
      </c>
      <c r="Y131" s="12"/>
      <c r="Z131" s="13"/>
      <c r="AA131" s="11">
        <f t="shared" si="105"/>
        <v>0</v>
      </c>
      <c r="AB131" s="12"/>
      <c r="AC131" s="13"/>
      <c r="AD131" s="11">
        <f t="shared" si="106"/>
        <v>0</v>
      </c>
      <c r="AE131" s="12"/>
      <c r="AF131" s="13"/>
      <c r="AG131" s="11">
        <f t="shared" si="107"/>
        <v>0</v>
      </c>
      <c r="AH131" s="12"/>
      <c r="AI131" s="14"/>
      <c r="AJ131" s="140">
        <f>SUM(I128:I136,L128:L136,O128:O136,R128:R136,U128:U136,X128:X136,AA128:AA136,AD128:AD136,AA128:AA136,AG128:AG136)</f>
        <v>-10000</v>
      </c>
    </row>
    <row r="132" spans="1:36" hidden="1">
      <c r="A132" s="554"/>
      <c r="B132" s="585"/>
      <c r="C132" s="588"/>
      <c r="D132" s="591"/>
      <c r="E132" s="593"/>
      <c r="F132" s="504"/>
      <c r="G132" s="82" t="s">
        <v>33</v>
      </c>
      <c r="H132" s="13"/>
      <c r="I132" s="11">
        <f t="shared" si="99"/>
        <v>0</v>
      </c>
      <c r="J132" s="12"/>
      <c r="K132" s="13"/>
      <c r="L132" s="11">
        <f t="shared" si="100"/>
        <v>0</v>
      </c>
      <c r="M132" s="12"/>
      <c r="N132" s="13"/>
      <c r="O132" s="11">
        <f t="shared" si="101"/>
        <v>0</v>
      </c>
      <c r="P132" s="12"/>
      <c r="Q132" s="13"/>
      <c r="R132" s="11">
        <f t="shared" si="102"/>
        <v>0</v>
      </c>
      <c r="S132" s="12"/>
      <c r="T132" s="13"/>
      <c r="U132" s="11">
        <f t="shared" si="103"/>
        <v>0</v>
      </c>
      <c r="V132" s="12"/>
      <c r="W132" s="13"/>
      <c r="X132" s="11">
        <f t="shared" si="104"/>
        <v>0</v>
      </c>
      <c r="Y132" s="12"/>
      <c r="Z132" s="13"/>
      <c r="AA132" s="11">
        <f t="shared" si="105"/>
        <v>0</v>
      </c>
      <c r="AB132" s="12"/>
      <c r="AC132" s="13"/>
      <c r="AD132" s="11">
        <f t="shared" si="106"/>
        <v>0</v>
      </c>
      <c r="AE132" s="12"/>
      <c r="AF132" s="13"/>
      <c r="AG132" s="11">
        <f t="shared" si="107"/>
        <v>0</v>
      </c>
      <c r="AH132" s="12"/>
      <c r="AI132" s="14"/>
      <c r="AJ132" s="7" t="s">
        <v>36</v>
      </c>
    </row>
    <row r="133" spans="1:36" hidden="1">
      <c r="A133" s="554"/>
      <c r="B133" s="585"/>
      <c r="C133" s="588"/>
      <c r="D133" s="591"/>
      <c r="E133" s="593"/>
      <c r="F133" s="504"/>
      <c r="G133" s="82" t="s">
        <v>34</v>
      </c>
      <c r="H133" s="13"/>
      <c r="I133" s="11">
        <f t="shared" si="99"/>
        <v>0</v>
      </c>
      <c r="J133" s="12"/>
      <c r="K133" s="13"/>
      <c r="L133" s="11">
        <f t="shared" si="100"/>
        <v>0</v>
      </c>
      <c r="M133" s="12"/>
      <c r="N133" s="13"/>
      <c r="O133" s="11">
        <f t="shared" si="101"/>
        <v>0</v>
      </c>
      <c r="P133" s="12"/>
      <c r="Q133" s="13"/>
      <c r="R133" s="11">
        <f t="shared" si="102"/>
        <v>0</v>
      </c>
      <c r="S133" s="12"/>
      <c r="T133" s="13"/>
      <c r="U133" s="11">
        <f t="shared" si="103"/>
        <v>0</v>
      </c>
      <c r="V133" s="12"/>
      <c r="W133" s="13"/>
      <c r="X133" s="11">
        <f t="shared" si="104"/>
        <v>0</v>
      </c>
      <c r="Y133" s="12"/>
      <c r="Z133" s="13"/>
      <c r="AA133" s="11">
        <f t="shared" si="105"/>
        <v>0</v>
      </c>
      <c r="AB133" s="12"/>
      <c r="AC133" s="13"/>
      <c r="AD133" s="11">
        <f t="shared" si="106"/>
        <v>0</v>
      </c>
      <c r="AE133" s="12"/>
      <c r="AF133" s="13"/>
      <c r="AG133" s="11">
        <f t="shared" si="107"/>
        <v>0</v>
      </c>
      <c r="AH133" s="12"/>
      <c r="AI133" s="14"/>
      <c r="AJ133" s="140">
        <f>SUM(J128:J136,M128:M136,P128:P136,S128:S136,V128:V136,Y128:Y136,AB128:AB136,AE128:AE136,AH128:AH136)</f>
        <v>510000</v>
      </c>
    </row>
    <row r="134" spans="1:36" hidden="1">
      <c r="A134" s="554"/>
      <c r="B134" s="585"/>
      <c r="C134" s="588"/>
      <c r="D134" s="591"/>
      <c r="E134" s="593"/>
      <c r="F134" s="504"/>
      <c r="G134" s="82" t="s">
        <v>35</v>
      </c>
      <c r="H134" s="13"/>
      <c r="I134" s="11">
        <f t="shared" si="99"/>
        <v>0</v>
      </c>
      <c r="J134" s="12"/>
      <c r="K134" s="13"/>
      <c r="L134" s="11">
        <f t="shared" si="100"/>
        <v>0</v>
      </c>
      <c r="M134" s="12"/>
      <c r="N134" s="13"/>
      <c r="O134" s="11">
        <f t="shared" si="101"/>
        <v>0</v>
      </c>
      <c r="P134" s="12"/>
      <c r="Q134" s="13"/>
      <c r="R134" s="11">
        <f t="shared" si="102"/>
        <v>0</v>
      </c>
      <c r="S134" s="12"/>
      <c r="T134" s="13"/>
      <c r="U134" s="11">
        <f t="shared" si="103"/>
        <v>0</v>
      </c>
      <c r="V134" s="12"/>
      <c r="W134" s="13"/>
      <c r="X134" s="11">
        <f t="shared" si="104"/>
        <v>0</v>
      </c>
      <c r="Y134" s="12"/>
      <c r="Z134" s="13"/>
      <c r="AA134" s="11">
        <f t="shared" si="105"/>
        <v>0</v>
      </c>
      <c r="AB134" s="12"/>
      <c r="AC134" s="13"/>
      <c r="AD134" s="11">
        <f t="shared" si="106"/>
        <v>0</v>
      </c>
      <c r="AE134" s="12"/>
      <c r="AF134" s="13"/>
      <c r="AG134" s="11">
        <f t="shared" si="107"/>
        <v>0</v>
      </c>
      <c r="AH134" s="12"/>
      <c r="AI134" s="14"/>
      <c r="AJ134" s="7" t="s">
        <v>40</v>
      </c>
    </row>
    <row r="135" spans="1:36" hidden="1">
      <c r="A135" s="554"/>
      <c r="B135" s="585"/>
      <c r="C135" s="588"/>
      <c r="D135" s="591"/>
      <c r="E135" s="593"/>
      <c r="F135" s="504"/>
      <c r="G135" s="82" t="s">
        <v>37</v>
      </c>
      <c r="H135" s="13"/>
      <c r="I135" s="11">
        <f t="shared" si="99"/>
        <v>0</v>
      </c>
      <c r="J135" s="12"/>
      <c r="K135" s="13"/>
      <c r="L135" s="11">
        <f t="shared" si="100"/>
        <v>0</v>
      </c>
      <c r="M135" s="12"/>
      <c r="N135" s="13"/>
      <c r="O135" s="11">
        <f t="shared" si="101"/>
        <v>0</v>
      </c>
      <c r="P135" s="12"/>
      <c r="Q135" s="13"/>
      <c r="R135" s="11">
        <f t="shared" si="102"/>
        <v>0</v>
      </c>
      <c r="S135" s="12"/>
      <c r="T135" s="13"/>
      <c r="U135" s="11">
        <f t="shared" si="103"/>
        <v>0</v>
      </c>
      <c r="V135" s="12"/>
      <c r="W135" s="13"/>
      <c r="X135" s="11">
        <f t="shared" si="104"/>
        <v>0</v>
      </c>
      <c r="Y135" s="12"/>
      <c r="Z135" s="13"/>
      <c r="AA135" s="11">
        <f t="shared" si="105"/>
        <v>0</v>
      </c>
      <c r="AB135" s="12"/>
      <c r="AC135" s="13"/>
      <c r="AD135" s="11">
        <f t="shared" si="106"/>
        <v>0</v>
      </c>
      <c r="AE135" s="12"/>
      <c r="AF135" s="13"/>
      <c r="AG135" s="11">
        <f t="shared" si="107"/>
        <v>0</v>
      </c>
      <c r="AH135" s="12"/>
      <c r="AI135" s="14"/>
      <c r="AJ135" s="141">
        <f>AJ133/AJ129</f>
        <v>1.02</v>
      </c>
    </row>
    <row r="136" spans="1:36" ht="15" hidden="1" thickBot="1">
      <c r="A136" s="556"/>
      <c r="B136" s="595"/>
      <c r="C136" s="596"/>
      <c r="D136" s="597"/>
      <c r="E136" s="598"/>
      <c r="F136" s="599"/>
      <c r="G136" s="123" t="s">
        <v>38</v>
      </c>
      <c r="H136" s="26"/>
      <c r="I136" s="20">
        <f t="shared" si="99"/>
        <v>0</v>
      </c>
      <c r="J136" s="21"/>
      <c r="K136" s="26"/>
      <c r="L136" s="20">
        <f t="shared" si="100"/>
        <v>0</v>
      </c>
      <c r="M136" s="21"/>
      <c r="N136" s="26"/>
      <c r="O136" s="20">
        <f t="shared" si="101"/>
        <v>0</v>
      </c>
      <c r="P136" s="21"/>
      <c r="Q136" s="26"/>
      <c r="R136" s="20">
        <f t="shared" si="102"/>
        <v>0</v>
      </c>
      <c r="S136" s="21"/>
      <c r="T136" s="26"/>
      <c r="U136" s="20">
        <f t="shared" si="103"/>
        <v>0</v>
      </c>
      <c r="V136" s="21"/>
      <c r="W136" s="26"/>
      <c r="X136" s="20">
        <f t="shared" si="104"/>
        <v>0</v>
      </c>
      <c r="Y136" s="21"/>
      <c r="Z136" s="26"/>
      <c r="AA136" s="20">
        <f t="shared" si="105"/>
        <v>0</v>
      </c>
      <c r="AB136" s="21"/>
      <c r="AC136" s="26"/>
      <c r="AD136" s="20">
        <f t="shared" si="106"/>
        <v>0</v>
      </c>
      <c r="AE136" s="21"/>
      <c r="AF136" s="26"/>
      <c r="AG136" s="20">
        <f t="shared" si="107"/>
        <v>0</v>
      </c>
      <c r="AH136" s="21"/>
      <c r="AI136" s="172"/>
      <c r="AJ136" s="153"/>
    </row>
    <row r="137" spans="1:36" ht="15" customHeight="1">
      <c r="A137" s="551" t="s">
        <v>17</v>
      </c>
      <c r="B137" s="448" t="s">
        <v>13</v>
      </c>
      <c r="C137" s="367" t="s">
        <v>14</v>
      </c>
      <c r="D137" s="367" t="s">
        <v>176</v>
      </c>
      <c r="E137" s="566" t="s">
        <v>16</v>
      </c>
      <c r="F137" s="354" t="s">
        <v>17</v>
      </c>
      <c r="G137" s="368" t="s">
        <v>18</v>
      </c>
      <c r="H137" s="365" t="s">
        <v>19</v>
      </c>
      <c r="I137" s="354" t="s">
        <v>20</v>
      </c>
      <c r="J137" s="355" t="s">
        <v>21</v>
      </c>
      <c r="K137" s="365" t="s">
        <v>19</v>
      </c>
      <c r="L137" s="354" t="s">
        <v>20</v>
      </c>
      <c r="M137" s="355" t="s">
        <v>21</v>
      </c>
      <c r="N137" s="365" t="s">
        <v>19</v>
      </c>
      <c r="O137" s="354" t="s">
        <v>20</v>
      </c>
      <c r="P137" s="355" t="s">
        <v>21</v>
      </c>
      <c r="Q137" s="365" t="s">
        <v>19</v>
      </c>
      <c r="R137" s="354" t="s">
        <v>20</v>
      </c>
      <c r="S137" s="355" t="s">
        <v>21</v>
      </c>
      <c r="T137" s="365" t="s">
        <v>19</v>
      </c>
      <c r="U137" s="354" t="s">
        <v>20</v>
      </c>
      <c r="V137" s="355" t="s">
        <v>21</v>
      </c>
      <c r="W137" s="365" t="s">
        <v>19</v>
      </c>
      <c r="X137" s="354" t="s">
        <v>20</v>
      </c>
      <c r="Y137" s="355" t="s">
        <v>21</v>
      </c>
      <c r="Z137" s="365" t="s">
        <v>19</v>
      </c>
      <c r="AA137" s="354" t="s">
        <v>20</v>
      </c>
      <c r="AB137" s="355" t="s">
        <v>21</v>
      </c>
      <c r="AC137" s="365" t="s">
        <v>19</v>
      </c>
      <c r="AD137" s="354" t="s">
        <v>20</v>
      </c>
      <c r="AE137" s="355" t="s">
        <v>21</v>
      </c>
      <c r="AF137" s="365" t="s">
        <v>19</v>
      </c>
      <c r="AG137" s="354" t="s">
        <v>20</v>
      </c>
      <c r="AH137" s="355" t="s">
        <v>21</v>
      </c>
      <c r="AI137" s="364" t="s">
        <v>19</v>
      </c>
      <c r="AJ137" s="358" t="s">
        <v>22</v>
      </c>
    </row>
    <row r="138" spans="1:36" ht="15.75" customHeight="1">
      <c r="A138" s="552"/>
      <c r="B138" s="449"/>
      <c r="C138" s="431"/>
      <c r="D138" s="431"/>
      <c r="E138" s="567"/>
      <c r="F138" s="444"/>
      <c r="G138" s="568"/>
      <c r="H138" s="443"/>
      <c r="I138" s="444"/>
      <c r="J138" s="445"/>
      <c r="K138" s="443"/>
      <c r="L138" s="444"/>
      <c r="M138" s="445"/>
      <c r="N138" s="443"/>
      <c r="O138" s="444"/>
      <c r="P138" s="445"/>
      <c r="Q138" s="443"/>
      <c r="R138" s="444"/>
      <c r="S138" s="445"/>
      <c r="T138" s="443"/>
      <c r="U138" s="444"/>
      <c r="V138" s="445"/>
      <c r="W138" s="443"/>
      <c r="X138" s="444"/>
      <c r="Y138" s="445"/>
      <c r="Z138" s="443"/>
      <c r="AA138" s="444"/>
      <c r="AB138" s="445"/>
      <c r="AC138" s="443"/>
      <c r="AD138" s="444"/>
      <c r="AE138" s="445"/>
      <c r="AF138" s="443"/>
      <c r="AG138" s="444"/>
      <c r="AH138" s="445"/>
      <c r="AI138" s="503"/>
      <c r="AJ138" s="468"/>
    </row>
    <row r="139" spans="1:36" ht="15" customHeight="1">
      <c r="A139" s="553" t="s">
        <v>234</v>
      </c>
      <c r="B139" s="584" t="s">
        <v>397</v>
      </c>
      <c r="C139" s="587">
        <v>2540</v>
      </c>
      <c r="D139" s="590" t="s">
        <v>479</v>
      </c>
      <c r="E139" s="390" t="s">
        <v>398</v>
      </c>
      <c r="F139" s="363" t="s">
        <v>396</v>
      </c>
      <c r="G139" s="80" t="s">
        <v>27</v>
      </c>
      <c r="H139" s="13"/>
      <c r="I139" s="9">
        <f t="shared" ref="I139:I147" si="108">H139-J139</f>
        <v>0</v>
      </c>
      <c r="J139" s="10"/>
      <c r="K139" s="13"/>
      <c r="L139" s="9">
        <f t="shared" ref="L139:L147" si="109">K139-M139</f>
        <v>0</v>
      </c>
      <c r="M139" s="10"/>
      <c r="N139" s="13"/>
      <c r="O139" s="9">
        <f t="shared" ref="O139:O147" si="110">N139-P139</f>
        <v>0</v>
      </c>
      <c r="P139" s="10"/>
      <c r="Q139" s="13"/>
      <c r="R139" s="9">
        <f t="shared" ref="R139:R147" si="111">Q139-S139</f>
        <v>0</v>
      </c>
      <c r="S139" s="10"/>
      <c r="T139" s="13"/>
      <c r="U139" s="9">
        <f t="shared" ref="U139:U147" si="112">T139-V139</f>
        <v>0</v>
      </c>
      <c r="V139" s="10"/>
      <c r="W139" s="13"/>
      <c r="X139" s="9">
        <f t="shared" ref="X139:X147" si="113">W139-Y139</f>
        <v>0</v>
      </c>
      <c r="Y139" s="10"/>
      <c r="Z139" s="13"/>
      <c r="AA139" s="9">
        <f t="shared" ref="AA139:AA147" si="114">Z139-AB139</f>
        <v>0</v>
      </c>
      <c r="AB139" s="10"/>
      <c r="AC139" s="13"/>
      <c r="AD139" s="9">
        <f t="shared" ref="AD139:AD147" si="115">AC139-AE139</f>
        <v>0</v>
      </c>
      <c r="AE139" s="10"/>
      <c r="AF139" s="13"/>
      <c r="AG139" s="9">
        <f t="shared" ref="AG139:AG147" si="116">AF139-AH139</f>
        <v>0</v>
      </c>
      <c r="AH139" s="10"/>
      <c r="AI139" s="14"/>
      <c r="AJ139" s="4" t="s">
        <v>28</v>
      </c>
    </row>
    <row r="140" spans="1:36">
      <c r="A140" s="554"/>
      <c r="B140" s="585"/>
      <c r="C140" s="588"/>
      <c r="D140" s="591"/>
      <c r="E140" s="593"/>
      <c r="F140" s="504"/>
      <c r="G140" s="82" t="s">
        <v>29</v>
      </c>
      <c r="H140" s="13"/>
      <c r="I140" s="11">
        <f t="shared" si="108"/>
        <v>0</v>
      </c>
      <c r="J140" s="12"/>
      <c r="K140" s="13"/>
      <c r="L140" s="11">
        <f t="shared" si="109"/>
        <v>0</v>
      </c>
      <c r="M140" s="12"/>
      <c r="N140" s="13"/>
      <c r="O140" s="11">
        <f t="shared" si="110"/>
        <v>0</v>
      </c>
      <c r="P140" s="12"/>
      <c r="Q140" s="13"/>
      <c r="R140" s="11">
        <f t="shared" si="111"/>
        <v>0</v>
      </c>
      <c r="S140" s="12"/>
      <c r="T140" s="13"/>
      <c r="U140" s="11">
        <f t="shared" si="112"/>
        <v>0</v>
      </c>
      <c r="V140" s="12"/>
      <c r="W140" s="13"/>
      <c r="X140" s="11">
        <f t="shared" si="113"/>
        <v>0</v>
      </c>
      <c r="Y140" s="12"/>
      <c r="Z140" s="13"/>
      <c r="AA140" s="11">
        <f t="shared" si="114"/>
        <v>0</v>
      </c>
      <c r="AB140" s="12"/>
      <c r="AC140" s="13"/>
      <c r="AD140" s="11">
        <f t="shared" si="115"/>
        <v>0</v>
      </c>
      <c r="AE140" s="12"/>
      <c r="AF140" s="13"/>
      <c r="AG140" s="11">
        <f t="shared" si="116"/>
        <v>0</v>
      </c>
      <c r="AH140" s="12"/>
      <c r="AI140" s="14"/>
      <c r="AJ140" s="140">
        <f>SUM(H139:H147,K139:K147,N139:N147,Q139:Q147,T139:T147,W139:W147,Z139:Z147,AC139:AC147,AF139:AF147)</f>
        <v>1683708</v>
      </c>
    </row>
    <row r="141" spans="1:36">
      <c r="A141" s="554"/>
      <c r="B141" s="585"/>
      <c r="C141" s="588"/>
      <c r="D141" s="591"/>
      <c r="E141" s="593"/>
      <c r="F141" s="504"/>
      <c r="G141" s="82" t="s">
        <v>30</v>
      </c>
      <c r="H141" s="13"/>
      <c r="I141" s="11">
        <f t="shared" si="108"/>
        <v>0</v>
      </c>
      <c r="J141" s="12"/>
      <c r="K141" s="13">
        <v>135000</v>
      </c>
      <c r="L141" s="11">
        <f t="shared" si="109"/>
        <v>0</v>
      </c>
      <c r="M141" s="12">
        <v>135000</v>
      </c>
      <c r="N141" s="13"/>
      <c r="O141" s="11">
        <f t="shared" si="110"/>
        <v>0</v>
      </c>
      <c r="P141" s="12"/>
      <c r="Q141" s="13">
        <v>135000</v>
      </c>
      <c r="R141" s="11">
        <f t="shared" si="111"/>
        <v>0</v>
      </c>
      <c r="S141" s="12">
        <v>135000</v>
      </c>
      <c r="T141" s="13"/>
      <c r="U141" s="11">
        <f t="shared" si="112"/>
        <v>0</v>
      </c>
      <c r="V141" s="12"/>
      <c r="W141" s="13"/>
      <c r="X141" s="11">
        <f t="shared" si="113"/>
        <v>0</v>
      </c>
      <c r="Y141" s="12"/>
      <c r="Z141" s="13"/>
      <c r="AA141" s="11">
        <f t="shared" si="114"/>
        <v>0</v>
      </c>
      <c r="AB141" s="12"/>
      <c r="AC141" s="13"/>
      <c r="AD141" s="11">
        <f t="shared" si="115"/>
        <v>0</v>
      </c>
      <c r="AE141" s="12"/>
      <c r="AF141" s="13"/>
      <c r="AG141" s="11">
        <f t="shared" si="116"/>
        <v>0</v>
      </c>
      <c r="AH141" s="12"/>
      <c r="AI141" s="14"/>
      <c r="AJ141" s="7" t="s">
        <v>32</v>
      </c>
    </row>
    <row r="142" spans="1:36">
      <c r="A142" s="554"/>
      <c r="B142" s="585"/>
      <c r="C142" s="588"/>
      <c r="D142" s="591"/>
      <c r="E142" s="593"/>
      <c r="F142" s="504"/>
      <c r="G142" s="82" t="s">
        <v>31</v>
      </c>
      <c r="H142" s="13"/>
      <c r="I142" s="11">
        <f t="shared" si="108"/>
        <v>0</v>
      </c>
      <c r="J142" s="12"/>
      <c r="K142" s="13"/>
      <c r="L142" s="11">
        <f t="shared" si="109"/>
        <v>0</v>
      </c>
      <c r="M142" s="12"/>
      <c r="N142" s="13"/>
      <c r="O142" s="11">
        <f t="shared" si="110"/>
        <v>0</v>
      </c>
      <c r="P142" s="12"/>
      <c r="Q142" s="13"/>
      <c r="R142" s="11">
        <f t="shared" si="111"/>
        <v>0</v>
      </c>
      <c r="S142" s="12"/>
      <c r="T142" s="13"/>
      <c r="U142" s="11">
        <f t="shared" si="112"/>
        <v>0</v>
      </c>
      <c r="V142" s="12"/>
      <c r="W142" s="13"/>
      <c r="X142" s="11">
        <f t="shared" si="113"/>
        <v>0</v>
      </c>
      <c r="Y142" s="12"/>
      <c r="Z142" s="13"/>
      <c r="AA142" s="11">
        <f t="shared" si="114"/>
        <v>0</v>
      </c>
      <c r="AB142" s="12"/>
      <c r="AC142" s="13"/>
      <c r="AD142" s="11">
        <f t="shared" si="115"/>
        <v>0</v>
      </c>
      <c r="AE142" s="12"/>
      <c r="AF142" s="13"/>
      <c r="AG142" s="11">
        <f t="shared" si="116"/>
        <v>0</v>
      </c>
      <c r="AH142" s="12"/>
      <c r="AI142" s="14"/>
      <c r="AJ142" s="140">
        <f>SUM(I139:I147,L139:L147,O139:O147,R139:R147,U139:U147,X139:X147,AA139:AA147,AD139:AD147,AA139:AA147,AG139:AG147)</f>
        <v>1413708</v>
      </c>
    </row>
    <row r="143" spans="1:36">
      <c r="A143" s="554"/>
      <c r="B143" s="585"/>
      <c r="C143" s="588"/>
      <c r="D143" s="591"/>
      <c r="E143" s="593"/>
      <c r="F143" s="504"/>
      <c r="G143" s="82" t="s">
        <v>33</v>
      </c>
      <c r="H143" s="13"/>
      <c r="I143" s="11">
        <f t="shared" si="108"/>
        <v>0</v>
      </c>
      <c r="J143" s="12"/>
      <c r="K143" s="13"/>
      <c r="L143" s="11">
        <f t="shared" si="109"/>
        <v>0</v>
      </c>
      <c r="M143" s="12"/>
      <c r="N143" s="13"/>
      <c r="O143" s="11">
        <f t="shared" si="110"/>
        <v>0</v>
      </c>
      <c r="P143" s="12"/>
      <c r="Q143" s="13"/>
      <c r="R143" s="11">
        <f t="shared" si="111"/>
        <v>0</v>
      </c>
      <c r="S143" s="12"/>
      <c r="T143" s="13"/>
      <c r="U143" s="11">
        <f t="shared" si="112"/>
        <v>0</v>
      </c>
      <c r="V143" s="12"/>
      <c r="W143" s="13"/>
      <c r="X143" s="11">
        <f t="shared" si="113"/>
        <v>0</v>
      </c>
      <c r="Y143" s="12"/>
      <c r="Z143" s="13"/>
      <c r="AA143" s="11">
        <f t="shared" si="114"/>
        <v>0</v>
      </c>
      <c r="AB143" s="12"/>
      <c r="AC143" s="13"/>
      <c r="AD143" s="11">
        <f t="shared" si="115"/>
        <v>0</v>
      </c>
      <c r="AE143" s="12"/>
      <c r="AF143" s="13"/>
      <c r="AG143" s="11">
        <f t="shared" si="116"/>
        <v>0</v>
      </c>
      <c r="AH143" s="12"/>
      <c r="AI143" s="14"/>
      <c r="AJ143" s="7" t="s">
        <v>36</v>
      </c>
    </row>
    <row r="144" spans="1:36">
      <c r="A144" s="554"/>
      <c r="B144" s="585"/>
      <c r="C144" s="588"/>
      <c r="D144" s="591"/>
      <c r="E144" s="593"/>
      <c r="F144" s="504"/>
      <c r="G144" s="82" t="s">
        <v>34</v>
      </c>
      <c r="H144" s="13"/>
      <c r="I144" s="11">
        <f t="shared" si="108"/>
        <v>0</v>
      </c>
      <c r="J144" s="12"/>
      <c r="K144" s="13"/>
      <c r="L144" s="11">
        <f t="shared" si="109"/>
        <v>0</v>
      </c>
      <c r="M144" s="12"/>
      <c r="N144" s="13"/>
      <c r="O144" s="11">
        <f t="shared" si="110"/>
        <v>0</v>
      </c>
      <c r="P144" s="12"/>
      <c r="Q144" s="13"/>
      <c r="R144" s="11">
        <f t="shared" si="111"/>
        <v>0</v>
      </c>
      <c r="S144" s="12"/>
      <c r="T144" s="13"/>
      <c r="U144" s="11">
        <f t="shared" si="112"/>
        <v>0</v>
      </c>
      <c r="V144" s="12"/>
      <c r="W144" s="304">
        <v>1413708</v>
      </c>
      <c r="X144" s="305">
        <f t="shared" si="113"/>
        <v>1413708</v>
      </c>
      <c r="Y144" s="306"/>
      <c r="Z144" s="13"/>
      <c r="AA144" s="11">
        <f t="shared" si="114"/>
        <v>0</v>
      </c>
      <c r="AB144" s="12"/>
      <c r="AC144" s="13"/>
      <c r="AD144" s="11">
        <f t="shared" si="115"/>
        <v>0</v>
      </c>
      <c r="AE144" s="12"/>
      <c r="AF144" s="13"/>
      <c r="AG144" s="11">
        <f t="shared" si="116"/>
        <v>0</v>
      </c>
      <c r="AH144" s="12"/>
      <c r="AI144" s="14"/>
      <c r="AJ144" s="140">
        <f>SUM(J139:J147,M139:M147,P139:P147,S139:S147,V139:V147,Y139:Y147,AB139:AB147,AE139:AE147,AH139:AH147)</f>
        <v>270000</v>
      </c>
    </row>
    <row r="145" spans="1:36">
      <c r="A145" s="554"/>
      <c r="B145" s="585"/>
      <c r="C145" s="588"/>
      <c r="D145" s="591"/>
      <c r="E145" s="593"/>
      <c r="F145" s="504"/>
      <c r="G145" s="82" t="s">
        <v>35</v>
      </c>
      <c r="H145" s="13"/>
      <c r="I145" s="11">
        <f t="shared" si="108"/>
        <v>0</v>
      </c>
      <c r="J145" s="12"/>
      <c r="K145" s="13"/>
      <c r="L145" s="11">
        <f t="shared" si="109"/>
        <v>0</v>
      </c>
      <c r="M145" s="12"/>
      <c r="N145" s="13"/>
      <c r="O145" s="11">
        <f t="shared" si="110"/>
        <v>0</v>
      </c>
      <c r="P145" s="12"/>
      <c r="Q145" s="13"/>
      <c r="R145" s="11">
        <f t="shared" si="111"/>
        <v>0</v>
      </c>
      <c r="S145" s="12"/>
      <c r="T145" s="13"/>
      <c r="U145" s="11">
        <f t="shared" si="112"/>
        <v>0</v>
      </c>
      <c r="V145" s="12"/>
      <c r="W145" s="13"/>
      <c r="X145" s="11">
        <f t="shared" si="113"/>
        <v>0</v>
      </c>
      <c r="Y145" s="12"/>
      <c r="Z145" s="13"/>
      <c r="AA145" s="11">
        <f t="shared" si="114"/>
        <v>0</v>
      </c>
      <c r="AB145" s="12"/>
      <c r="AC145" s="13"/>
      <c r="AD145" s="11">
        <f t="shared" si="115"/>
        <v>0</v>
      </c>
      <c r="AE145" s="12"/>
      <c r="AF145" s="13"/>
      <c r="AG145" s="11">
        <f t="shared" si="116"/>
        <v>0</v>
      </c>
      <c r="AH145" s="12"/>
      <c r="AI145" s="14"/>
      <c r="AJ145" s="7" t="s">
        <v>40</v>
      </c>
    </row>
    <row r="146" spans="1:36">
      <c r="A146" s="554"/>
      <c r="B146" s="585"/>
      <c r="C146" s="588"/>
      <c r="D146" s="591"/>
      <c r="E146" s="593"/>
      <c r="F146" s="504"/>
      <c r="G146" s="82" t="s">
        <v>37</v>
      </c>
      <c r="H146" s="13"/>
      <c r="I146" s="11">
        <f t="shared" si="108"/>
        <v>0</v>
      </c>
      <c r="J146" s="12"/>
      <c r="K146" s="13"/>
      <c r="L146" s="11">
        <f t="shared" si="109"/>
        <v>0</v>
      </c>
      <c r="M146" s="12"/>
      <c r="N146" s="13"/>
      <c r="O146" s="11">
        <f t="shared" si="110"/>
        <v>0</v>
      </c>
      <c r="P146" s="12"/>
      <c r="Q146" s="13"/>
      <c r="R146" s="11">
        <f t="shared" si="111"/>
        <v>0</v>
      </c>
      <c r="S146" s="12"/>
      <c r="T146" s="13"/>
      <c r="U146" s="11">
        <f t="shared" si="112"/>
        <v>0</v>
      </c>
      <c r="V146" s="12"/>
      <c r="W146" s="13"/>
      <c r="X146" s="11">
        <f t="shared" si="113"/>
        <v>0</v>
      </c>
      <c r="Y146" s="12"/>
      <c r="Z146" s="13"/>
      <c r="AA146" s="11">
        <f t="shared" si="114"/>
        <v>0</v>
      </c>
      <c r="AB146" s="12"/>
      <c r="AC146" s="13"/>
      <c r="AD146" s="11">
        <f t="shared" si="115"/>
        <v>0</v>
      </c>
      <c r="AE146" s="12"/>
      <c r="AF146" s="13"/>
      <c r="AG146" s="11">
        <f t="shared" si="116"/>
        <v>0</v>
      </c>
      <c r="AH146" s="12"/>
      <c r="AI146" s="14"/>
      <c r="AJ146" s="141">
        <f>AJ144/AJ140</f>
        <v>0.16036034751869088</v>
      </c>
    </row>
    <row r="147" spans="1:36" ht="15" thickBot="1">
      <c r="A147" s="556"/>
      <c r="B147" s="595"/>
      <c r="C147" s="596"/>
      <c r="D147" s="597"/>
      <c r="E147" s="598"/>
      <c r="F147" s="599"/>
      <c r="G147" s="123" t="s">
        <v>38</v>
      </c>
      <c r="H147" s="26"/>
      <c r="I147" s="20">
        <f t="shared" si="108"/>
        <v>0</v>
      </c>
      <c r="J147" s="21"/>
      <c r="K147" s="26"/>
      <c r="L147" s="20">
        <f t="shared" si="109"/>
        <v>0</v>
      </c>
      <c r="M147" s="21"/>
      <c r="N147" s="26"/>
      <c r="O147" s="20">
        <f t="shared" si="110"/>
        <v>0</v>
      </c>
      <c r="P147" s="21"/>
      <c r="Q147" s="26"/>
      <c r="R147" s="20">
        <f t="shared" si="111"/>
        <v>0</v>
      </c>
      <c r="S147" s="21"/>
      <c r="T147" s="26"/>
      <c r="U147" s="20">
        <f t="shared" si="112"/>
        <v>0</v>
      </c>
      <c r="V147" s="21"/>
      <c r="W147" s="26"/>
      <c r="X147" s="20">
        <f t="shared" si="113"/>
        <v>0</v>
      </c>
      <c r="Y147" s="21"/>
      <c r="Z147" s="26"/>
      <c r="AA147" s="20">
        <f t="shared" si="114"/>
        <v>0</v>
      </c>
      <c r="AB147" s="21"/>
      <c r="AC147" s="26"/>
      <c r="AD147" s="20">
        <f t="shared" si="115"/>
        <v>0</v>
      </c>
      <c r="AE147" s="21"/>
      <c r="AF147" s="26"/>
      <c r="AG147" s="20">
        <f t="shared" si="116"/>
        <v>0</v>
      </c>
      <c r="AH147" s="21"/>
      <c r="AI147" s="172"/>
      <c r="AJ147" s="153"/>
    </row>
    <row r="148" spans="1:36" ht="15" customHeight="1">
      <c r="A148" s="551" t="s">
        <v>17</v>
      </c>
      <c r="B148" s="448" t="s">
        <v>13</v>
      </c>
      <c r="C148" s="367" t="s">
        <v>14</v>
      </c>
      <c r="D148" s="367" t="s">
        <v>176</v>
      </c>
      <c r="E148" s="566" t="s">
        <v>16</v>
      </c>
      <c r="F148" s="354" t="s">
        <v>17</v>
      </c>
      <c r="G148" s="368" t="s">
        <v>18</v>
      </c>
      <c r="H148" s="365" t="s">
        <v>19</v>
      </c>
      <c r="I148" s="354" t="s">
        <v>20</v>
      </c>
      <c r="J148" s="355" t="s">
        <v>21</v>
      </c>
      <c r="K148" s="365" t="s">
        <v>19</v>
      </c>
      <c r="L148" s="354" t="s">
        <v>20</v>
      </c>
      <c r="M148" s="355" t="s">
        <v>21</v>
      </c>
      <c r="N148" s="365" t="s">
        <v>19</v>
      </c>
      <c r="O148" s="354" t="s">
        <v>20</v>
      </c>
      <c r="P148" s="355" t="s">
        <v>21</v>
      </c>
      <c r="Q148" s="365" t="s">
        <v>19</v>
      </c>
      <c r="R148" s="354" t="s">
        <v>20</v>
      </c>
      <c r="S148" s="355" t="s">
        <v>21</v>
      </c>
      <c r="T148" s="365" t="s">
        <v>19</v>
      </c>
      <c r="U148" s="354" t="s">
        <v>20</v>
      </c>
      <c r="V148" s="355" t="s">
        <v>21</v>
      </c>
      <c r="W148" s="365" t="s">
        <v>19</v>
      </c>
      <c r="X148" s="354" t="s">
        <v>20</v>
      </c>
      <c r="Y148" s="355" t="s">
        <v>21</v>
      </c>
      <c r="Z148" s="365" t="s">
        <v>19</v>
      </c>
      <c r="AA148" s="354" t="s">
        <v>20</v>
      </c>
      <c r="AB148" s="355" t="s">
        <v>21</v>
      </c>
      <c r="AC148" s="365" t="s">
        <v>19</v>
      </c>
      <c r="AD148" s="354" t="s">
        <v>20</v>
      </c>
      <c r="AE148" s="355" t="s">
        <v>21</v>
      </c>
      <c r="AF148" s="365" t="s">
        <v>19</v>
      </c>
      <c r="AG148" s="354" t="s">
        <v>20</v>
      </c>
      <c r="AH148" s="355" t="s">
        <v>21</v>
      </c>
      <c r="AI148" s="356" t="s">
        <v>19</v>
      </c>
      <c r="AJ148" s="358" t="s">
        <v>22</v>
      </c>
    </row>
    <row r="149" spans="1:36" ht="15" customHeight="1">
      <c r="A149" s="552"/>
      <c r="B149" s="449"/>
      <c r="C149" s="431"/>
      <c r="D149" s="431"/>
      <c r="E149" s="567"/>
      <c r="F149" s="444"/>
      <c r="G149" s="568"/>
      <c r="H149" s="443"/>
      <c r="I149" s="444"/>
      <c r="J149" s="445"/>
      <c r="K149" s="443"/>
      <c r="L149" s="444"/>
      <c r="M149" s="445"/>
      <c r="N149" s="443"/>
      <c r="O149" s="444"/>
      <c r="P149" s="445"/>
      <c r="Q149" s="443"/>
      <c r="R149" s="444"/>
      <c r="S149" s="445"/>
      <c r="T149" s="443"/>
      <c r="U149" s="444"/>
      <c r="V149" s="445"/>
      <c r="W149" s="443"/>
      <c r="X149" s="444"/>
      <c r="Y149" s="445"/>
      <c r="Z149" s="443"/>
      <c r="AA149" s="444"/>
      <c r="AB149" s="445"/>
      <c r="AC149" s="443"/>
      <c r="AD149" s="444"/>
      <c r="AE149" s="445"/>
      <c r="AF149" s="443"/>
      <c r="AG149" s="444"/>
      <c r="AH149" s="445"/>
      <c r="AI149" s="452"/>
      <c r="AJ149" s="468"/>
    </row>
    <row r="150" spans="1:36" ht="15" customHeight="1">
      <c r="A150" s="553" t="s">
        <v>363</v>
      </c>
      <c r="B150" s="584" t="s">
        <v>480</v>
      </c>
      <c r="C150" s="587">
        <v>2228</v>
      </c>
      <c r="D150" s="590" t="s">
        <v>481</v>
      </c>
      <c r="E150" s="390" t="s">
        <v>482</v>
      </c>
      <c r="F150" s="363" t="s">
        <v>363</v>
      </c>
      <c r="G150" s="80" t="s">
        <v>27</v>
      </c>
      <c r="H150" s="13"/>
      <c r="I150" s="9">
        <f t="shared" ref="I150:I158" si="117">H150-J150</f>
        <v>0</v>
      </c>
      <c r="J150" s="10"/>
      <c r="K150" s="13"/>
      <c r="L150" s="9">
        <f t="shared" ref="L150:L158" si="118">K150-M150</f>
        <v>0</v>
      </c>
      <c r="M150" s="10"/>
      <c r="N150" s="13"/>
      <c r="O150" s="9">
        <f t="shared" ref="O150:O158" si="119">N150-P150</f>
        <v>0</v>
      </c>
      <c r="P150" s="10"/>
      <c r="Q150" s="13"/>
      <c r="R150" s="9">
        <f t="shared" ref="R150:R158" si="120">Q150-S150</f>
        <v>0</v>
      </c>
      <c r="S150" s="10"/>
      <c r="T150" s="13"/>
      <c r="U150" s="9">
        <f t="shared" ref="U150:U158" si="121">T150-V150</f>
        <v>0</v>
      </c>
      <c r="V150" s="10"/>
      <c r="W150" s="13"/>
      <c r="X150" s="9">
        <f t="shared" ref="X150:X158" si="122">W150-Y150</f>
        <v>0</v>
      </c>
      <c r="Y150" s="10"/>
      <c r="Z150" s="13"/>
      <c r="AA150" s="9">
        <f t="shared" ref="AA150:AA158" si="123">Z150-AB150</f>
        <v>0</v>
      </c>
      <c r="AB150" s="10"/>
      <c r="AC150" s="13"/>
      <c r="AD150" s="9">
        <f t="shared" ref="AD150:AD158" si="124">AC150-AE150</f>
        <v>0</v>
      </c>
      <c r="AE150" s="10"/>
      <c r="AF150" s="13"/>
      <c r="AG150" s="9">
        <f t="shared" ref="AG150:AG158" si="125">AF150-AH150</f>
        <v>0</v>
      </c>
      <c r="AH150" s="10"/>
      <c r="AI150" s="3"/>
      <c r="AJ150" s="4" t="s">
        <v>28</v>
      </c>
    </row>
    <row r="151" spans="1:36">
      <c r="A151" s="554"/>
      <c r="B151" s="585"/>
      <c r="C151" s="588"/>
      <c r="D151" s="591"/>
      <c r="E151" s="593"/>
      <c r="F151" s="504"/>
      <c r="G151" s="82" t="s">
        <v>29</v>
      </c>
      <c r="H151" s="13"/>
      <c r="I151" s="11">
        <f t="shared" si="117"/>
        <v>0</v>
      </c>
      <c r="J151" s="12"/>
      <c r="K151" s="13"/>
      <c r="L151" s="11">
        <f t="shared" si="118"/>
        <v>0</v>
      </c>
      <c r="M151" s="12"/>
      <c r="N151" s="13"/>
      <c r="O151" s="11">
        <f t="shared" si="119"/>
        <v>0</v>
      </c>
      <c r="P151" s="12"/>
      <c r="Q151" s="13"/>
      <c r="R151" s="11">
        <f t="shared" si="120"/>
        <v>0</v>
      </c>
      <c r="S151" s="12"/>
      <c r="T151" s="13"/>
      <c r="U151" s="11">
        <f t="shared" si="121"/>
        <v>0</v>
      </c>
      <c r="V151" s="12"/>
      <c r="W151" s="13"/>
      <c r="X151" s="11">
        <f t="shared" si="122"/>
        <v>0</v>
      </c>
      <c r="Y151" s="12"/>
      <c r="Z151" s="13"/>
      <c r="AA151" s="11">
        <f t="shared" si="123"/>
        <v>0</v>
      </c>
      <c r="AB151" s="12"/>
      <c r="AC151" s="13"/>
      <c r="AD151" s="11">
        <f t="shared" si="124"/>
        <v>0</v>
      </c>
      <c r="AE151" s="12"/>
      <c r="AF151" s="13"/>
      <c r="AG151" s="11">
        <f t="shared" si="125"/>
        <v>0</v>
      </c>
      <c r="AH151" s="12"/>
      <c r="AI151" s="3"/>
      <c r="AJ151" s="140">
        <f>SUM(H150:H158,K150:K158,N150:N158,Q150:Q158,T150:T158,W150:W158,Z150:Z158,AC150:AC158,AF150:AF158)</f>
        <v>147401</v>
      </c>
    </row>
    <row r="152" spans="1:36">
      <c r="A152" s="554"/>
      <c r="B152" s="585"/>
      <c r="C152" s="588"/>
      <c r="D152" s="591"/>
      <c r="E152" s="593"/>
      <c r="F152" s="504"/>
      <c r="G152" s="82" t="s">
        <v>30</v>
      </c>
      <c r="H152" s="13"/>
      <c r="I152" s="11">
        <f t="shared" si="117"/>
        <v>0</v>
      </c>
      <c r="J152" s="12"/>
      <c r="K152" s="13"/>
      <c r="L152" s="11">
        <f t="shared" si="118"/>
        <v>0</v>
      </c>
      <c r="M152" s="12"/>
      <c r="N152" s="13"/>
      <c r="O152" s="11">
        <f t="shared" si="119"/>
        <v>0</v>
      </c>
      <c r="P152" s="12"/>
      <c r="Q152" s="13"/>
      <c r="R152" s="11">
        <f t="shared" si="120"/>
        <v>0</v>
      </c>
      <c r="S152" s="12"/>
      <c r="T152" s="13"/>
      <c r="U152" s="11">
        <f t="shared" si="121"/>
        <v>0</v>
      </c>
      <c r="V152" s="12"/>
      <c r="W152" s="13"/>
      <c r="X152" s="11">
        <f t="shared" si="122"/>
        <v>0</v>
      </c>
      <c r="Y152" s="12"/>
      <c r="Z152" s="13"/>
      <c r="AA152" s="11">
        <f t="shared" si="123"/>
        <v>0</v>
      </c>
      <c r="AB152" s="12"/>
      <c r="AC152" s="13"/>
      <c r="AD152" s="11">
        <f t="shared" si="124"/>
        <v>0</v>
      </c>
      <c r="AE152" s="12"/>
      <c r="AF152" s="13"/>
      <c r="AG152" s="11">
        <f t="shared" si="125"/>
        <v>0</v>
      </c>
      <c r="AH152" s="12"/>
      <c r="AI152" s="3"/>
      <c r="AJ152" s="7" t="s">
        <v>32</v>
      </c>
    </row>
    <row r="153" spans="1:36">
      <c r="A153" s="554"/>
      <c r="B153" s="585"/>
      <c r="C153" s="588"/>
      <c r="D153" s="591"/>
      <c r="E153" s="593"/>
      <c r="F153" s="504"/>
      <c r="G153" s="82" t="s">
        <v>31</v>
      </c>
      <c r="H153" s="13"/>
      <c r="I153" s="11">
        <f t="shared" si="117"/>
        <v>0</v>
      </c>
      <c r="J153" s="12"/>
      <c r="K153" s="13"/>
      <c r="L153" s="11">
        <f t="shared" si="118"/>
        <v>0</v>
      </c>
      <c r="M153" s="12"/>
      <c r="N153" s="13"/>
      <c r="O153" s="11">
        <f t="shared" si="119"/>
        <v>0</v>
      </c>
      <c r="P153" s="12"/>
      <c r="Q153" s="13"/>
      <c r="R153" s="11">
        <f t="shared" si="120"/>
        <v>0</v>
      </c>
      <c r="S153" s="12"/>
      <c r="T153" s="13"/>
      <c r="U153" s="11">
        <f t="shared" si="121"/>
        <v>0</v>
      </c>
      <c r="V153" s="12"/>
      <c r="W153" s="13"/>
      <c r="X153" s="11">
        <f t="shared" si="122"/>
        <v>0</v>
      </c>
      <c r="Y153" s="12"/>
      <c r="Z153" s="13"/>
      <c r="AA153" s="11">
        <f t="shared" si="123"/>
        <v>0</v>
      </c>
      <c r="AB153" s="12"/>
      <c r="AC153" s="13"/>
      <c r="AD153" s="11">
        <f t="shared" si="124"/>
        <v>0</v>
      </c>
      <c r="AE153" s="12"/>
      <c r="AF153" s="13"/>
      <c r="AG153" s="11">
        <f t="shared" si="125"/>
        <v>0</v>
      </c>
      <c r="AH153" s="12"/>
      <c r="AI153" s="3"/>
      <c r="AJ153" s="140">
        <f>SUM(I150:I158,L150:L158,O150:O158,R150:R158,U150:U158,X150:X158,AA150:AA158,AD150:AD158,AA150:AA158,AG150:AG158)</f>
        <v>147401</v>
      </c>
    </row>
    <row r="154" spans="1:36" ht="15" customHeight="1">
      <c r="A154" s="554"/>
      <c r="B154" s="585"/>
      <c r="C154" s="588"/>
      <c r="D154" s="591"/>
      <c r="E154" s="593"/>
      <c r="F154" s="504"/>
      <c r="G154" s="82" t="s">
        <v>33</v>
      </c>
      <c r="H154" s="13"/>
      <c r="I154" s="11">
        <f t="shared" si="117"/>
        <v>0</v>
      </c>
      <c r="J154" s="12"/>
      <c r="K154" s="13"/>
      <c r="L154" s="11">
        <f t="shared" si="118"/>
        <v>0</v>
      </c>
      <c r="M154" s="12"/>
      <c r="N154" s="13"/>
      <c r="O154" s="11">
        <f t="shared" si="119"/>
        <v>0</v>
      </c>
      <c r="P154" s="12"/>
      <c r="Q154" s="13"/>
      <c r="R154" s="11">
        <f t="shared" si="120"/>
        <v>0</v>
      </c>
      <c r="S154" s="12"/>
      <c r="T154" s="13"/>
      <c r="U154" s="11">
        <f t="shared" si="121"/>
        <v>0</v>
      </c>
      <c r="V154" s="12"/>
      <c r="W154" s="13"/>
      <c r="X154" s="11">
        <f t="shared" si="122"/>
        <v>0</v>
      </c>
      <c r="Y154" s="12"/>
      <c r="Z154" s="13"/>
      <c r="AA154" s="11">
        <f t="shared" si="123"/>
        <v>0</v>
      </c>
      <c r="AB154" s="12"/>
      <c r="AC154" s="13"/>
      <c r="AD154" s="11">
        <f t="shared" si="124"/>
        <v>0</v>
      </c>
      <c r="AE154" s="12"/>
      <c r="AF154" s="13"/>
      <c r="AG154" s="11">
        <f t="shared" si="125"/>
        <v>0</v>
      </c>
      <c r="AH154" s="12"/>
      <c r="AI154" s="3"/>
      <c r="AJ154" s="7" t="s">
        <v>36</v>
      </c>
    </row>
    <row r="155" spans="1:36">
      <c r="A155" s="554"/>
      <c r="B155" s="585"/>
      <c r="C155" s="588"/>
      <c r="D155" s="591"/>
      <c r="E155" s="593"/>
      <c r="F155" s="504"/>
      <c r="G155" s="82" t="s">
        <v>34</v>
      </c>
      <c r="H155" s="13"/>
      <c r="I155" s="11">
        <f t="shared" si="117"/>
        <v>0</v>
      </c>
      <c r="J155" s="12"/>
      <c r="K155" s="13"/>
      <c r="L155" s="11">
        <f t="shared" si="118"/>
        <v>0</v>
      </c>
      <c r="M155" s="12"/>
      <c r="N155" s="13"/>
      <c r="O155" s="11">
        <f t="shared" si="119"/>
        <v>0</v>
      </c>
      <c r="P155" s="12"/>
      <c r="Q155" s="13"/>
      <c r="R155" s="11">
        <f t="shared" si="120"/>
        <v>0</v>
      </c>
      <c r="S155" s="12"/>
      <c r="T155" s="13"/>
      <c r="U155" s="11">
        <f t="shared" si="121"/>
        <v>0</v>
      </c>
      <c r="V155" s="12"/>
      <c r="W155" s="13">
        <v>147401</v>
      </c>
      <c r="X155" s="11">
        <f t="shared" si="122"/>
        <v>147401</v>
      </c>
      <c r="Y155" s="12"/>
      <c r="Z155" s="13"/>
      <c r="AA155" s="11">
        <f t="shared" si="123"/>
        <v>0</v>
      </c>
      <c r="AB155" s="12"/>
      <c r="AC155" s="13"/>
      <c r="AD155" s="11">
        <f t="shared" si="124"/>
        <v>0</v>
      </c>
      <c r="AE155" s="12"/>
      <c r="AF155" s="13"/>
      <c r="AG155" s="11">
        <f t="shared" si="125"/>
        <v>0</v>
      </c>
      <c r="AH155" s="12"/>
      <c r="AI155" s="3"/>
      <c r="AJ155" s="140">
        <f>SUM(J150:J158,M150:M158,P150:P158,S150:S158,V150:V158,Y150:Y158,AB150:AB158,AE150:AE158,AH150:AH158)</f>
        <v>0</v>
      </c>
    </row>
    <row r="156" spans="1:36">
      <c r="A156" s="554"/>
      <c r="B156" s="585"/>
      <c r="C156" s="588"/>
      <c r="D156" s="591"/>
      <c r="E156" s="593"/>
      <c r="F156" s="504"/>
      <c r="G156" s="82" t="s">
        <v>35</v>
      </c>
      <c r="H156" s="13"/>
      <c r="I156" s="11">
        <f t="shared" si="117"/>
        <v>0</v>
      </c>
      <c r="J156" s="12"/>
      <c r="K156" s="13"/>
      <c r="L156" s="11">
        <f t="shared" si="118"/>
        <v>0</v>
      </c>
      <c r="M156" s="12"/>
      <c r="N156" s="13"/>
      <c r="O156" s="11">
        <f t="shared" si="119"/>
        <v>0</v>
      </c>
      <c r="P156" s="12"/>
      <c r="Q156" s="13"/>
      <c r="R156" s="11">
        <f t="shared" si="120"/>
        <v>0</v>
      </c>
      <c r="S156" s="12"/>
      <c r="T156" s="13"/>
      <c r="U156" s="11">
        <f t="shared" si="121"/>
        <v>0</v>
      </c>
      <c r="V156" s="12"/>
      <c r="W156" s="13"/>
      <c r="X156" s="11">
        <f t="shared" si="122"/>
        <v>0</v>
      </c>
      <c r="Y156" s="12"/>
      <c r="Z156" s="13"/>
      <c r="AA156" s="11">
        <f t="shared" si="123"/>
        <v>0</v>
      </c>
      <c r="AB156" s="12"/>
      <c r="AC156" s="13"/>
      <c r="AD156" s="11">
        <f t="shared" si="124"/>
        <v>0</v>
      </c>
      <c r="AE156" s="12"/>
      <c r="AF156" s="13"/>
      <c r="AG156" s="11">
        <f t="shared" si="125"/>
        <v>0</v>
      </c>
      <c r="AH156" s="12"/>
      <c r="AI156" s="3"/>
      <c r="AJ156" s="7" t="s">
        <v>40</v>
      </c>
    </row>
    <row r="157" spans="1:36">
      <c r="A157" s="554"/>
      <c r="B157" s="585"/>
      <c r="C157" s="588"/>
      <c r="D157" s="591"/>
      <c r="E157" s="593"/>
      <c r="F157" s="504"/>
      <c r="G157" s="82" t="s">
        <v>37</v>
      </c>
      <c r="H157" s="13"/>
      <c r="I157" s="11">
        <f t="shared" si="117"/>
        <v>0</v>
      </c>
      <c r="J157" s="12"/>
      <c r="K157" s="13"/>
      <c r="L157" s="11">
        <f t="shared" si="118"/>
        <v>0</v>
      </c>
      <c r="M157" s="12"/>
      <c r="N157" s="13"/>
      <c r="O157" s="11">
        <f t="shared" si="119"/>
        <v>0</v>
      </c>
      <c r="P157" s="12"/>
      <c r="Q157" s="13"/>
      <c r="R157" s="11">
        <f t="shared" si="120"/>
        <v>0</v>
      </c>
      <c r="S157" s="12"/>
      <c r="T157" s="13"/>
      <c r="U157" s="11">
        <f t="shared" si="121"/>
        <v>0</v>
      </c>
      <c r="V157" s="12"/>
      <c r="W157" s="13"/>
      <c r="X157" s="11">
        <f t="shared" si="122"/>
        <v>0</v>
      </c>
      <c r="Y157" s="12"/>
      <c r="Z157" s="13"/>
      <c r="AA157" s="11">
        <f t="shared" si="123"/>
        <v>0</v>
      </c>
      <c r="AB157" s="12"/>
      <c r="AC157" s="13"/>
      <c r="AD157" s="11">
        <f t="shared" si="124"/>
        <v>0</v>
      </c>
      <c r="AE157" s="12"/>
      <c r="AF157" s="13"/>
      <c r="AG157" s="11">
        <f t="shared" si="125"/>
        <v>0</v>
      </c>
      <c r="AH157" s="12"/>
      <c r="AI157" s="3"/>
      <c r="AJ157" s="141">
        <f>AJ155/AJ151</f>
        <v>0</v>
      </c>
    </row>
    <row r="158" spans="1:36" ht="15" customHeight="1" thickBot="1">
      <c r="A158" s="556"/>
      <c r="B158" s="595"/>
      <c r="C158" s="596"/>
      <c r="D158" s="597"/>
      <c r="E158" s="598"/>
      <c r="F158" s="599"/>
      <c r="G158" s="123" t="s">
        <v>38</v>
      </c>
      <c r="H158" s="26"/>
      <c r="I158" s="20">
        <f t="shared" si="117"/>
        <v>0</v>
      </c>
      <c r="J158" s="21"/>
      <c r="K158" s="26"/>
      <c r="L158" s="20">
        <f t="shared" si="118"/>
        <v>0</v>
      </c>
      <c r="M158" s="21"/>
      <c r="N158" s="26"/>
      <c r="O158" s="20">
        <f t="shared" si="119"/>
        <v>0</v>
      </c>
      <c r="P158" s="21"/>
      <c r="Q158" s="26"/>
      <c r="R158" s="20">
        <f t="shared" si="120"/>
        <v>0</v>
      </c>
      <c r="S158" s="21"/>
      <c r="T158" s="26"/>
      <c r="U158" s="20">
        <f t="shared" si="121"/>
        <v>0</v>
      </c>
      <c r="V158" s="21"/>
      <c r="W158" s="26"/>
      <c r="X158" s="20">
        <f t="shared" si="122"/>
        <v>0</v>
      </c>
      <c r="Y158" s="21"/>
      <c r="Z158" s="26"/>
      <c r="AA158" s="20">
        <f t="shared" si="123"/>
        <v>0</v>
      </c>
      <c r="AB158" s="21"/>
      <c r="AC158" s="26"/>
      <c r="AD158" s="20">
        <f t="shared" si="124"/>
        <v>0</v>
      </c>
      <c r="AE158" s="21"/>
      <c r="AF158" s="26"/>
      <c r="AG158" s="20">
        <f t="shared" si="125"/>
        <v>0</v>
      </c>
      <c r="AH158" s="21"/>
      <c r="AI158" s="19"/>
      <c r="AJ158" s="153"/>
    </row>
    <row r="159" spans="1:36" hidden="1">
      <c r="A159" s="551" t="s">
        <v>17</v>
      </c>
      <c r="B159" s="448" t="s">
        <v>13</v>
      </c>
      <c r="C159" s="367" t="s">
        <v>14</v>
      </c>
      <c r="D159" s="367" t="s">
        <v>176</v>
      </c>
      <c r="E159" s="566" t="s">
        <v>16</v>
      </c>
      <c r="F159" s="354" t="s">
        <v>17</v>
      </c>
      <c r="G159" s="368" t="s">
        <v>18</v>
      </c>
      <c r="H159" s="394" t="s">
        <v>19</v>
      </c>
      <c r="I159" s="393" t="s">
        <v>20</v>
      </c>
      <c r="J159" s="402" t="s">
        <v>21</v>
      </c>
      <c r="K159" s="394" t="s">
        <v>19</v>
      </c>
      <c r="L159" s="393" t="s">
        <v>20</v>
      </c>
      <c r="M159" s="402" t="s">
        <v>21</v>
      </c>
      <c r="N159" s="394" t="s">
        <v>19</v>
      </c>
      <c r="O159" s="393" t="s">
        <v>20</v>
      </c>
      <c r="P159" s="402" t="s">
        <v>21</v>
      </c>
      <c r="Q159" s="394" t="s">
        <v>19</v>
      </c>
      <c r="R159" s="393" t="s">
        <v>20</v>
      </c>
      <c r="S159" s="402" t="s">
        <v>21</v>
      </c>
      <c r="T159" s="394" t="s">
        <v>19</v>
      </c>
      <c r="U159" s="393" t="s">
        <v>20</v>
      </c>
      <c r="V159" s="402" t="s">
        <v>21</v>
      </c>
      <c r="W159" s="394" t="s">
        <v>19</v>
      </c>
      <c r="X159" s="393" t="s">
        <v>20</v>
      </c>
      <c r="Y159" s="402" t="s">
        <v>21</v>
      </c>
      <c r="Z159" s="394" t="s">
        <v>19</v>
      </c>
      <c r="AA159" s="393" t="s">
        <v>20</v>
      </c>
      <c r="AB159" s="402" t="s">
        <v>21</v>
      </c>
      <c r="AC159" s="394" t="s">
        <v>19</v>
      </c>
      <c r="AD159" s="393" t="s">
        <v>20</v>
      </c>
      <c r="AE159" s="402" t="s">
        <v>21</v>
      </c>
      <c r="AF159" s="394" t="s">
        <v>19</v>
      </c>
      <c r="AG159" s="393" t="s">
        <v>20</v>
      </c>
      <c r="AH159" s="402" t="s">
        <v>21</v>
      </c>
      <c r="AI159" s="356" t="s">
        <v>19</v>
      </c>
      <c r="AJ159" s="358" t="s">
        <v>22</v>
      </c>
    </row>
    <row r="160" spans="1:36" hidden="1">
      <c r="A160" s="552"/>
      <c r="B160" s="449"/>
      <c r="C160" s="431"/>
      <c r="D160" s="431"/>
      <c r="E160" s="567"/>
      <c r="F160" s="444"/>
      <c r="G160" s="568"/>
      <c r="H160" s="487"/>
      <c r="I160" s="379"/>
      <c r="J160" s="380"/>
      <c r="K160" s="487"/>
      <c r="L160" s="379"/>
      <c r="M160" s="380"/>
      <c r="N160" s="487"/>
      <c r="O160" s="379"/>
      <c r="P160" s="380"/>
      <c r="Q160" s="487"/>
      <c r="R160" s="379"/>
      <c r="S160" s="380"/>
      <c r="T160" s="487"/>
      <c r="U160" s="379"/>
      <c r="V160" s="380"/>
      <c r="W160" s="487"/>
      <c r="X160" s="379"/>
      <c r="Y160" s="380"/>
      <c r="Z160" s="487"/>
      <c r="AA160" s="379"/>
      <c r="AB160" s="380"/>
      <c r="AC160" s="487"/>
      <c r="AD160" s="379"/>
      <c r="AE160" s="380"/>
      <c r="AF160" s="487"/>
      <c r="AG160" s="379"/>
      <c r="AH160" s="380"/>
      <c r="AI160" s="452"/>
      <c r="AJ160" s="468"/>
    </row>
    <row r="161" spans="1:36" hidden="1">
      <c r="A161" s="553" t="s">
        <v>363</v>
      </c>
      <c r="B161" s="584" t="s">
        <v>483</v>
      </c>
      <c r="C161" s="587">
        <v>2320</v>
      </c>
      <c r="D161" s="590"/>
      <c r="E161" s="390" t="s">
        <v>484</v>
      </c>
      <c r="F161" s="363" t="s">
        <v>363</v>
      </c>
      <c r="G161" s="80" t="s">
        <v>27</v>
      </c>
      <c r="H161" s="13"/>
      <c r="I161" s="9">
        <f t="shared" ref="I161:I169" si="126">H161-J161</f>
        <v>0</v>
      </c>
      <c r="J161" s="10"/>
      <c r="K161" s="13"/>
      <c r="L161" s="9">
        <f t="shared" ref="L161:L169" si="127">K161-M161</f>
        <v>0</v>
      </c>
      <c r="M161" s="10"/>
      <c r="N161" s="13"/>
      <c r="O161" s="9">
        <f t="shared" ref="O161:O169" si="128">N161-P161</f>
        <v>0</v>
      </c>
      <c r="P161" s="10"/>
      <c r="Q161" s="13"/>
      <c r="R161" s="9">
        <f t="shared" ref="R161:R169" si="129">Q161-S161</f>
        <v>0</v>
      </c>
      <c r="S161" s="10"/>
      <c r="T161" s="13"/>
      <c r="U161" s="9">
        <f t="shared" ref="U161:U169" si="130">T161-V161</f>
        <v>0</v>
      </c>
      <c r="V161" s="10"/>
      <c r="W161" s="13"/>
      <c r="X161" s="9">
        <f t="shared" ref="X161:X169" si="131">W161-Y161</f>
        <v>0</v>
      </c>
      <c r="Y161" s="10"/>
      <c r="Z161" s="13"/>
      <c r="AA161" s="9">
        <f t="shared" ref="AA161:AA169" si="132">Z161-AB161</f>
        <v>0</v>
      </c>
      <c r="AB161" s="10"/>
      <c r="AC161" s="13"/>
      <c r="AD161" s="9">
        <f t="shared" ref="AD161:AD169" si="133">AC161-AE161</f>
        <v>0</v>
      </c>
      <c r="AE161" s="10"/>
      <c r="AF161" s="13"/>
      <c r="AG161" s="9">
        <f t="shared" ref="AG161:AG169" si="134">AF161-AH161</f>
        <v>0</v>
      </c>
      <c r="AH161" s="10"/>
      <c r="AI161" s="25"/>
      <c r="AJ161" s="4" t="s">
        <v>28</v>
      </c>
    </row>
    <row r="162" spans="1:36" hidden="1">
      <c r="A162" s="554"/>
      <c r="B162" s="585"/>
      <c r="C162" s="588"/>
      <c r="D162" s="591"/>
      <c r="E162" s="593"/>
      <c r="F162" s="504"/>
      <c r="G162" s="82" t="s">
        <v>29</v>
      </c>
      <c r="H162" s="13"/>
      <c r="I162" s="11">
        <f t="shared" si="126"/>
        <v>0</v>
      </c>
      <c r="J162" s="12"/>
      <c r="K162" s="13"/>
      <c r="L162" s="11">
        <f t="shared" si="127"/>
        <v>0</v>
      </c>
      <c r="M162" s="12"/>
      <c r="N162" s="13"/>
      <c r="O162" s="11">
        <f t="shared" si="128"/>
        <v>0</v>
      </c>
      <c r="P162" s="12"/>
      <c r="Q162" s="13"/>
      <c r="R162" s="11">
        <f t="shared" si="129"/>
        <v>0</v>
      </c>
      <c r="S162" s="12"/>
      <c r="T162" s="13"/>
      <c r="U162" s="11">
        <f t="shared" si="130"/>
        <v>0</v>
      </c>
      <c r="V162" s="12"/>
      <c r="W162" s="13"/>
      <c r="X162" s="11">
        <f t="shared" si="131"/>
        <v>0</v>
      </c>
      <c r="Y162" s="12"/>
      <c r="Z162" s="13"/>
      <c r="AA162" s="11">
        <f t="shared" si="132"/>
        <v>0</v>
      </c>
      <c r="AB162" s="12"/>
      <c r="AC162" s="13"/>
      <c r="AD162" s="11">
        <f t="shared" si="133"/>
        <v>0</v>
      </c>
      <c r="AE162" s="12"/>
      <c r="AF162" s="13"/>
      <c r="AG162" s="11">
        <f t="shared" si="134"/>
        <v>0</v>
      </c>
      <c r="AH162" s="12"/>
      <c r="AI162" s="25"/>
      <c r="AJ162" s="140">
        <f>SUM(H161:H169,K161:K169,N161:N169,Q161:Q169,T161:T169,W161:W169,Z161:Z169,AC161:AC169,AF161:AF169)</f>
        <v>250000</v>
      </c>
    </row>
    <row r="163" spans="1:36" hidden="1">
      <c r="A163" s="554"/>
      <c r="B163" s="585"/>
      <c r="C163" s="588"/>
      <c r="D163" s="591"/>
      <c r="E163" s="593"/>
      <c r="F163" s="504"/>
      <c r="G163" s="82" t="s">
        <v>30</v>
      </c>
      <c r="H163" s="13">
        <v>250000</v>
      </c>
      <c r="I163" s="11">
        <f t="shared" si="126"/>
        <v>-10000</v>
      </c>
      <c r="J163" s="12">
        <v>260000</v>
      </c>
      <c r="K163" s="13"/>
      <c r="L163" s="11">
        <f t="shared" si="127"/>
        <v>0</v>
      </c>
      <c r="M163" s="12"/>
      <c r="N163" s="13"/>
      <c r="O163" s="11">
        <f t="shared" si="128"/>
        <v>0</v>
      </c>
      <c r="P163" s="12"/>
      <c r="Q163" s="13"/>
      <c r="R163" s="11">
        <f t="shared" si="129"/>
        <v>0</v>
      </c>
      <c r="S163" s="12"/>
      <c r="T163" s="13"/>
      <c r="U163" s="11">
        <f t="shared" si="130"/>
        <v>0</v>
      </c>
      <c r="V163" s="12"/>
      <c r="W163" s="13"/>
      <c r="X163" s="11">
        <f t="shared" si="131"/>
        <v>0</v>
      </c>
      <c r="Y163" s="12"/>
      <c r="Z163" s="13"/>
      <c r="AA163" s="11">
        <f t="shared" si="132"/>
        <v>0</v>
      </c>
      <c r="AB163" s="12"/>
      <c r="AC163" s="13"/>
      <c r="AD163" s="11">
        <f t="shared" si="133"/>
        <v>0</v>
      </c>
      <c r="AE163" s="12"/>
      <c r="AF163" s="13"/>
      <c r="AG163" s="11">
        <f t="shared" si="134"/>
        <v>0</v>
      </c>
      <c r="AH163" s="12"/>
      <c r="AI163" s="25"/>
      <c r="AJ163" s="7" t="s">
        <v>32</v>
      </c>
    </row>
    <row r="164" spans="1:36" hidden="1">
      <c r="A164" s="554"/>
      <c r="B164" s="585"/>
      <c r="C164" s="588"/>
      <c r="D164" s="591"/>
      <c r="E164" s="593"/>
      <c r="F164" s="504"/>
      <c r="G164" s="82" t="s">
        <v>31</v>
      </c>
      <c r="H164" s="13"/>
      <c r="I164" s="11">
        <f t="shared" si="126"/>
        <v>0</v>
      </c>
      <c r="J164" s="12"/>
      <c r="K164" s="13"/>
      <c r="L164" s="11">
        <f t="shared" si="127"/>
        <v>0</v>
      </c>
      <c r="M164" s="12"/>
      <c r="N164" s="13"/>
      <c r="O164" s="11">
        <f t="shared" si="128"/>
        <v>0</v>
      </c>
      <c r="P164" s="12"/>
      <c r="Q164" s="13"/>
      <c r="R164" s="11">
        <f t="shared" si="129"/>
        <v>0</v>
      </c>
      <c r="S164" s="12"/>
      <c r="T164" s="13"/>
      <c r="U164" s="11">
        <f t="shared" si="130"/>
        <v>0</v>
      </c>
      <c r="V164" s="12"/>
      <c r="W164" s="13"/>
      <c r="X164" s="11">
        <f t="shared" si="131"/>
        <v>0</v>
      </c>
      <c r="Y164" s="12"/>
      <c r="Z164" s="13"/>
      <c r="AA164" s="11">
        <f t="shared" si="132"/>
        <v>0</v>
      </c>
      <c r="AB164" s="12"/>
      <c r="AC164" s="13"/>
      <c r="AD164" s="11">
        <f t="shared" si="133"/>
        <v>0</v>
      </c>
      <c r="AE164" s="12"/>
      <c r="AF164" s="13"/>
      <c r="AG164" s="11">
        <f t="shared" si="134"/>
        <v>0</v>
      </c>
      <c r="AH164" s="12"/>
      <c r="AI164" s="25"/>
      <c r="AJ164" s="140">
        <f>SUM(I161:I169,L161:L169,O161:O169,R161:R169,U161:U169,X161:X169,AA161:AA169,AD161:AD169,AA161:AA169,AG161:AG169)</f>
        <v>-10000</v>
      </c>
    </row>
    <row r="165" spans="1:36" hidden="1">
      <c r="A165" s="554"/>
      <c r="B165" s="585"/>
      <c r="C165" s="588"/>
      <c r="D165" s="591"/>
      <c r="E165" s="593"/>
      <c r="F165" s="504"/>
      <c r="G165" s="82" t="s">
        <v>33</v>
      </c>
      <c r="H165" s="13"/>
      <c r="I165" s="11">
        <f t="shared" si="126"/>
        <v>0</v>
      </c>
      <c r="J165" s="12"/>
      <c r="K165" s="13"/>
      <c r="L165" s="11">
        <f t="shared" si="127"/>
        <v>0</v>
      </c>
      <c r="M165" s="12"/>
      <c r="N165" s="13"/>
      <c r="O165" s="11">
        <f t="shared" si="128"/>
        <v>0</v>
      </c>
      <c r="P165" s="12"/>
      <c r="Q165" s="13"/>
      <c r="R165" s="11">
        <f t="shared" si="129"/>
        <v>0</v>
      </c>
      <c r="S165" s="12"/>
      <c r="T165" s="13"/>
      <c r="U165" s="11">
        <f t="shared" si="130"/>
        <v>0</v>
      </c>
      <c r="V165" s="12"/>
      <c r="W165" s="13"/>
      <c r="X165" s="11">
        <f t="shared" si="131"/>
        <v>0</v>
      </c>
      <c r="Y165" s="12"/>
      <c r="Z165" s="13"/>
      <c r="AA165" s="11">
        <f t="shared" si="132"/>
        <v>0</v>
      </c>
      <c r="AB165" s="12"/>
      <c r="AC165" s="13"/>
      <c r="AD165" s="11">
        <f t="shared" si="133"/>
        <v>0</v>
      </c>
      <c r="AE165" s="12"/>
      <c r="AF165" s="13"/>
      <c r="AG165" s="11">
        <f t="shared" si="134"/>
        <v>0</v>
      </c>
      <c r="AH165" s="12"/>
      <c r="AI165" s="25"/>
      <c r="AJ165" s="7" t="s">
        <v>36</v>
      </c>
    </row>
    <row r="166" spans="1:36" hidden="1">
      <c r="A166" s="554"/>
      <c r="B166" s="585"/>
      <c r="C166" s="588"/>
      <c r="D166" s="591"/>
      <c r="E166" s="593"/>
      <c r="F166" s="504"/>
      <c r="G166" s="82" t="s">
        <v>34</v>
      </c>
      <c r="H166" s="13"/>
      <c r="I166" s="11">
        <f t="shared" si="126"/>
        <v>0</v>
      </c>
      <c r="J166" s="12"/>
      <c r="K166" s="13"/>
      <c r="L166" s="11">
        <f t="shared" si="127"/>
        <v>0</v>
      </c>
      <c r="M166" s="12"/>
      <c r="N166" s="13"/>
      <c r="O166" s="11">
        <f t="shared" si="128"/>
        <v>0</v>
      </c>
      <c r="P166" s="12"/>
      <c r="Q166" s="13"/>
      <c r="R166" s="11">
        <f t="shared" si="129"/>
        <v>0</v>
      </c>
      <c r="S166" s="12"/>
      <c r="T166" s="13"/>
      <c r="U166" s="11">
        <f t="shared" si="130"/>
        <v>0</v>
      </c>
      <c r="V166" s="12"/>
      <c r="W166" s="13"/>
      <c r="X166" s="11">
        <f t="shared" si="131"/>
        <v>0</v>
      </c>
      <c r="Y166" s="12"/>
      <c r="Z166" s="13"/>
      <c r="AA166" s="11">
        <f t="shared" si="132"/>
        <v>0</v>
      </c>
      <c r="AB166" s="12"/>
      <c r="AC166" s="13"/>
      <c r="AD166" s="11">
        <f t="shared" si="133"/>
        <v>0</v>
      </c>
      <c r="AE166" s="12"/>
      <c r="AF166" s="13"/>
      <c r="AG166" s="11">
        <f t="shared" si="134"/>
        <v>0</v>
      </c>
      <c r="AH166" s="12"/>
      <c r="AI166" s="25"/>
      <c r="AJ166" s="140">
        <f>SUM(J161:J169,M161:M169,P161:P169,S161:S169,V161:V169,Y161:Y169,AB161:AB169,AE161:AE169,AH161:AH169)</f>
        <v>260000</v>
      </c>
    </row>
    <row r="167" spans="1:36" hidden="1">
      <c r="A167" s="554"/>
      <c r="B167" s="585"/>
      <c r="C167" s="588"/>
      <c r="D167" s="591"/>
      <c r="E167" s="593"/>
      <c r="F167" s="504"/>
      <c r="G167" s="82" t="s">
        <v>35</v>
      </c>
      <c r="H167" s="13"/>
      <c r="I167" s="11">
        <f t="shared" si="126"/>
        <v>0</v>
      </c>
      <c r="J167" s="12"/>
      <c r="K167" s="13"/>
      <c r="L167" s="11">
        <f t="shared" si="127"/>
        <v>0</v>
      </c>
      <c r="M167" s="12"/>
      <c r="N167" s="13"/>
      <c r="O167" s="11">
        <f t="shared" si="128"/>
        <v>0</v>
      </c>
      <c r="P167" s="12"/>
      <c r="Q167" s="13"/>
      <c r="R167" s="11">
        <f t="shared" si="129"/>
        <v>0</v>
      </c>
      <c r="S167" s="12"/>
      <c r="T167" s="13"/>
      <c r="U167" s="11">
        <f t="shared" si="130"/>
        <v>0</v>
      </c>
      <c r="V167" s="12"/>
      <c r="W167" s="13"/>
      <c r="X167" s="11">
        <f t="shared" si="131"/>
        <v>0</v>
      </c>
      <c r="Y167" s="12"/>
      <c r="Z167" s="13"/>
      <c r="AA167" s="11">
        <f t="shared" si="132"/>
        <v>0</v>
      </c>
      <c r="AB167" s="12"/>
      <c r="AC167" s="13"/>
      <c r="AD167" s="11">
        <f t="shared" si="133"/>
        <v>0</v>
      </c>
      <c r="AE167" s="12"/>
      <c r="AF167" s="13"/>
      <c r="AG167" s="11">
        <f t="shared" si="134"/>
        <v>0</v>
      </c>
      <c r="AH167" s="12"/>
      <c r="AI167" s="25"/>
      <c r="AJ167" s="7" t="s">
        <v>40</v>
      </c>
    </row>
    <row r="168" spans="1:36" hidden="1">
      <c r="A168" s="554"/>
      <c r="B168" s="585"/>
      <c r="C168" s="588"/>
      <c r="D168" s="591"/>
      <c r="E168" s="593"/>
      <c r="F168" s="504"/>
      <c r="G168" s="82" t="s">
        <v>37</v>
      </c>
      <c r="H168" s="13"/>
      <c r="I168" s="11">
        <f t="shared" si="126"/>
        <v>0</v>
      </c>
      <c r="J168" s="12"/>
      <c r="K168" s="13"/>
      <c r="L168" s="11">
        <f t="shared" si="127"/>
        <v>0</v>
      </c>
      <c r="M168" s="12"/>
      <c r="N168" s="13"/>
      <c r="O168" s="11">
        <f t="shared" si="128"/>
        <v>0</v>
      </c>
      <c r="P168" s="12"/>
      <c r="Q168" s="13"/>
      <c r="R168" s="11">
        <f t="shared" si="129"/>
        <v>0</v>
      </c>
      <c r="S168" s="12"/>
      <c r="T168" s="13"/>
      <c r="U168" s="11">
        <f t="shared" si="130"/>
        <v>0</v>
      </c>
      <c r="V168" s="12"/>
      <c r="W168" s="13"/>
      <c r="X168" s="11">
        <f t="shared" si="131"/>
        <v>0</v>
      </c>
      <c r="Y168" s="12"/>
      <c r="Z168" s="13"/>
      <c r="AA168" s="11">
        <f t="shared" si="132"/>
        <v>0</v>
      </c>
      <c r="AB168" s="12"/>
      <c r="AC168" s="13"/>
      <c r="AD168" s="11">
        <f t="shared" si="133"/>
        <v>0</v>
      </c>
      <c r="AE168" s="12"/>
      <c r="AF168" s="13"/>
      <c r="AG168" s="11">
        <f t="shared" si="134"/>
        <v>0</v>
      </c>
      <c r="AH168" s="12"/>
      <c r="AI168" s="25"/>
      <c r="AJ168" s="141">
        <f>AJ166/AJ162</f>
        <v>1.04</v>
      </c>
    </row>
    <row r="169" spans="1:36" ht="15" hidden="1" thickBot="1">
      <c r="A169" s="556"/>
      <c r="B169" s="595"/>
      <c r="C169" s="596"/>
      <c r="D169" s="597"/>
      <c r="E169" s="598"/>
      <c r="F169" s="599"/>
      <c r="G169" s="123" t="s">
        <v>38</v>
      </c>
      <c r="H169" s="26"/>
      <c r="I169" s="20">
        <f t="shared" si="126"/>
        <v>0</v>
      </c>
      <c r="J169" s="21"/>
      <c r="K169" s="26"/>
      <c r="L169" s="20">
        <f t="shared" si="127"/>
        <v>0</v>
      </c>
      <c r="M169" s="21"/>
      <c r="N169" s="26"/>
      <c r="O169" s="20">
        <f t="shared" si="128"/>
        <v>0</v>
      </c>
      <c r="P169" s="21"/>
      <c r="Q169" s="26"/>
      <c r="R169" s="20">
        <f t="shared" si="129"/>
        <v>0</v>
      </c>
      <c r="S169" s="21"/>
      <c r="T169" s="26"/>
      <c r="U169" s="20">
        <f t="shared" si="130"/>
        <v>0</v>
      </c>
      <c r="V169" s="21"/>
      <c r="W169" s="26"/>
      <c r="X169" s="20">
        <f t="shared" si="131"/>
        <v>0</v>
      </c>
      <c r="Y169" s="21"/>
      <c r="Z169" s="26"/>
      <c r="AA169" s="20">
        <f t="shared" si="132"/>
        <v>0</v>
      </c>
      <c r="AB169" s="21"/>
      <c r="AC169" s="26"/>
      <c r="AD169" s="20">
        <f t="shared" si="133"/>
        <v>0</v>
      </c>
      <c r="AE169" s="21"/>
      <c r="AF169" s="26"/>
      <c r="AG169" s="20">
        <f t="shared" si="134"/>
        <v>0</v>
      </c>
      <c r="AH169" s="21"/>
      <c r="AI169" s="27"/>
      <c r="AJ169" s="153"/>
    </row>
    <row r="170" spans="1:36" ht="15" customHeight="1">
      <c r="A170" s="551" t="s">
        <v>17</v>
      </c>
      <c r="B170" s="448" t="s">
        <v>13</v>
      </c>
      <c r="C170" s="367" t="s">
        <v>14</v>
      </c>
      <c r="D170" s="367" t="s">
        <v>176</v>
      </c>
      <c r="E170" s="566" t="s">
        <v>16</v>
      </c>
      <c r="F170" s="354" t="s">
        <v>17</v>
      </c>
      <c r="G170" s="368" t="s">
        <v>18</v>
      </c>
      <c r="H170" s="365" t="s">
        <v>19</v>
      </c>
      <c r="I170" s="354" t="s">
        <v>20</v>
      </c>
      <c r="J170" s="355" t="s">
        <v>21</v>
      </c>
      <c r="K170" s="365" t="s">
        <v>19</v>
      </c>
      <c r="L170" s="354" t="s">
        <v>20</v>
      </c>
      <c r="M170" s="355" t="s">
        <v>21</v>
      </c>
      <c r="N170" s="365" t="s">
        <v>19</v>
      </c>
      <c r="O170" s="354" t="s">
        <v>20</v>
      </c>
      <c r="P170" s="355" t="s">
        <v>21</v>
      </c>
      <c r="Q170" s="365" t="s">
        <v>19</v>
      </c>
      <c r="R170" s="354" t="s">
        <v>20</v>
      </c>
      <c r="S170" s="355" t="s">
        <v>21</v>
      </c>
      <c r="T170" s="365" t="s">
        <v>19</v>
      </c>
      <c r="U170" s="354" t="s">
        <v>20</v>
      </c>
      <c r="V170" s="355" t="s">
        <v>21</v>
      </c>
      <c r="W170" s="365" t="s">
        <v>19</v>
      </c>
      <c r="X170" s="354" t="s">
        <v>20</v>
      </c>
      <c r="Y170" s="355" t="s">
        <v>21</v>
      </c>
      <c r="Z170" s="365" t="s">
        <v>19</v>
      </c>
      <c r="AA170" s="354" t="s">
        <v>20</v>
      </c>
      <c r="AB170" s="355" t="s">
        <v>21</v>
      </c>
      <c r="AC170" s="365" t="s">
        <v>19</v>
      </c>
      <c r="AD170" s="354" t="s">
        <v>20</v>
      </c>
      <c r="AE170" s="355" t="s">
        <v>21</v>
      </c>
      <c r="AF170" s="365" t="s">
        <v>19</v>
      </c>
      <c r="AG170" s="354" t="s">
        <v>20</v>
      </c>
      <c r="AH170" s="355" t="s">
        <v>21</v>
      </c>
      <c r="AI170" s="364" t="s">
        <v>19</v>
      </c>
      <c r="AJ170" s="358" t="s">
        <v>22</v>
      </c>
    </row>
    <row r="171" spans="1:36" ht="15.75" customHeight="1">
      <c r="A171" s="552"/>
      <c r="B171" s="449"/>
      <c r="C171" s="431"/>
      <c r="D171" s="431"/>
      <c r="E171" s="567"/>
      <c r="F171" s="444"/>
      <c r="G171" s="568"/>
      <c r="H171" s="443"/>
      <c r="I171" s="444"/>
      <c r="J171" s="445"/>
      <c r="K171" s="443"/>
      <c r="L171" s="444"/>
      <c r="M171" s="445"/>
      <c r="N171" s="443"/>
      <c r="O171" s="444"/>
      <c r="P171" s="445"/>
      <c r="Q171" s="443"/>
      <c r="R171" s="444"/>
      <c r="S171" s="445"/>
      <c r="T171" s="443"/>
      <c r="U171" s="444"/>
      <c r="V171" s="445"/>
      <c r="W171" s="443"/>
      <c r="X171" s="444"/>
      <c r="Y171" s="445"/>
      <c r="Z171" s="443"/>
      <c r="AA171" s="444"/>
      <c r="AB171" s="445"/>
      <c r="AC171" s="443"/>
      <c r="AD171" s="444"/>
      <c r="AE171" s="445"/>
      <c r="AF171" s="443"/>
      <c r="AG171" s="444"/>
      <c r="AH171" s="445"/>
      <c r="AI171" s="503"/>
      <c r="AJ171" s="468"/>
    </row>
    <row r="172" spans="1:36" ht="15" customHeight="1">
      <c r="A172" s="553" t="s">
        <v>363</v>
      </c>
      <c r="B172" s="584" t="s">
        <v>485</v>
      </c>
      <c r="C172" s="587">
        <v>2229</v>
      </c>
      <c r="D172" s="590" t="s">
        <v>486</v>
      </c>
      <c r="E172" s="390" t="s">
        <v>487</v>
      </c>
      <c r="F172" s="363" t="s">
        <v>363</v>
      </c>
      <c r="G172" s="80" t="s">
        <v>27</v>
      </c>
      <c r="H172" s="13"/>
      <c r="I172" s="9">
        <f t="shared" ref="I172:I181" si="135">H172-J172</f>
        <v>0</v>
      </c>
      <c r="J172" s="10"/>
      <c r="K172" s="13"/>
      <c r="L172" s="9">
        <f t="shared" ref="L172:L181" si="136">K172-M172</f>
        <v>0</v>
      </c>
      <c r="M172" s="10"/>
      <c r="N172" s="13"/>
      <c r="O172" s="9">
        <f t="shared" ref="O172:O181" si="137">N172-P172</f>
        <v>0</v>
      </c>
      <c r="P172" s="10"/>
      <c r="Q172" s="13"/>
      <c r="R172" s="9">
        <f t="shared" ref="R172:R181" si="138">Q172-S172</f>
        <v>0</v>
      </c>
      <c r="S172" s="10"/>
      <c r="T172" s="13"/>
      <c r="U172" s="9">
        <f t="shared" ref="U172:U181" si="139">T172-V172</f>
        <v>0</v>
      </c>
      <c r="V172" s="10"/>
      <c r="W172" s="13"/>
      <c r="X172" s="9">
        <f t="shared" ref="X172:X181" si="140">W172-Y172</f>
        <v>0</v>
      </c>
      <c r="Y172" s="10"/>
      <c r="Z172" s="13"/>
      <c r="AA172" s="9">
        <f t="shared" ref="AA172:AA181" si="141">Z172-AB172</f>
        <v>0</v>
      </c>
      <c r="AB172" s="10"/>
      <c r="AC172" s="13"/>
      <c r="AD172" s="9">
        <f t="shared" ref="AD172:AD181" si="142">AC172-AE172</f>
        <v>0</v>
      </c>
      <c r="AE172" s="10"/>
      <c r="AF172" s="13"/>
      <c r="AG172" s="9">
        <f t="shared" ref="AG172:AG181" si="143">AF172-AH172</f>
        <v>0</v>
      </c>
      <c r="AH172" s="10"/>
      <c r="AI172" s="14"/>
      <c r="AJ172" s="4" t="s">
        <v>28</v>
      </c>
    </row>
    <row r="173" spans="1:36">
      <c r="A173" s="554"/>
      <c r="B173" s="585"/>
      <c r="C173" s="588"/>
      <c r="D173" s="591"/>
      <c r="E173" s="593"/>
      <c r="F173" s="504"/>
      <c r="G173" s="82" t="s">
        <v>29</v>
      </c>
      <c r="H173" s="13"/>
      <c r="I173" s="11">
        <f t="shared" si="135"/>
        <v>0</v>
      </c>
      <c r="J173" s="12"/>
      <c r="K173" s="13"/>
      <c r="L173" s="11">
        <f t="shared" si="136"/>
        <v>0</v>
      </c>
      <c r="M173" s="12"/>
      <c r="N173" s="13"/>
      <c r="O173" s="11">
        <f t="shared" si="137"/>
        <v>0</v>
      </c>
      <c r="P173" s="12"/>
      <c r="Q173" s="13"/>
      <c r="R173" s="11">
        <f t="shared" si="138"/>
        <v>0</v>
      </c>
      <c r="S173" s="12"/>
      <c r="T173" s="13"/>
      <c r="U173" s="11">
        <f t="shared" si="139"/>
        <v>0</v>
      </c>
      <c r="V173" s="12"/>
      <c r="W173" s="13"/>
      <c r="X173" s="11">
        <f t="shared" si="140"/>
        <v>0</v>
      </c>
      <c r="Y173" s="12"/>
      <c r="Z173" s="13"/>
      <c r="AA173" s="11">
        <f t="shared" si="141"/>
        <v>0</v>
      </c>
      <c r="AB173" s="12"/>
      <c r="AC173" s="13"/>
      <c r="AD173" s="11">
        <f t="shared" si="142"/>
        <v>0</v>
      </c>
      <c r="AE173" s="12"/>
      <c r="AF173" s="13"/>
      <c r="AG173" s="11">
        <f t="shared" si="143"/>
        <v>0</v>
      </c>
      <c r="AH173" s="12"/>
      <c r="AI173" s="14"/>
      <c r="AJ173" s="140">
        <f>SUM(H172:H181,K172:K181,N172:N181,Q172:Q181,T172:T181,W172:W181,Z172:Z181,AC172:AC181,AF172:AF181)</f>
        <v>390932</v>
      </c>
    </row>
    <row r="174" spans="1:36">
      <c r="A174" s="554"/>
      <c r="B174" s="585"/>
      <c r="C174" s="588"/>
      <c r="D174" s="591"/>
      <c r="E174" s="593"/>
      <c r="F174" s="504"/>
      <c r="G174" s="82" t="s">
        <v>30</v>
      </c>
      <c r="H174" s="13"/>
      <c r="I174" s="11">
        <f t="shared" si="135"/>
        <v>0</v>
      </c>
      <c r="J174" s="12"/>
      <c r="K174" s="13"/>
      <c r="L174" s="11">
        <f t="shared" si="136"/>
        <v>0</v>
      </c>
      <c r="M174" s="12"/>
      <c r="N174" s="13"/>
      <c r="O174" s="11">
        <f t="shared" si="137"/>
        <v>0</v>
      </c>
      <c r="P174" s="12"/>
      <c r="Q174" s="13"/>
      <c r="R174" s="11">
        <f t="shared" si="138"/>
        <v>0</v>
      </c>
      <c r="S174" s="12"/>
      <c r="T174" s="13"/>
      <c r="U174" s="11">
        <f t="shared" si="139"/>
        <v>0</v>
      </c>
      <c r="V174" s="12"/>
      <c r="W174" s="13"/>
      <c r="X174" s="11">
        <f t="shared" si="140"/>
        <v>0</v>
      </c>
      <c r="Y174" s="12"/>
      <c r="Z174" s="13"/>
      <c r="AA174" s="11">
        <f t="shared" si="141"/>
        <v>0</v>
      </c>
      <c r="AB174" s="12"/>
      <c r="AC174" s="13"/>
      <c r="AD174" s="11">
        <f t="shared" si="142"/>
        <v>0</v>
      </c>
      <c r="AE174" s="12"/>
      <c r="AF174" s="13"/>
      <c r="AG174" s="11">
        <f t="shared" si="143"/>
        <v>0</v>
      </c>
      <c r="AH174" s="12"/>
      <c r="AI174" s="14"/>
      <c r="AJ174" s="7" t="s">
        <v>32</v>
      </c>
    </row>
    <row r="175" spans="1:36">
      <c r="A175" s="554"/>
      <c r="B175" s="585"/>
      <c r="C175" s="588"/>
      <c r="D175" s="591"/>
      <c r="E175" s="593"/>
      <c r="F175" s="504"/>
      <c r="G175" s="82" t="s">
        <v>31</v>
      </c>
      <c r="H175" s="13"/>
      <c r="I175" s="11">
        <f t="shared" si="135"/>
        <v>0</v>
      </c>
      <c r="J175" s="12"/>
      <c r="K175" s="13"/>
      <c r="L175" s="11">
        <f t="shared" si="136"/>
        <v>0</v>
      </c>
      <c r="M175" s="12"/>
      <c r="N175" s="13"/>
      <c r="O175" s="11">
        <f t="shared" si="137"/>
        <v>0</v>
      </c>
      <c r="P175" s="12"/>
      <c r="Q175" s="13"/>
      <c r="R175" s="11">
        <f t="shared" si="138"/>
        <v>0</v>
      </c>
      <c r="S175" s="12"/>
      <c r="T175" s="13"/>
      <c r="U175" s="11">
        <f t="shared" si="139"/>
        <v>0</v>
      </c>
      <c r="V175" s="12"/>
      <c r="W175" s="13"/>
      <c r="X175" s="11">
        <f t="shared" si="140"/>
        <v>0</v>
      </c>
      <c r="Y175" s="12"/>
      <c r="Z175" s="13"/>
      <c r="AA175" s="11">
        <f t="shared" si="141"/>
        <v>0</v>
      </c>
      <c r="AB175" s="12"/>
      <c r="AC175" s="13"/>
      <c r="AD175" s="11">
        <f t="shared" si="142"/>
        <v>0</v>
      </c>
      <c r="AE175" s="12"/>
      <c r="AF175" s="13"/>
      <c r="AG175" s="11">
        <f t="shared" si="143"/>
        <v>0</v>
      </c>
      <c r="AH175" s="12"/>
      <c r="AI175" s="14"/>
      <c r="AJ175" s="140">
        <f>SUM(I172:I181,L172:L181,O172:O181,R172:R181,U172:U181,X172:X181,AA172:AA181,AD172:AD181,AA172:AA181,AG172:AG181)</f>
        <v>390932</v>
      </c>
    </row>
    <row r="176" spans="1:36">
      <c r="A176" s="554"/>
      <c r="B176" s="585"/>
      <c r="C176" s="588"/>
      <c r="D176" s="591"/>
      <c r="E176" s="593"/>
      <c r="F176" s="504"/>
      <c r="G176" s="82" t="s">
        <v>33</v>
      </c>
      <c r="H176" s="13"/>
      <c r="I176" s="11">
        <f t="shared" si="135"/>
        <v>0</v>
      </c>
      <c r="J176" s="12"/>
      <c r="K176" s="13"/>
      <c r="L176" s="11">
        <f t="shared" si="136"/>
        <v>0</v>
      </c>
      <c r="M176" s="12"/>
      <c r="N176" s="13"/>
      <c r="O176" s="11">
        <f t="shared" si="137"/>
        <v>0</v>
      </c>
      <c r="P176" s="12"/>
      <c r="Q176" s="13"/>
      <c r="R176" s="11">
        <f t="shared" si="138"/>
        <v>0</v>
      </c>
      <c r="S176" s="12"/>
      <c r="T176" s="13"/>
      <c r="U176" s="11">
        <f t="shared" si="139"/>
        <v>0</v>
      </c>
      <c r="V176" s="12"/>
      <c r="W176" s="13"/>
      <c r="X176" s="11">
        <f t="shared" si="140"/>
        <v>0</v>
      </c>
      <c r="Y176" s="12"/>
      <c r="Z176" s="13"/>
      <c r="AA176" s="11">
        <f t="shared" si="141"/>
        <v>0</v>
      </c>
      <c r="AB176" s="12"/>
      <c r="AC176" s="13"/>
      <c r="AD176" s="11">
        <f t="shared" si="142"/>
        <v>0</v>
      </c>
      <c r="AE176" s="12"/>
      <c r="AF176" s="13"/>
      <c r="AG176" s="11">
        <f t="shared" si="143"/>
        <v>0</v>
      </c>
      <c r="AH176" s="12"/>
      <c r="AI176" s="14"/>
      <c r="AJ176" s="7" t="s">
        <v>36</v>
      </c>
    </row>
    <row r="177" spans="1:36">
      <c r="A177" s="554"/>
      <c r="B177" s="585"/>
      <c r="C177" s="588"/>
      <c r="D177" s="591"/>
      <c r="E177" s="593"/>
      <c r="F177" s="504"/>
      <c r="G177" s="82" t="s">
        <v>34</v>
      </c>
      <c r="H177" s="13"/>
      <c r="I177" s="11">
        <f t="shared" si="135"/>
        <v>0</v>
      </c>
      <c r="J177" s="12"/>
      <c r="K177" s="13"/>
      <c r="L177" s="11">
        <f t="shared" si="136"/>
        <v>0</v>
      </c>
      <c r="M177" s="12"/>
      <c r="N177" s="13"/>
      <c r="O177" s="11">
        <f t="shared" si="137"/>
        <v>0</v>
      </c>
      <c r="P177" s="12"/>
      <c r="Q177" s="13"/>
      <c r="R177" s="11">
        <f t="shared" si="138"/>
        <v>0</v>
      </c>
      <c r="S177" s="12"/>
      <c r="T177" s="13"/>
      <c r="U177" s="11">
        <f t="shared" si="139"/>
        <v>0</v>
      </c>
      <c r="V177" s="12"/>
      <c r="W177" s="13">
        <v>338591</v>
      </c>
      <c r="X177" s="11">
        <f t="shared" si="140"/>
        <v>338591</v>
      </c>
      <c r="Y177" s="12"/>
      <c r="Z177" s="13"/>
      <c r="AA177" s="11">
        <f t="shared" si="141"/>
        <v>0</v>
      </c>
      <c r="AB177" s="12"/>
      <c r="AC177" s="13"/>
      <c r="AD177" s="11">
        <f t="shared" si="142"/>
        <v>0</v>
      </c>
      <c r="AE177" s="12"/>
      <c r="AF177" s="13"/>
      <c r="AG177" s="11">
        <f t="shared" si="143"/>
        <v>0</v>
      </c>
      <c r="AH177" s="12"/>
      <c r="AI177" s="14"/>
      <c r="AJ177" s="140">
        <f>SUM(J172:J181,M172:M181,P172:P181,S172:S181,V172:V181,Y172:Y181,AB172:AB181,AE172:AE181,AH172:AH181)</f>
        <v>0</v>
      </c>
    </row>
    <row r="178" spans="1:36">
      <c r="A178" s="554"/>
      <c r="B178" s="585"/>
      <c r="C178" s="588"/>
      <c r="D178" s="591"/>
      <c r="E178" s="593"/>
      <c r="F178" s="504"/>
      <c r="G178" s="82" t="s">
        <v>67</v>
      </c>
      <c r="H178" s="13"/>
      <c r="I178" s="11"/>
      <c r="J178" s="12"/>
      <c r="K178" s="13"/>
      <c r="L178" s="11"/>
      <c r="M178" s="12"/>
      <c r="N178" s="13"/>
      <c r="O178" s="11"/>
      <c r="P178" s="12"/>
      <c r="Q178" s="13"/>
      <c r="R178" s="11"/>
      <c r="S178" s="12"/>
      <c r="T178" s="13"/>
      <c r="U178" s="11">
        <f t="shared" ref="U178" si="144">T178-V178</f>
        <v>0</v>
      </c>
      <c r="V178" s="12"/>
      <c r="W178" s="269">
        <v>52341</v>
      </c>
      <c r="X178" s="251">
        <f t="shared" si="140"/>
        <v>52341</v>
      </c>
      <c r="Y178" s="252"/>
      <c r="Z178" s="13"/>
      <c r="AA178" s="11"/>
      <c r="AB178" s="12"/>
      <c r="AC178" s="13"/>
      <c r="AD178" s="11"/>
      <c r="AE178" s="12"/>
      <c r="AF178" s="13"/>
      <c r="AG178" s="11"/>
      <c r="AH178" s="12"/>
      <c r="AI178" s="14"/>
      <c r="AJ178" s="140"/>
    </row>
    <row r="179" spans="1:36">
      <c r="A179" s="554"/>
      <c r="B179" s="585"/>
      <c r="C179" s="588"/>
      <c r="D179" s="591"/>
      <c r="E179" s="593"/>
      <c r="F179" s="504"/>
      <c r="G179" s="82" t="s">
        <v>35</v>
      </c>
      <c r="H179" s="13"/>
      <c r="I179" s="11">
        <f t="shared" si="135"/>
        <v>0</v>
      </c>
      <c r="J179" s="12"/>
      <c r="K179" s="13"/>
      <c r="L179" s="11">
        <f t="shared" si="136"/>
        <v>0</v>
      </c>
      <c r="M179" s="12"/>
      <c r="N179" s="13"/>
      <c r="O179" s="11">
        <f t="shared" si="137"/>
        <v>0</v>
      </c>
      <c r="P179" s="12"/>
      <c r="Q179" s="13"/>
      <c r="R179" s="11">
        <f t="shared" si="138"/>
        <v>0</v>
      </c>
      <c r="S179" s="12"/>
      <c r="T179" s="13"/>
      <c r="U179" s="11">
        <f t="shared" si="139"/>
        <v>0</v>
      </c>
      <c r="V179" s="12"/>
      <c r="W179" s="13"/>
      <c r="X179" s="11">
        <f t="shared" si="140"/>
        <v>0</v>
      </c>
      <c r="Y179" s="12"/>
      <c r="Z179" s="13"/>
      <c r="AA179" s="11">
        <f t="shared" si="141"/>
        <v>0</v>
      </c>
      <c r="AB179" s="12"/>
      <c r="AC179" s="13"/>
      <c r="AD179" s="11">
        <f t="shared" si="142"/>
        <v>0</v>
      </c>
      <c r="AE179" s="12"/>
      <c r="AF179" s="13"/>
      <c r="AG179" s="11">
        <f t="shared" si="143"/>
        <v>0</v>
      </c>
      <c r="AH179" s="12"/>
      <c r="AI179" s="14"/>
      <c r="AJ179" s="7" t="s">
        <v>40</v>
      </c>
    </row>
    <row r="180" spans="1:36">
      <c r="A180" s="554"/>
      <c r="B180" s="585"/>
      <c r="C180" s="588"/>
      <c r="D180" s="591"/>
      <c r="E180" s="593"/>
      <c r="F180" s="504"/>
      <c r="G180" s="82" t="s">
        <v>37</v>
      </c>
      <c r="H180" s="13"/>
      <c r="I180" s="11">
        <f t="shared" si="135"/>
        <v>0</v>
      </c>
      <c r="J180" s="12"/>
      <c r="K180" s="13"/>
      <c r="L180" s="11">
        <f t="shared" si="136"/>
        <v>0</v>
      </c>
      <c r="M180" s="12"/>
      <c r="N180" s="13"/>
      <c r="O180" s="11">
        <f t="shared" si="137"/>
        <v>0</v>
      </c>
      <c r="P180" s="12"/>
      <c r="Q180" s="13"/>
      <c r="R180" s="11">
        <f t="shared" si="138"/>
        <v>0</v>
      </c>
      <c r="S180" s="12"/>
      <c r="T180" s="13"/>
      <c r="U180" s="11">
        <f t="shared" si="139"/>
        <v>0</v>
      </c>
      <c r="V180" s="12"/>
      <c r="W180" s="13"/>
      <c r="X180" s="11">
        <f t="shared" si="140"/>
        <v>0</v>
      </c>
      <c r="Y180" s="12"/>
      <c r="Z180" s="13"/>
      <c r="AA180" s="11">
        <f t="shared" si="141"/>
        <v>0</v>
      </c>
      <c r="AB180" s="12"/>
      <c r="AC180" s="13"/>
      <c r="AD180" s="11">
        <f t="shared" si="142"/>
        <v>0</v>
      </c>
      <c r="AE180" s="12"/>
      <c r="AF180" s="13"/>
      <c r="AG180" s="11">
        <f t="shared" si="143"/>
        <v>0</v>
      </c>
      <c r="AH180" s="12"/>
      <c r="AI180" s="14"/>
      <c r="AJ180" s="141">
        <f>AJ177/AJ173</f>
        <v>0</v>
      </c>
    </row>
    <row r="181" spans="1:36" ht="15" thickBot="1">
      <c r="A181" s="555"/>
      <c r="B181" s="586"/>
      <c r="C181" s="589"/>
      <c r="D181" s="592"/>
      <c r="E181" s="594"/>
      <c r="F181" s="505"/>
      <c r="G181" s="83" t="s">
        <v>38</v>
      </c>
      <c r="H181" s="15"/>
      <c r="I181" s="16">
        <f t="shared" si="135"/>
        <v>0</v>
      </c>
      <c r="J181" s="17"/>
      <c r="K181" s="15"/>
      <c r="L181" s="16">
        <f t="shared" si="136"/>
        <v>0</v>
      </c>
      <c r="M181" s="17"/>
      <c r="N181" s="15"/>
      <c r="O181" s="16">
        <f t="shared" si="137"/>
        <v>0</v>
      </c>
      <c r="P181" s="17"/>
      <c r="Q181" s="15"/>
      <c r="R181" s="16">
        <f t="shared" si="138"/>
        <v>0</v>
      </c>
      <c r="S181" s="17"/>
      <c r="T181" s="15"/>
      <c r="U181" s="16">
        <f t="shared" si="139"/>
        <v>0</v>
      </c>
      <c r="V181" s="17"/>
      <c r="W181" s="15"/>
      <c r="X181" s="16">
        <f t="shared" si="140"/>
        <v>0</v>
      </c>
      <c r="Y181" s="17"/>
      <c r="Z181" s="15"/>
      <c r="AA181" s="16">
        <f t="shared" si="141"/>
        <v>0</v>
      </c>
      <c r="AB181" s="17"/>
      <c r="AC181" s="15"/>
      <c r="AD181" s="16">
        <f t="shared" si="142"/>
        <v>0</v>
      </c>
      <c r="AE181" s="17"/>
      <c r="AF181" s="15"/>
      <c r="AG181" s="16">
        <f t="shared" si="143"/>
        <v>0</v>
      </c>
      <c r="AH181" s="17"/>
      <c r="AI181" s="18"/>
      <c r="AJ181" s="150"/>
    </row>
    <row r="182" spans="1:36">
      <c r="A182" s="551" t="s">
        <v>17</v>
      </c>
      <c r="B182" s="448" t="s">
        <v>13</v>
      </c>
      <c r="C182" s="367" t="s">
        <v>14</v>
      </c>
      <c r="D182" s="367" t="s">
        <v>176</v>
      </c>
      <c r="E182" s="566" t="s">
        <v>16</v>
      </c>
      <c r="F182" s="354" t="s">
        <v>17</v>
      </c>
      <c r="G182" s="368" t="s">
        <v>18</v>
      </c>
      <c r="H182" s="365" t="s">
        <v>19</v>
      </c>
      <c r="I182" s="354" t="s">
        <v>20</v>
      </c>
      <c r="J182" s="355" t="s">
        <v>21</v>
      </c>
      <c r="K182" s="365" t="s">
        <v>19</v>
      </c>
      <c r="L182" s="354" t="s">
        <v>20</v>
      </c>
      <c r="M182" s="355" t="s">
        <v>21</v>
      </c>
      <c r="N182" s="365" t="s">
        <v>19</v>
      </c>
      <c r="O182" s="354" t="s">
        <v>20</v>
      </c>
      <c r="P182" s="355" t="s">
        <v>21</v>
      </c>
      <c r="Q182" s="365" t="s">
        <v>19</v>
      </c>
      <c r="R182" s="354" t="s">
        <v>20</v>
      </c>
      <c r="S182" s="355" t="s">
        <v>21</v>
      </c>
      <c r="T182" s="365" t="s">
        <v>19</v>
      </c>
      <c r="U182" s="354" t="s">
        <v>20</v>
      </c>
      <c r="V182" s="355" t="s">
        <v>21</v>
      </c>
      <c r="W182" s="365" t="s">
        <v>19</v>
      </c>
      <c r="X182" s="354" t="s">
        <v>20</v>
      </c>
      <c r="Y182" s="355" t="s">
        <v>21</v>
      </c>
      <c r="Z182" s="365" t="s">
        <v>19</v>
      </c>
      <c r="AA182" s="354" t="s">
        <v>20</v>
      </c>
      <c r="AB182" s="355" t="s">
        <v>21</v>
      </c>
      <c r="AC182" s="365" t="s">
        <v>19</v>
      </c>
      <c r="AD182" s="354" t="s">
        <v>20</v>
      </c>
      <c r="AE182" s="355" t="s">
        <v>21</v>
      </c>
      <c r="AF182" s="365" t="s">
        <v>19</v>
      </c>
      <c r="AG182" s="354" t="s">
        <v>20</v>
      </c>
      <c r="AH182" s="355" t="s">
        <v>21</v>
      </c>
      <c r="AI182" s="364" t="s">
        <v>19</v>
      </c>
      <c r="AJ182" s="358" t="s">
        <v>22</v>
      </c>
    </row>
    <row r="183" spans="1:36" ht="15.75" customHeight="1">
      <c r="A183" s="552"/>
      <c r="B183" s="449"/>
      <c r="C183" s="431"/>
      <c r="D183" s="431"/>
      <c r="E183" s="567"/>
      <c r="F183" s="444"/>
      <c r="G183" s="568"/>
      <c r="H183" s="443"/>
      <c r="I183" s="444"/>
      <c r="J183" s="445"/>
      <c r="K183" s="443"/>
      <c r="L183" s="444"/>
      <c r="M183" s="445"/>
      <c r="N183" s="443"/>
      <c r="O183" s="444"/>
      <c r="P183" s="445"/>
      <c r="Q183" s="443"/>
      <c r="R183" s="444"/>
      <c r="S183" s="445"/>
      <c r="T183" s="443"/>
      <c r="U183" s="444"/>
      <c r="V183" s="445"/>
      <c r="W183" s="443"/>
      <c r="X183" s="444"/>
      <c r="Y183" s="445"/>
      <c r="Z183" s="443"/>
      <c r="AA183" s="444"/>
      <c r="AB183" s="445"/>
      <c r="AC183" s="443"/>
      <c r="AD183" s="444"/>
      <c r="AE183" s="445"/>
      <c r="AF183" s="443"/>
      <c r="AG183" s="444"/>
      <c r="AH183" s="445"/>
      <c r="AI183" s="503"/>
      <c r="AJ183" s="468"/>
    </row>
    <row r="184" spans="1:36" ht="15" customHeight="1">
      <c r="A184" s="553" t="s">
        <v>352</v>
      </c>
      <c r="B184" s="584" t="s">
        <v>353</v>
      </c>
      <c r="C184" s="587">
        <v>2479</v>
      </c>
      <c r="D184" s="590" t="s">
        <v>354</v>
      </c>
      <c r="E184" s="390" t="s">
        <v>355</v>
      </c>
      <c r="F184" s="363" t="s">
        <v>352</v>
      </c>
      <c r="G184" s="80" t="s">
        <v>27</v>
      </c>
      <c r="H184" s="13"/>
      <c r="I184" s="9">
        <f t="shared" ref="I184:I192" si="145">H184-J184</f>
        <v>0</v>
      </c>
      <c r="J184" s="10"/>
      <c r="K184" s="13"/>
      <c r="L184" s="9">
        <f t="shared" ref="L184:L192" si="146">K184-M184</f>
        <v>0</v>
      </c>
      <c r="M184" s="10"/>
      <c r="N184" s="13"/>
      <c r="O184" s="9">
        <f t="shared" ref="O184:O192" si="147">N184-P184</f>
        <v>0</v>
      </c>
      <c r="P184" s="10"/>
      <c r="Q184" s="13"/>
      <c r="R184" s="9">
        <f t="shared" ref="R184:R192" si="148">Q184-S184</f>
        <v>0</v>
      </c>
      <c r="S184" s="10"/>
      <c r="T184" s="13"/>
      <c r="U184" s="9">
        <f t="shared" ref="U184:U192" si="149">T184-V184</f>
        <v>0</v>
      </c>
      <c r="V184" s="10"/>
      <c r="W184" s="13"/>
      <c r="X184" s="9">
        <f t="shared" ref="X184:X192" si="150">W184-Y184</f>
        <v>0</v>
      </c>
      <c r="Y184" s="10"/>
      <c r="Z184" s="13"/>
      <c r="AA184" s="9">
        <f t="shared" ref="AA184:AA192" si="151">Z184-AB184</f>
        <v>0</v>
      </c>
      <c r="AB184" s="10"/>
      <c r="AC184" s="13"/>
      <c r="AD184" s="9">
        <f t="shared" ref="AD184:AD192" si="152">AC184-AE184</f>
        <v>0</v>
      </c>
      <c r="AE184" s="10"/>
      <c r="AF184" s="13"/>
      <c r="AG184" s="9">
        <f t="shared" ref="AG184:AG192" si="153">AF184-AH184</f>
        <v>0</v>
      </c>
      <c r="AH184" s="10"/>
      <c r="AI184" s="14"/>
      <c r="AJ184" s="4" t="s">
        <v>28</v>
      </c>
    </row>
    <row r="185" spans="1:36">
      <c r="A185" s="554"/>
      <c r="B185" s="585"/>
      <c r="C185" s="588"/>
      <c r="D185" s="591"/>
      <c r="E185" s="593"/>
      <c r="F185" s="504"/>
      <c r="G185" s="82" t="s">
        <v>29</v>
      </c>
      <c r="H185" s="13"/>
      <c r="I185" s="11">
        <f t="shared" si="145"/>
        <v>0</v>
      </c>
      <c r="J185" s="12"/>
      <c r="K185" s="13"/>
      <c r="L185" s="11">
        <f t="shared" si="146"/>
        <v>0</v>
      </c>
      <c r="M185" s="12"/>
      <c r="N185" s="13"/>
      <c r="O185" s="11">
        <f t="shared" si="147"/>
        <v>0</v>
      </c>
      <c r="P185" s="12"/>
      <c r="Q185" s="13"/>
      <c r="R185" s="11">
        <f t="shared" si="148"/>
        <v>0</v>
      </c>
      <c r="S185" s="12"/>
      <c r="T185" s="13"/>
      <c r="U185" s="11">
        <f t="shared" si="149"/>
        <v>0</v>
      </c>
      <c r="V185" s="12"/>
      <c r="W185" s="13"/>
      <c r="X185" s="11">
        <f t="shared" si="150"/>
        <v>0</v>
      </c>
      <c r="Y185" s="12"/>
      <c r="Z185" s="13"/>
      <c r="AA185" s="11">
        <f t="shared" si="151"/>
        <v>0</v>
      </c>
      <c r="AB185" s="12"/>
      <c r="AC185" s="13"/>
      <c r="AD185" s="11">
        <f t="shared" si="152"/>
        <v>0</v>
      </c>
      <c r="AE185" s="12"/>
      <c r="AF185" s="13"/>
      <c r="AG185" s="11">
        <f t="shared" si="153"/>
        <v>0</v>
      </c>
      <c r="AH185" s="12"/>
      <c r="AI185" s="14"/>
      <c r="AJ185" s="140">
        <f>SUM(H184:H192,K184:K192,N184:N192,Q184:Q192,T184:T192,W184:W192,Z184:Z192,AC184:AC192,AF184:AF192)</f>
        <v>869787</v>
      </c>
    </row>
    <row r="186" spans="1:36">
      <c r="A186" s="554"/>
      <c r="B186" s="585"/>
      <c r="C186" s="588"/>
      <c r="D186" s="591"/>
      <c r="E186" s="593"/>
      <c r="F186" s="504"/>
      <c r="G186" s="82" t="s">
        <v>30</v>
      </c>
      <c r="H186" s="13"/>
      <c r="I186" s="11">
        <f t="shared" si="145"/>
        <v>0</v>
      </c>
      <c r="J186" s="12"/>
      <c r="K186" s="13"/>
      <c r="L186" s="11">
        <f t="shared" si="146"/>
        <v>0</v>
      </c>
      <c r="M186" s="12"/>
      <c r="N186" s="13"/>
      <c r="O186" s="11">
        <f t="shared" si="147"/>
        <v>0</v>
      </c>
      <c r="P186" s="12"/>
      <c r="Q186" s="13"/>
      <c r="R186" s="11">
        <f t="shared" si="148"/>
        <v>0</v>
      </c>
      <c r="S186" s="12"/>
      <c r="T186" s="13"/>
      <c r="U186" s="11">
        <f t="shared" si="149"/>
        <v>0</v>
      </c>
      <c r="V186" s="12"/>
      <c r="W186" s="13"/>
      <c r="X186" s="11">
        <f t="shared" si="150"/>
        <v>0</v>
      </c>
      <c r="Y186" s="12"/>
      <c r="Z186" s="13"/>
      <c r="AA186" s="11">
        <f t="shared" si="151"/>
        <v>0</v>
      </c>
      <c r="AB186" s="12"/>
      <c r="AC186" s="13"/>
      <c r="AD186" s="11">
        <f t="shared" si="152"/>
        <v>0</v>
      </c>
      <c r="AE186" s="12"/>
      <c r="AF186" s="13"/>
      <c r="AG186" s="11">
        <f t="shared" si="153"/>
        <v>0</v>
      </c>
      <c r="AH186" s="12"/>
      <c r="AI186" s="14"/>
      <c r="AJ186" s="7" t="s">
        <v>32</v>
      </c>
    </row>
    <row r="187" spans="1:36">
      <c r="A187" s="554"/>
      <c r="B187" s="585"/>
      <c r="C187" s="588"/>
      <c r="D187" s="591"/>
      <c r="E187" s="593"/>
      <c r="F187" s="504"/>
      <c r="G187" s="82" t="s">
        <v>31</v>
      </c>
      <c r="H187" s="13"/>
      <c r="I187" s="11">
        <f t="shared" si="145"/>
        <v>0</v>
      </c>
      <c r="J187" s="12"/>
      <c r="K187" s="13"/>
      <c r="L187" s="11">
        <f t="shared" si="146"/>
        <v>0</v>
      </c>
      <c r="M187" s="12"/>
      <c r="N187" s="13"/>
      <c r="O187" s="11">
        <f t="shared" si="147"/>
        <v>0</v>
      </c>
      <c r="P187" s="12"/>
      <c r="Q187" s="13"/>
      <c r="R187" s="11">
        <f t="shared" si="148"/>
        <v>0</v>
      </c>
      <c r="S187" s="12"/>
      <c r="T187" s="13">
        <v>280000</v>
      </c>
      <c r="U187" s="11">
        <f t="shared" si="149"/>
        <v>0</v>
      </c>
      <c r="V187" s="12">
        <v>280000</v>
      </c>
      <c r="W187" s="13"/>
      <c r="X187" s="11">
        <f t="shared" si="150"/>
        <v>0</v>
      </c>
      <c r="Y187" s="12"/>
      <c r="Z187" s="13"/>
      <c r="AA187" s="11">
        <f t="shared" si="151"/>
        <v>0</v>
      </c>
      <c r="AB187" s="12"/>
      <c r="AC187" s="13"/>
      <c r="AD187" s="11">
        <f t="shared" si="152"/>
        <v>0</v>
      </c>
      <c r="AE187" s="12"/>
      <c r="AF187" s="13"/>
      <c r="AG187" s="11">
        <f t="shared" si="153"/>
        <v>0</v>
      </c>
      <c r="AH187" s="12"/>
      <c r="AI187" s="14"/>
      <c r="AJ187" s="140">
        <f>SUM(I184:I192,L184:L192,O184:O192,R184:R192,U184:U192,X184:X192,AA184:AA192,AD184:AD192,AA184:AA192,AG184:AG192)</f>
        <v>589787</v>
      </c>
    </row>
    <row r="188" spans="1:36">
      <c r="A188" s="554"/>
      <c r="B188" s="585"/>
      <c r="C188" s="588"/>
      <c r="D188" s="591"/>
      <c r="E188" s="593"/>
      <c r="F188" s="504"/>
      <c r="G188" s="82" t="s">
        <v>33</v>
      </c>
      <c r="H188" s="13"/>
      <c r="I188" s="11">
        <f t="shared" si="145"/>
        <v>0</v>
      </c>
      <c r="J188" s="12"/>
      <c r="K188" s="13"/>
      <c r="L188" s="11">
        <f t="shared" si="146"/>
        <v>0</v>
      </c>
      <c r="M188" s="12"/>
      <c r="N188" s="13"/>
      <c r="O188" s="11">
        <f t="shared" si="147"/>
        <v>0</v>
      </c>
      <c r="P188" s="12"/>
      <c r="Q188" s="13"/>
      <c r="R188" s="11">
        <f t="shared" si="148"/>
        <v>0</v>
      </c>
      <c r="S188" s="12"/>
      <c r="T188" s="13"/>
      <c r="U188" s="11">
        <f t="shared" si="149"/>
        <v>0</v>
      </c>
      <c r="V188" s="12"/>
      <c r="W188" s="13"/>
      <c r="X188" s="11">
        <f t="shared" si="150"/>
        <v>0</v>
      </c>
      <c r="Y188" s="12"/>
      <c r="Z188" s="13"/>
      <c r="AA188" s="11">
        <f t="shared" si="151"/>
        <v>0</v>
      </c>
      <c r="AB188" s="12"/>
      <c r="AC188" s="13"/>
      <c r="AD188" s="11">
        <f t="shared" si="152"/>
        <v>0</v>
      </c>
      <c r="AE188" s="12"/>
      <c r="AF188" s="13"/>
      <c r="AG188" s="11">
        <f t="shared" si="153"/>
        <v>0</v>
      </c>
      <c r="AH188" s="12"/>
      <c r="AI188" s="14"/>
      <c r="AJ188" s="7" t="s">
        <v>36</v>
      </c>
    </row>
    <row r="189" spans="1:36">
      <c r="A189" s="554"/>
      <c r="B189" s="585"/>
      <c r="C189" s="588"/>
      <c r="D189" s="591"/>
      <c r="E189" s="593"/>
      <c r="F189" s="504"/>
      <c r="G189" s="82" t="s">
        <v>34</v>
      </c>
      <c r="H189" s="13"/>
      <c r="I189" s="11">
        <f t="shared" si="145"/>
        <v>0</v>
      </c>
      <c r="J189" s="12"/>
      <c r="K189" s="13"/>
      <c r="L189" s="11">
        <f t="shared" si="146"/>
        <v>0</v>
      </c>
      <c r="M189" s="12"/>
      <c r="N189" s="13"/>
      <c r="O189" s="11">
        <f t="shared" si="147"/>
        <v>0</v>
      </c>
      <c r="P189" s="12"/>
      <c r="Q189" s="13"/>
      <c r="R189" s="11">
        <f t="shared" si="148"/>
        <v>0</v>
      </c>
      <c r="S189" s="12"/>
      <c r="T189" s="13"/>
      <c r="U189" s="11">
        <f t="shared" si="149"/>
        <v>0</v>
      </c>
      <c r="V189" s="12"/>
      <c r="W189" s="13">
        <v>589787</v>
      </c>
      <c r="X189" s="11">
        <f t="shared" si="150"/>
        <v>589787</v>
      </c>
      <c r="Y189" s="12"/>
      <c r="Z189" s="13"/>
      <c r="AA189" s="11">
        <f t="shared" si="151"/>
        <v>0</v>
      </c>
      <c r="AB189" s="12"/>
      <c r="AC189" s="13"/>
      <c r="AD189" s="11">
        <f t="shared" si="152"/>
        <v>0</v>
      </c>
      <c r="AE189" s="12"/>
      <c r="AF189" s="13"/>
      <c r="AG189" s="11">
        <f t="shared" si="153"/>
        <v>0</v>
      </c>
      <c r="AH189" s="12"/>
      <c r="AI189" s="14"/>
      <c r="AJ189" s="140">
        <f>SUM(J184:J192,M184:M192,P184:P192,S184:S192,V184:V192,Y184:Y192,AB184:AB192,AE184:AE192,AH184:AH192)</f>
        <v>280000</v>
      </c>
    </row>
    <row r="190" spans="1:36">
      <c r="A190" s="554"/>
      <c r="B190" s="585"/>
      <c r="C190" s="588"/>
      <c r="D190" s="591"/>
      <c r="E190" s="593"/>
      <c r="F190" s="504"/>
      <c r="G190" s="82" t="s">
        <v>35</v>
      </c>
      <c r="H190" s="13"/>
      <c r="I190" s="11">
        <f t="shared" si="145"/>
        <v>0</v>
      </c>
      <c r="J190" s="12"/>
      <c r="K190" s="13"/>
      <c r="L190" s="11">
        <f t="shared" si="146"/>
        <v>0</v>
      </c>
      <c r="M190" s="12"/>
      <c r="N190" s="13"/>
      <c r="O190" s="11">
        <f t="shared" si="147"/>
        <v>0</v>
      </c>
      <c r="P190" s="12"/>
      <c r="Q190" s="13"/>
      <c r="R190" s="11">
        <f t="shared" si="148"/>
        <v>0</v>
      </c>
      <c r="S190" s="12"/>
      <c r="T190" s="13"/>
      <c r="U190" s="11">
        <f t="shared" si="149"/>
        <v>0</v>
      </c>
      <c r="V190" s="12"/>
      <c r="W190" s="13"/>
      <c r="X190" s="11">
        <f t="shared" si="150"/>
        <v>0</v>
      </c>
      <c r="Y190" s="12"/>
      <c r="Z190" s="13"/>
      <c r="AA190" s="11">
        <f t="shared" si="151"/>
        <v>0</v>
      </c>
      <c r="AB190" s="12"/>
      <c r="AC190" s="13"/>
      <c r="AD190" s="11">
        <f t="shared" si="152"/>
        <v>0</v>
      </c>
      <c r="AE190" s="12"/>
      <c r="AF190" s="13"/>
      <c r="AG190" s="11">
        <f t="shared" si="153"/>
        <v>0</v>
      </c>
      <c r="AH190" s="12"/>
      <c r="AI190" s="14"/>
      <c r="AJ190" s="7" t="s">
        <v>40</v>
      </c>
    </row>
    <row r="191" spans="1:36">
      <c r="A191" s="554"/>
      <c r="B191" s="585"/>
      <c r="C191" s="588"/>
      <c r="D191" s="591"/>
      <c r="E191" s="593"/>
      <c r="F191" s="504"/>
      <c r="G191" s="82" t="s">
        <v>37</v>
      </c>
      <c r="H191" s="13"/>
      <c r="I191" s="11">
        <f t="shared" si="145"/>
        <v>0</v>
      </c>
      <c r="J191" s="12"/>
      <c r="K191" s="13"/>
      <c r="L191" s="11">
        <f t="shared" si="146"/>
        <v>0</v>
      </c>
      <c r="M191" s="12"/>
      <c r="N191" s="13"/>
      <c r="O191" s="11">
        <f t="shared" si="147"/>
        <v>0</v>
      </c>
      <c r="P191" s="12"/>
      <c r="Q191" s="13"/>
      <c r="R191" s="11">
        <f t="shared" si="148"/>
        <v>0</v>
      </c>
      <c r="S191" s="12"/>
      <c r="T191" s="13"/>
      <c r="U191" s="11">
        <f t="shared" si="149"/>
        <v>0</v>
      </c>
      <c r="V191" s="12"/>
      <c r="W191" s="13"/>
      <c r="X191" s="11">
        <f t="shared" si="150"/>
        <v>0</v>
      </c>
      <c r="Y191" s="12"/>
      <c r="Z191" s="13"/>
      <c r="AA191" s="11">
        <f t="shared" si="151"/>
        <v>0</v>
      </c>
      <c r="AB191" s="12"/>
      <c r="AC191" s="13"/>
      <c r="AD191" s="11">
        <f t="shared" si="152"/>
        <v>0</v>
      </c>
      <c r="AE191" s="12"/>
      <c r="AF191" s="13"/>
      <c r="AG191" s="11">
        <f t="shared" si="153"/>
        <v>0</v>
      </c>
      <c r="AH191" s="12"/>
      <c r="AI191" s="14"/>
      <c r="AJ191" s="141">
        <f>AJ189/AJ185</f>
        <v>0.32191789484092082</v>
      </c>
    </row>
    <row r="192" spans="1:36" ht="15" thickBot="1">
      <c r="A192" s="555"/>
      <c r="B192" s="586"/>
      <c r="C192" s="589"/>
      <c r="D192" s="592"/>
      <c r="E192" s="594"/>
      <c r="F192" s="505"/>
      <c r="G192" s="83" t="s">
        <v>38</v>
      </c>
      <c r="H192" s="15"/>
      <c r="I192" s="16">
        <f t="shared" si="145"/>
        <v>0</v>
      </c>
      <c r="J192" s="17"/>
      <c r="K192" s="15"/>
      <c r="L192" s="16">
        <f t="shared" si="146"/>
        <v>0</v>
      </c>
      <c r="M192" s="17"/>
      <c r="N192" s="15"/>
      <c r="O192" s="16">
        <f t="shared" si="147"/>
        <v>0</v>
      </c>
      <c r="P192" s="17"/>
      <c r="Q192" s="15"/>
      <c r="R192" s="16">
        <f t="shared" si="148"/>
        <v>0</v>
      </c>
      <c r="S192" s="17"/>
      <c r="T192" s="15"/>
      <c r="U192" s="16">
        <f t="shared" si="149"/>
        <v>0</v>
      </c>
      <c r="V192" s="17"/>
      <c r="W192" s="15"/>
      <c r="X192" s="16">
        <f t="shared" si="150"/>
        <v>0</v>
      </c>
      <c r="Y192" s="17"/>
      <c r="Z192" s="15"/>
      <c r="AA192" s="16">
        <f t="shared" si="151"/>
        <v>0</v>
      </c>
      <c r="AB192" s="17"/>
      <c r="AC192" s="15"/>
      <c r="AD192" s="16">
        <f t="shared" si="152"/>
        <v>0</v>
      </c>
      <c r="AE192" s="17"/>
      <c r="AF192" s="15"/>
      <c r="AG192" s="16">
        <f t="shared" si="153"/>
        <v>0</v>
      </c>
      <c r="AH192" s="17"/>
      <c r="AI192" s="18"/>
      <c r="AJ192" s="150"/>
    </row>
    <row r="193" spans="1:36" ht="15" hidden="1" customHeight="1">
      <c r="A193" s="551" t="s">
        <v>17</v>
      </c>
      <c r="B193" s="448" t="s">
        <v>13</v>
      </c>
      <c r="C193" s="367" t="s">
        <v>14</v>
      </c>
      <c r="D193" s="367" t="s">
        <v>176</v>
      </c>
      <c r="E193" s="566" t="s">
        <v>16</v>
      </c>
      <c r="F193" s="354" t="s">
        <v>17</v>
      </c>
      <c r="G193" s="368" t="s">
        <v>18</v>
      </c>
      <c r="H193" s="365" t="s">
        <v>19</v>
      </c>
      <c r="I193" s="354" t="s">
        <v>20</v>
      </c>
      <c r="J193" s="355" t="s">
        <v>21</v>
      </c>
      <c r="K193" s="365" t="s">
        <v>19</v>
      </c>
      <c r="L193" s="354" t="s">
        <v>20</v>
      </c>
      <c r="M193" s="355" t="s">
        <v>21</v>
      </c>
      <c r="N193" s="365" t="s">
        <v>19</v>
      </c>
      <c r="O193" s="354" t="s">
        <v>20</v>
      </c>
      <c r="P193" s="355" t="s">
        <v>21</v>
      </c>
      <c r="Q193" s="365" t="s">
        <v>19</v>
      </c>
      <c r="R193" s="354" t="s">
        <v>20</v>
      </c>
      <c r="S193" s="355" t="s">
        <v>21</v>
      </c>
      <c r="T193" s="365" t="s">
        <v>19</v>
      </c>
      <c r="U193" s="354" t="s">
        <v>20</v>
      </c>
      <c r="V193" s="355" t="s">
        <v>21</v>
      </c>
      <c r="W193" s="365" t="s">
        <v>19</v>
      </c>
      <c r="X193" s="354" t="s">
        <v>20</v>
      </c>
      <c r="Y193" s="355" t="s">
        <v>21</v>
      </c>
      <c r="Z193" s="365" t="s">
        <v>19</v>
      </c>
      <c r="AA193" s="354" t="s">
        <v>20</v>
      </c>
      <c r="AB193" s="355" t="s">
        <v>21</v>
      </c>
      <c r="AC193" s="365" t="s">
        <v>19</v>
      </c>
      <c r="AD193" s="354" t="s">
        <v>20</v>
      </c>
      <c r="AE193" s="355" t="s">
        <v>21</v>
      </c>
      <c r="AF193" s="365" t="s">
        <v>19</v>
      </c>
      <c r="AG193" s="354" t="s">
        <v>20</v>
      </c>
      <c r="AH193" s="355" t="s">
        <v>21</v>
      </c>
      <c r="AI193" s="364" t="s">
        <v>19</v>
      </c>
      <c r="AJ193" s="358" t="s">
        <v>22</v>
      </c>
    </row>
    <row r="194" spans="1:36" ht="15.75" hidden="1" customHeight="1">
      <c r="A194" s="552"/>
      <c r="B194" s="449"/>
      <c r="C194" s="431"/>
      <c r="D194" s="431"/>
      <c r="E194" s="567"/>
      <c r="F194" s="444"/>
      <c r="G194" s="568"/>
      <c r="H194" s="443"/>
      <c r="I194" s="444"/>
      <c r="J194" s="445"/>
      <c r="K194" s="443"/>
      <c r="L194" s="444"/>
      <c r="M194" s="445"/>
      <c r="N194" s="443"/>
      <c r="O194" s="444"/>
      <c r="P194" s="445"/>
      <c r="Q194" s="443"/>
      <c r="R194" s="444"/>
      <c r="S194" s="445"/>
      <c r="T194" s="443"/>
      <c r="U194" s="444"/>
      <c r="V194" s="445"/>
      <c r="W194" s="443"/>
      <c r="X194" s="444"/>
      <c r="Y194" s="445"/>
      <c r="Z194" s="443"/>
      <c r="AA194" s="444"/>
      <c r="AB194" s="445"/>
      <c r="AC194" s="443"/>
      <c r="AD194" s="444"/>
      <c r="AE194" s="445"/>
      <c r="AF194" s="443"/>
      <c r="AG194" s="444"/>
      <c r="AH194" s="445"/>
      <c r="AI194" s="503"/>
      <c r="AJ194" s="468"/>
    </row>
    <row r="195" spans="1:36" ht="15" hidden="1" customHeight="1">
      <c r="A195" s="553" t="s">
        <v>488</v>
      </c>
      <c r="B195" s="584" t="s">
        <v>489</v>
      </c>
      <c r="C195" s="587">
        <v>2226</v>
      </c>
      <c r="D195" s="590"/>
      <c r="E195" s="390" t="s">
        <v>490</v>
      </c>
      <c r="F195" s="363" t="s">
        <v>488</v>
      </c>
      <c r="G195" s="80" t="s">
        <v>27</v>
      </c>
      <c r="H195" s="13"/>
      <c r="I195" s="9">
        <f t="shared" ref="I195:I203" si="154">H195-J195</f>
        <v>0</v>
      </c>
      <c r="J195" s="10"/>
      <c r="K195" s="13"/>
      <c r="L195" s="9">
        <f t="shared" ref="L195:L203" si="155">K195-M195</f>
        <v>0</v>
      </c>
      <c r="M195" s="10"/>
      <c r="N195" s="13"/>
      <c r="O195" s="9">
        <f t="shared" ref="O195:O203" si="156">N195-P195</f>
        <v>0</v>
      </c>
      <c r="P195" s="10"/>
      <c r="Q195" s="13"/>
      <c r="R195" s="9">
        <f t="shared" ref="R195:R203" si="157">Q195-S195</f>
        <v>0</v>
      </c>
      <c r="S195" s="10"/>
      <c r="T195" s="13"/>
      <c r="U195" s="9">
        <f t="shared" ref="U195:U203" si="158">T195-V195</f>
        <v>0</v>
      </c>
      <c r="V195" s="10"/>
      <c r="W195" s="13"/>
      <c r="X195" s="9">
        <f t="shared" ref="X195:X203" si="159">W195-Y195</f>
        <v>0</v>
      </c>
      <c r="Y195" s="10"/>
      <c r="Z195" s="13"/>
      <c r="AA195" s="9">
        <f t="shared" ref="AA195:AA203" si="160">Z195-AB195</f>
        <v>0</v>
      </c>
      <c r="AB195" s="10"/>
      <c r="AC195" s="13"/>
      <c r="AD195" s="9">
        <f t="shared" ref="AD195:AD203" si="161">AC195-AE195</f>
        <v>0</v>
      </c>
      <c r="AE195" s="10"/>
      <c r="AF195" s="13"/>
      <c r="AG195" s="9">
        <f t="shared" ref="AG195:AG203" si="162">AF195-AH195</f>
        <v>0</v>
      </c>
      <c r="AH195" s="10"/>
      <c r="AI195" s="23"/>
      <c r="AJ195" s="4" t="s">
        <v>28</v>
      </c>
    </row>
    <row r="196" spans="1:36" hidden="1">
      <c r="A196" s="554"/>
      <c r="B196" s="585"/>
      <c r="C196" s="588"/>
      <c r="D196" s="591"/>
      <c r="E196" s="593"/>
      <c r="F196" s="504"/>
      <c r="G196" s="82" t="s">
        <v>29</v>
      </c>
      <c r="H196" s="13">
        <v>108803</v>
      </c>
      <c r="I196" s="11">
        <f t="shared" si="154"/>
        <v>30803</v>
      </c>
      <c r="J196" s="12">
        <v>78000</v>
      </c>
      <c r="K196" s="13"/>
      <c r="L196" s="11">
        <f t="shared" si="155"/>
        <v>0</v>
      </c>
      <c r="M196" s="12"/>
      <c r="N196" s="13"/>
      <c r="O196" s="11">
        <f t="shared" si="156"/>
        <v>0</v>
      </c>
      <c r="P196" s="12"/>
      <c r="Q196" s="13"/>
      <c r="R196" s="11">
        <f t="shared" si="157"/>
        <v>0</v>
      </c>
      <c r="S196" s="12"/>
      <c r="T196" s="13"/>
      <c r="U196" s="11">
        <f t="shared" si="158"/>
        <v>0</v>
      </c>
      <c r="V196" s="12"/>
      <c r="W196" s="13"/>
      <c r="X196" s="11">
        <f t="shared" si="159"/>
        <v>0</v>
      </c>
      <c r="Y196" s="12"/>
      <c r="Z196" s="13"/>
      <c r="AA196" s="11">
        <f t="shared" si="160"/>
        <v>0</v>
      </c>
      <c r="AB196" s="12"/>
      <c r="AC196" s="13"/>
      <c r="AD196" s="11">
        <f t="shared" si="161"/>
        <v>0</v>
      </c>
      <c r="AE196" s="12"/>
      <c r="AF196" s="13"/>
      <c r="AG196" s="11">
        <f t="shared" si="162"/>
        <v>0</v>
      </c>
      <c r="AH196" s="12"/>
      <c r="AI196" s="23"/>
      <c r="AJ196" s="140">
        <f>SUM(H195:H203,K195:K203,N195:N203,Q195:Q203,T195:T203,W195:W203,Z195:Z203,AC195:AC203,AF195:AF203)</f>
        <v>1455334</v>
      </c>
    </row>
    <row r="197" spans="1:36" hidden="1">
      <c r="A197" s="554"/>
      <c r="B197" s="585"/>
      <c r="C197" s="588"/>
      <c r="D197" s="591"/>
      <c r="E197" s="593"/>
      <c r="F197" s="504"/>
      <c r="G197" s="82" t="s">
        <v>30</v>
      </c>
      <c r="H197" s="13"/>
      <c r="I197" s="11">
        <f t="shared" si="154"/>
        <v>0</v>
      </c>
      <c r="J197" s="12"/>
      <c r="K197" s="13"/>
      <c r="L197" s="11">
        <f t="shared" si="155"/>
        <v>0</v>
      </c>
      <c r="M197" s="12"/>
      <c r="N197" s="13"/>
      <c r="O197" s="11">
        <f t="shared" si="156"/>
        <v>0</v>
      </c>
      <c r="P197" s="12"/>
      <c r="Q197" s="13"/>
      <c r="R197" s="11">
        <f t="shared" si="157"/>
        <v>0</v>
      </c>
      <c r="S197" s="12"/>
      <c r="T197" s="13"/>
      <c r="U197" s="11">
        <f t="shared" si="158"/>
        <v>0</v>
      </c>
      <c r="V197" s="12"/>
      <c r="W197" s="13"/>
      <c r="X197" s="11">
        <f t="shared" si="159"/>
        <v>0</v>
      </c>
      <c r="Y197" s="12"/>
      <c r="Z197" s="13"/>
      <c r="AA197" s="11">
        <f t="shared" si="160"/>
        <v>0</v>
      </c>
      <c r="AB197" s="12"/>
      <c r="AC197" s="13"/>
      <c r="AD197" s="11">
        <f t="shared" si="161"/>
        <v>0</v>
      </c>
      <c r="AE197" s="12"/>
      <c r="AF197" s="13"/>
      <c r="AG197" s="11">
        <f t="shared" si="162"/>
        <v>0</v>
      </c>
      <c r="AH197" s="12"/>
      <c r="AI197" s="23"/>
      <c r="AJ197" s="7" t="s">
        <v>32</v>
      </c>
    </row>
    <row r="198" spans="1:36" hidden="1">
      <c r="A198" s="554"/>
      <c r="B198" s="585"/>
      <c r="C198" s="588"/>
      <c r="D198" s="591"/>
      <c r="E198" s="593"/>
      <c r="F198" s="504"/>
      <c r="G198" s="82" t="s">
        <v>31</v>
      </c>
      <c r="H198" s="13"/>
      <c r="I198" s="11">
        <f t="shared" si="154"/>
        <v>0</v>
      </c>
      <c r="J198" s="12"/>
      <c r="K198" s="13">
        <v>110000</v>
      </c>
      <c r="L198" s="11">
        <f t="shared" si="155"/>
        <v>0</v>
      </c>
      <c r="M198" s="12">
        <v>110000</v>
      </c>
      <c r="N198" s="13"/>
      <c r="O198" s="11">
        <f t="shared" si="156"/>
        <v>0</v>
      </c>
      <c r="P198" s="12"/>
      <c r="Q198" s="13"/>
      <c r="R198" s="11">
        <f t="shared" si="157"/>
        <v>0</v>
      </c>
      <c r="S198" s="12"/>
      <c r="T198" s="13"/>
      <c r="U198" s="11">
        <f t="shared" si="158"/>
        <v>0</v>
      </c>
      <c r="V198" s="12"/>
      <c r="W198" s="13"/>
      <c r="X198" s="11">
        <f t="shared" si="159"/>
        <v>0</v>
      </c>
      <c r="Y198" s="12"/>
      <c r="Z198" s="13"/>
      <c r="AA198" s="11">
        <f t="shared" si="160"/>
        <v>0</v>
      </c>
      <c r="AB198" s="12"/>
      <c r="AC198" s="13"/>
      <c r="AD198" s="11">
        <f t="shared" si="161"/>
        <v>0</v>
      </c>
      <c r="AE198" s="12"/>
      <c r="AF198" s="13"/>
      <c r="AG198" s="11">
        <f t="shared" si="162"/>
        <v>0</v>
      </c>
      <c r="AH198" s="12"/>
      <c r="AI198" s="23"/>
      <c r="AJ198" s="140">
        <f>SUM(I195:I203,L195:L203,O195:O203,R195:R203,U195:U203,X195:X203,AA195:AA203,AD195:AD203,AA195:AA203,AG195:AG203)</f>
        <v>30803</v>
      </c>
    </row>
    <row r="199" spans="1:36" hidden="1">
      <c r="A199" s="554"/>
      <c r="B199" s="585"/>
      <c r="C199" s="588"/>
      <c r="D199" s="591"/>
      <c r="E199" s="593"/>
      <c r="F199" s="504"/>
      <c r="G199" s="82" t="s">
        <v>33</v>
      </c>
      <c r="H199" s="13"/>
      <c r="I199" s="11">
        <f t="shared" si="154"/>
        <v>0</v>
      </c>
      <c r="J199" s="12"/>
      <c r="K199" s="13">
        <v>18000</v>
      </c>
      <c r="L199" s="11">
        <f t="shared" si="155"/>
        <v>0</v>
      </c>
      <c r="M199" s="12">
        <v>18000</v>
      </c>
      <c r="N199" s="13"/>
      <c r="O199" s="11">
        <f t="shared" si="156"/>
        <v>0</v>
      </c>
      <c r="P199" s="12"/>
      <c r="Q199" s="13"/>
      <c r="R199" s="11">
        <f t="shared" si="157"/>
        <v>0</v>
      </c>
      <c r="S199" s="12"/>
      <c r="T199" s="13"/>
      <c r="U199" s="11">
        <f t="shared" si="158"/>
        <v>0</v>
      </c>
      <c r="V199" s="12"/>
      <c r="W199" s="13"/>
      <c r="X199" s="11">
        <f t="shared" si="159"/>
        <v>0</v>
      </c>
      <c r="Y199" s="12"/>
      <c r="Z199" s="13"/>
      <c r="AA199" s="11">
        <f t="shared" si="160"/>
        <v>0</v>
      </c>
      <c r="AB199" s="12"/>
      <c r="AC199" s="13"/>
      <c r="AD199" s="11">
        <f t="shared" si="161"/>
        <v>0</v>
      </c>
      <c r="AE199" s="12"/>
      <c r="AF199" s="13"/>
      <c r="AG199" s="11">
        <f t="shared" si="162"/>
        <v>0</v>
      </c>
      <c r="AH199" s="12"/>
      <c r="AI199" s="23"/>
      <c r="AJ199" s="7" t="s">
        <v>36</v>
      </c>
    </row>
    <row r="200" spans="1:36" hidden="1">
      <c r="A200" s="554"/>
      <c r="B200" s="585"/>
      <c r="C200" s="588"/>
      <c r="D200" s="591"/>
      <c r="E200" s="593"/>
      <c r="F200" s="504"/>
      <c r="G200" s="82" t="s">
        <v>34</v>
      </c>
      <c r="H200" s="13"/>
      <c r="I200" s="11">
        <f t="shared" si="154"/>
        <v>0</v>
      </c>
      <c r="J200" s="12"/>
      <c r="K200" s="13">
        <v>1113531</v>
      </c>
      <c r="L200" s="11">
        <f t="shared" si="155"/>
        <v>0</v>
      </c>
      <c r="M200" s="12">
        <v>1113531</v>
      </c>
      <c r="N200" s="13">
        <v>105000</v>
      </c>
      <c r="O200" s="11">
        <f t="shared" si="156"/>
        <v>0</v>
      </c>
      <c r="P200" s="12">
        <v>105000</v>
      </c>
      <c r="Q200" s="13"/>
      <c r="R200" s="11">
        <f t="shared" si="157"/>
        <v>0</v>
      </c>
      <c r="S200" s="12"/>
      <c r="T200" s="13"/>
      <c r="U200" s="11">
        <f t="shared" si="158"/>
        <v>0</v>
      </c>
      <c r="V200" s="12"/>
      <c r="W200" s="13"/>
      <c r="X200" s="11">
        <f t="shared" si="159"/>
        <v>0</v>
      </c>
      <c r="Y200" s="12"/>
      <c r="Z200" s="13"/>
      <c r="AA200" s="11">
        <f t="shared" si="160"/>
        <v>0</v>
      </c>
      <c r="AB200" s="12"/>
      <c r="AC200" s="13"/>
      <c r="AD200" s="11">
        <f t="shared" si="161"/>
        <v>0</v>
      </c>
      <c r="AE200" s="12"/>
      <c r="AF200" s="13"/>
      <c r="AG200" s="11">
        <f t="shared" si="162"/>
        <v>0</v>
      </c>
      <c r="AH200" s="12"/>
      <c r="AI200" s="23"/>
      <c r="AJ200" s="140">
        <f>SUM(J195:J203,M195:M203,P195:P203,S195:S203,V195:V203,Y195:Y203,AB195:AB203,AE195:AE203,AH195:AH203)</f>
        <v>1424531</v>
      </c>
    </row>
    <row r="201" spans="1:36" hidden="1">
      <c r="A201" s="554"/>
      <c r="B201" s="585"/>
      <c r="C201" s="588"/>
      <c r="D201" s="591"/>
      <c r="E201" s="593"/>
      <c r="F201" s="504"/>
      <c r="G201" s="82" t="s">
        <v>35</v>
      </c>
      <c r="H201" s="13"/>
      <c r="I201" s="11">
        <f t="shared" si="154"/>
        <v>0</v>
      </c>
      <c r="J201" s="12"/>
      <c r="K201" s="13"/>
      <c r="L201" s="11">
        <f t="shared" si="155"/>
        <v>0</v>
      </c>
      <c r="M201" s="12"/>
      <c r="N201" s="13"/>
      <c r="O201" s="11">
        <f t="shared" si="156"/>
        <v>0</v>
      </c>
      <c r="P201" s="12"/>
      <c r="Q201" s="13"/>
      <c r="R201" s="11">
        <f t="shared" si="157"/>
        <v>0</v>
      </c>
      <c r="S201" s="12"/>
      <c r="T201" s="13"/>
      <c r="U201" s="11">
        <f t="shared" si="158"/>
        <v>0</v>
      </c>
      <c r="V201" s="12"/>
      <c r="W201" s="13"/>
      <c r="X201" s="11">
        <f t="shared" si="159"/>
        <v>0</v>
      </c>
      <c r="Y201" s="12"/>
      <c r="Z201" s="13"/>
      <c r="AA201" s="11">
        <f t="shared" si="160"/>
        <v>0</v>
      </c>
      <c r="AB201" s="12"/>
      <c r="AC201" s="13"/>
      <c r="AD201" s="11">
        <f t="shared" si="161"/>
        <v>0</v>
      </c>
      <c r="AE201" s="12"/>
      <c r="AF201" s="13"/>
      <c r="AG201" s="11">
        <f t="shared" si="162"/>
        <v>0</v>
      </c>
      <c r="AH201" s="12"/>
      <c r="AI201" s="23"/>
      <c r="AJ201" s="7" t="s">
        <v>40</v>
      </c>
    </row>
    <row r="202" spans="1:36" hidden="1">
      <c r="A202" s="554"/>
      <c r="B202" s="585"/>
      <c r="C202" s="588"/>
      <c r="D202" s="591"/>
      <c r="E202" s="593"/>
      <c r="F202" s="504"/>
      <c r="G202" s="82" t="s">
        <v>37</v>
      </c>
      <c r="H202" s="13"/>
      <c r="I202" s="11">
        <f t="shared" si="154"/>
        <v>0</v>
      </c>
      <c r="J202" s="12"/>
      <c r="K202" s="13"/>
      <c r="L202" s="11">
        <f t="shared" si="155"/>
        <v>0</v>
      </c>
      <c r="M202" s="12"/>
      <c r="N202" s="13"/>
      <c r="O202" s="11">
        <f t="shared" si="156"/>
        <v>0</v>
      </c>
      <c r="P202" s="12"/>
      <c r="Q202" s="13"/>
      <c r="R202" s="11">
        <f t="shared" si="157"/>
        <v>0</v>
      </c>
      <c r="S202" s="12"/>
      <c r="T202" s="13"/>
      <c r="U202" s="11">
        <f t="shared" si="158"/>
        <v>0</v>
      </c>
      <c r="V202" s="12"/>
      <c r="W202" s="13"/>
      <c r="X202" s="11">
        <f t="shared" si="159"/>
        <v>0</v>
      </c>
      <c r="Y202" s="12"/>
      <c r="Z202" s="13"/>
      <c r="AA202" s="11">
        <f t="shared" si="160"/>
        <v>0</v>
      </c>
      <c r="AB202" s="12"/>
      <c r="AC202" s="13"/>
      <c r="AD202" s="11">
        <f t="shared" si="161"/>
        <v>0</v>
      </c>
      <c r="AE202" s="12"/>
      <c r="AF202" s="13"/>
      <c r="AG202" s="11">
        <f t="shared" si="162"/>
        <v>0</v>
      </c>
      <c r="AH202" s="12"/>
      <c r="AI202" s="23"/>
      <c r="AJ202" s="141">
        <f>AJ200/AJ196</f>
        <v>0.97883441189445175</v>
      </c>
    </row>
    <row r="203" spans="1:36" ht="15" hidden="1" thickBot="1">
      <c r="A203" s="555"/>
      <c r="B203" s="586"/>
      <c r="C203" s="589"/>
      <c r="D203" s="592"/>
      <c r="E203" s="594"/>
      <c r="F203" s="505"/>
      <c r="G203" s="83" t="s">
        <v>38</v>
      </c>
      <c r="H203" s="15"/>
      <c r="I203" s="16">
        <f t="shared" si="154"/>
        <v>0</v>
      </c>
      <c r="J203" s="17"/>
      <c r="K203" s="15"/>
      <c r="L203" s="16">
        <f t="shared" si="155"/>
        <v>0</v>
      </c>
      <c r="M203" s="17"/>
      <c r="N203" s="15"/>
      <c r="O203" s="16">
        <f t="shared" si="156"/>
        <v>0</v>
      </c>
      <c r="P203" s="17"/>
      <c r="Q203" s="15"/>
      <c r="R203" s="16">
        <f t="shared" si="157"/>
        <v>0</v>
      </c>
      <c r="S203" s="17"/>
      <c r="T203" s="15"/>
      <c r="U203" s="16">
        <f t="shared" si="158"/>
        <v>0</v>
      </c>
      <c r="V203" s="17"/>
      <c r="W203" s="15"/>
      <c r="X203" s="16">
        <f t="shared" si="159"/>
        <v>0</v>
      </c>
      <c r="Y203" s="17"/>
      <c r="Z203" s="15"/>
      <c r="AA203" s="16">
        <f t="shared" si="160"/>
        <v>0</v>
      </c>
      <c r="AB203" s="17"/>
      <c r="AC203" s="15"/>
      <c r="AD203" s="16">
        <f t="shared" si="161"/>
        <v>0</v>
      </c>
      <c r="AE203" s="17"/>
      <c r="AF203" s="15"/>
      <c r="AG203" s="16">
        <f t="shared" si="162"/>
        <v>0</v>
      </c>
      <c r="AH203" s="17"/>
      <c r="AI203" s="24"/>
      <c r="AJ203" s="150"/>
    </row>
    <row r="204" spans="1:36" ht="15" hidden="1" customHeight="1">
      <c r="A204" s="551" t="s">
        <v>17</v>
      </c>
      <c r="B204" s="448" t="s">
        <v>13</v>
      </c>
      <c r="C204" s="367" t="s">
        <v>14</v>
      </c>
      <c r="D204" s="367" t="s">
        <v>176</v>
      </c>
      <c r="E204" s="566" t="s">
        <v>16</v>
      </c>
      <c r="F204" s="354" t="s">
        <v>17</v>
      </c>
      <c r="G204" s="368" t="s">
        <v>18</v>
      </c>
      <c r="H204" s="365" t="s">
        <v>19</v>
      </c>
      <c r="I204" s="354" t="s">
        <v>20</v>
      </c>
      <c r="J204" s="355" t="s">
        <v>21</v>
      </c>
      <c r="K204" s="365" t="s">
        <v>19</v>
      </c>
      <c r="L204" s="354" t="s">
        <v>20</v>
      </c>
      <c r="M204" s="355" t="s">
        <v>21</v>
      </c>
      <c r="N204" s="365" t="s">
        <v>19</v>
      </c>
      <c r="O204" s="354" t="s">
        <v>20</v>
      </c>
      <c r="P204" s="355" t="s">
        <v>21</v>
      </c>
      <c r="Q204" s="365" t="s">
        <v>19</v>
      </c>
      <c r="R204" s="354" t="s">
        <v>20</v>
      </c>
      <c r="S204" s="355" t="s">
        <v>21</v>
      </c>
      <c r="T204" s="365" t="s">
        <v>19</v>
      </c>
      <c r="U204" s="354" t="s">
        <v>20</v>
      </c>
      <c r="V204" s="355" t="s">
        <v>21</v>
      </c>
      <c r="W204" s="365" t="s">
        <v>19</v>
      </c>
      <c r="X204" s="354" t="s">
        <v>20</v>
      </c>
      <c r="Y204" s="355" t="s">
        <v>21</v>
      </c>
      <c r="Z204" s="365" t="s">
        <v>19</v>
      </c>
      <c r="AA204" s="354" t="s">
        <v>20</v>
      </c>
      <c r="AB204" s="355" t="s">
        <v>21</v>
      </c>
      <c r="AC204" s="365" t="s">
        <v>19</v>
      </c>
      <c r="AD204" s="354" t="s">
        <v>20</v>
      </c>
      <c r="AE204" s="355" t="s">
        <v>21</v>
      </c>
      <c r="AF204" s="365" t="s">
        <v>19</v>
      </c>
      <c r="AG204" s="354" t="s">
        <v>20</v>
      </c>
      <c r="AH204" s="355" t="s">
        <v>21</v>
      </c>
      <c r="AI204" s="364" t="s">
        <v>19</v>
      </c>
      <c r="AJ204" s="358" t="s">
        <v>22</v>
      </c>
    </row>
    <row r="205" spans="1:36" ht="15.75" hidden="1" customHeight="1">
      <c r="A205" s="552"/>
      <c r="B205" s="449"/>
      <c r="C205" s="431"/>
      <c r="D205" s="431"/>
      <c r="E205" s="567"/>
      <c r="F205" s="444"/>
      <c r="G205" s="568"/>
      <c r="H205" s="443"/>
      <c r="I205" s="444"/>
      <c r="J205" s="445"/>
      <c r="K205" s="443"/>
      <c r="L205" s="444"/>
      <c r="M205" s="445"/>
      <c r="N205" s="443"/>
      <c r="O205" s="444"/>
      <c r="P205" s="445"/>
      <c r="Q205" s="443"/>
      <c r="R205" s="444"/>
      <c r="S205" s="445"/>
      <c r="T205" s="443"/>
      <c r="U205" s="444"/>
      <c r="V205" s="445"/>
      <c r="W205" s="443"/>
      <c r="X205" s="444"/>
      <c r="Y205" s="445"/>
      <c r="Z205" s="443"/>
      <c r="AA205" s="444"/>
      <c r="AB205" s="445"/>
      <c r="AC205" s="443"/>
      <c r="AD205" s="444"/>
      <c r="AE205" s="445"/>
      <c r="AF205" s="443"/>
      <c r="AG205" s="444"/>
      <c r="AH205" s="445"/>
      <c r="AI205" s="503"/>
      <c r="AJ205" s="382"/>
    </row>
    <row r="206" spans="1:36" ht="15" hidden="1" customHeight="1">
      <c r="A206" s="553" t="s">
        <v>59</v>
      </c>
      <c r="B206" s="584" t="s">
        <v>491</v>
      </c>
      <c r="C206" s="587">
        <v>2478</v>
      </c>
      <c r="D206" s="590"/>
      <c r="E206" s="390" t="s">
        <v>492</v>
      </c>
      <c r="F206" s="363" t="s">
        <v>59</v>
      </c>
      <c r="G206" s="80" t="s">
        <v>27</v>
      </c>
      <c r="H206" s="13"/>
      <c r="I206" s="9">
        <f t="shared" ref="I206:I214" si="163">H206-J206</f>
        <v>0</v>
      </c>
      <c r="J206" s="10"/>
      <c r="K206" s="13"/>
      <c r="L206" s="9">
        <f t="shared" ref="L206:L214" si="164">K206-M206</f>
        <v>0</v>
      </c>
      <c r="M206" s="10"/>
      <c r="N206" s="13"/>
      <c r="O206" s="9">
        <f t="shared" ref="O206:O214" si="165">N206-P206</f>
        <v>0</v>
      </c>
      <c r="P206" s="10"/>
      <c r="Q206" s="13"/>
      <c r="R206" s="9">
        <f t="shared" ref="R206:R214" si="166">Q206-S206</f>
        <v>0</v>
      </c>
      <c r="S206" s="10"/>
      <c r="T206" s="13"/>
      <c r="U206" s="9">
        <f t="shared" ref="U206:U214" si="167">T206-V206</f>
        <v>0</v>
      </c>
      <c r="V206" s="10"/>
      <c r="W206" s="13"/>
      <c r="X206" s="9">
        <f t="shared" ref="X206:X214" si="168">W206-Y206</f>
        <v>0</v>
      </c>
      <c r="Y206" s="10"/>
      <c r="Z206" s="13"/>
      <c r="AA206" s="9">
        <f t="shared" ref="AA206:AA214" si="169">Z206-AB206</f>
        <v>0</v>
      </c>
      <c r="AB206" s="10"/>
      <c r="AC206" s="13"/>
      <c r="AD206" s="9">
        <f t="shared" ref="AD206:AD214" si="170">AC206-AE206</f>
        <v>0</v>
      </c>
      <c r="AE206" s="10"/>
      <c r="AF206" s="13"/>
      <c r="AG206" s="9">
        <f t="shared" ref="AG206:AG214" si="171">AF206-AH206</f>
        <v>0</v>
      </c>
      <c r="AH206" s="10"/>
      <c r="AI206" s="14"/>
      <c r="AJ206" s="4" t="s">
        <v>28</v>
      </c>
    </row>
    <row r="207" spans="1:36" hidden="1">
      <c r="A207" s="554"/>
      <c r="B207" s="585"/>
      <c r="C207" s="588"/>
      <c r="D207" s="591"/>
      <c r="E207" s="593"/>
      <c r="F207" s="504"/>
      <c r="G207" s="82" t="s">
        <v>29</v>
      </c>
      <c r="H207" s="13"/>
      <c r="I207" s="11">
        <f t="shared" si="163"/>
        <v>0</v>
      </c>
      <c r="J207" s="12"/>
      <c r="K207" s="13"/>
      <c r="L207" s="11">
        <f t="shared" si="164"/>
        <v>0</v>
      </c>
      <c r="M207" s="12"/>
      <c r="N207" s="13"/>
      <c r="O207" s="11">
        <f t="shared" si="165"/>
        <v>0</v>
      </c>
      <c r="P207" s="12"/>
      <c r="Q207" s="13"/>
      <c r="R207" s="11">
        <f t="shared" si="166"/>
        <v>0</v>
      </c>
      <c r="S207" s="12"/>
      <c r="T207" s="13"/>
      <c r="U207" s="11">
        <f t="shared" si="167"/>
        <v>0</v>
      </c>
      <c r="V207" s="12"/>
      <c r="W207" s="13"/>
      <c r="X207" s="11">
        <f t="shared" si="168"/>
        <v>0</v>
      </c>
      <c r="Y207" s="12"/>
      <c r="Z207" s="13"/>
      <c r="AA207" s="11">
        <f t="shared" si="169"/>
        <v>0</v>
      </c>
      <c r="AB207" s="12"/>
      <c r="AC207" s="13"/>
      <c r="AD207" s="11">
        <f t="shared" si="170"/>
        <v>0</v>
      </c>
      <c r="AE207" s="12"/>
      <c r="AF207" s="13"/>
      <c r="AG207" s="11">
        <f t="shared" si="171"/>
        <v>0</v>
      </c>
      <c r="AH207" s="12"/>
      <c r="AI207" s="14"/>
      <c r="AJ207" s="140">
        <f>SUM(H206:H214,K206:K214,N206:N214,Q206:Q214,T206:T214,W206:W214,Z206:Z214,AC206:AC214,AF206:AF214)</f>
        <v>123200</v>
      </c>
    </row>
    <row r="208" spans="1:36" hidden="1">
      <c r="A208" s="554"/>
      <c r="B208" s="585"/>
      <c r="C208" s="588"/>
      <c r="D208" s="591"/>
      <c r="E208" s="593"/>
      <c r="F208" s="504"/>
      <c r="G208" s="82" t="s">
        <v>30</v>
      </c>
      <c r="H208" s="13"/>
      <c r="I208" s="11">
        <f t="shared" si="163"/>
        <v>0</v>
      </c>
      <c r="J208" s="12"/>
      <c r="K208" s="13"/>
      <c r="L208" s="11">
        <f t="shared" si="164"/>
        <v>0</v>
      </c>
      <c r="M208" s="12"/>
      <c r="N208" s="13"/>
      <c r="O208" s="11">
        <f t="shared" si="165"/>
        <v>0</v>
      </c>
      <c r="P208" s="12"/>
      <c r="Q208" s="13"/>
      <c r="R208" s="11">
        <f t="shared" si="166"/>
        <v>0</v>
      </c>
      <c r="S208" s="12"/>
      <c r="T208" s="13"/>
      <c r="U208" s="11">
        <f t="shared" si="167"/>
        <v>0</v>
      </c>
      <c r="V208" s="12"/>
      <c r="W208" s="13"/>
      <c r="X208" s="11">
        <f t="shared" si="168"/>
        <v>0</v>
      </c>
      <c r="Y208" s="12"/>
      <c r="Z208" s="13"/>
      <c r="AA208" s="11">
        <f t="shared" si="169"/>
        <v>0</v>
      </c>
      <c r="AB208" s="12"/>
      <c r="AC208" s="13"/>
      <c r="AD208" s="11">
        <f t="shared" si="170"/>
        <v>0</v>
      </c>
      <c r="AE208" s="12"/>
      <c r="AF208" s="13"/>
      <c r="AG208" s="11">
        <f t="shared" si="171"/>
        <v>0</v>
      </c>
      <c r="AH208" s="12"/>
      <c r="AI208" s="14"/>
      <c r="AJ208" s="7" t="s">
        <v>32</v>
      </c>
    </row>
    <row r="209" spans="1:36" hidden="1">
      <c r="A209" s="554"/>
      <c r="B209" s="585"/>
      <c r="C209" s="588"/>
      <c r="D209" s="591"/>
      <c r="E209" s="593"/>
      <c r="F209" s="504"/>
      <c r="G209" s="82" t="s">
        <v>31</v>
      </c>
      <c r="H209" s="13"/>
      <c r="I209" s="11">
        <f t="shared" si="163"/>
        <v>0</v>
      </c>
      <c r="J209" s="12"/>
      <c r="K209" s="13"/>
      <c r="L209" s="11">
        <f t="shared" si="164"/>
        <v>0</v>
      </c>
      <c r="M209" s="12"/>
      <c r="N209" s="13"/>
      <c r="O209" s="11">
        <f t="shared" si="165"/>
        <v>0</v>
      </c>
      <c r="P209" s="12"/>
      <c r="Q209" s="13"/>
      <c r="R209" s="11">
        <f t="shared" si="166"/>
        <v>0</v>
      </c>
      <c r="S209" s="12"/>
      <c r="T209" s="13"/>
      <c r="U209" s="11">
        <f t="shared" si="167"/>
        <v>0</v>
      </c>
      <c r="V209" s="12"/>
      <c r="W209" s="13"/>
      <c r="X209" s="11">
        <f t="shared" si="168"/>
        <v>0</v>
      </c>
      <c r="Y209" s="12"/>
      <c r="Z209" s="13"/>
      <c r="AA209" s="11">
        <f t="shared" si="169"/>
        <v>0</v>
      </c>
      <c r="AB209" s="12"/>
      <c r="AC209" s="13"/>
      <c r="AD209" s="11">
        <f t="shared" si="170"/>
        <v>0</v>
      </c>
      <c r="AE209" s="12"/>
      <c r="AF209" s="13"/>
      <c r="AG209" s="11">
        <f t="shared" si="171"/>
        <v>0</v>
      </c>
      <c r="AH209" s="12"/>
      <c r="AI209" s="14"/>
      <c r="AJ209" s="140">
        <f>SUM(I206:I214,L206:L214,O206:O214,R206:R214,U206:U214,X206:X214,AA206:AA214,AD206:AD214,AA206:AA214,AG206:AG214)</f>
        <v>0</v>
      </c>
    </row>
    <row r="210" spans="1:36" hidden="1">
      <c r="A210" s="554"/>
      <c r="B210" s="585"/>
      <c r="C210" s="588"/>
      <c r="D210" s="591"/>
      <c r="E210" s="593"/>
      <c r="F210" s="504"/>
      <c r="G210" s="82" t="s">
        <v>33</v>
      </c>
      <c r="H210" s="13"/>
      <c r="I210" s="11">
        <f t="shared" si="163"/>
        <v>0</v>
      </c>
      <c r="J210" s="12"/>
      <c r="K210" s="13"/>
      <c r="L210" s="11">
        <f t="shared" si="164"/>
        <v>0</v>
      </c>
      <c r="M210" s="12"/>
      <c r="N210" s="13"/>
      <c r="O210" s="11">
        <f t="shared" si="165"/>
        <v>0</v>
      </c>
      <c r="P210" s="12"/>
      <c r="Q210" s="13"/>
      <c r="R210" s="11">
        <f t="shared" si="166"/>
        <v>0</v>
      </c>
      <c r="S210" s="12"/>
      <c r="T210" s="13"/>
      <c r="U210" s="11">
        <f t="shared" si="167"/>
        <v>0</v>
      </c>
      <c r="V210" s="12"/>
      <c r="W210" s="13"/>
      <c r="X210" s="11">
        <f t="shared" si="168"/>
        <v>0</v>
      </c>
      <c r="Y210" s="12"/>
      <c r="Z210" s="13"/>
      <c r="AA210" s="11">
        <f t="shared" si="169"/>
        <v>0</v>
      </c>
      <c r="AB210" s="12"/>
      <c r="AC210" s="13"/>
      <c r="AD210" s="11">
        <f t="shared" si="170"/>
        <v>0</v>
      </c>
      <c r="AE210" s="12"/>
      <c r="AF210" s="13"/>
      <c r="AG210" s="11">
        <f t="shared" si="171"/>
        <v>0</v>
      </c>
      <c r="AH210" s="12"/>
      <c r="AI210" s="14"/>
      <c r="AJ210" s="7" t="s">
        <v>36</v>
      </c>
    </row>
    <row r="211" spans="1:36" hidden="1">
      <c r="A211" s="554"/>
      <c r="B211" s="585"/>
      <c r="C211" s="588"/>
      <c r="D211" s="591"/>
      <c r="E211" s="593"/>
      <c r="F211" s="504"/>
      <c r="G211" s="82" t="s">
        <v>34</v>
      </c>
      <c r="H211" s="13"/>
      <c r="I211" s="11">
        <f t="shared" si="163"/>
        <v>0</v>
      </c>
      <c r="J211" s="12"/>
      <c r="K211" s="13">
        <v>123200</v>
      </c>
      <c r="L211" s="11">
        <f t="shared" si="164"/>
        <v>0</v>
      </c>
      <c r="M211" s="12">
        <v>123200</v>
      </c>
      <c r="N211" s="13"/>
      <c r="O211" s="11">
        <f t="shared" si="165"/>
        <v>0</v>
      </c>
      <c r="P211" s="12"/>
      <c r="Q211" s="13"/>
      <c r="R211" s="11">
        <f t="shared" si="166"/>
        <v>0</v>
      </c>
      <c r="S211" s="12"/>
      <c r="T211" s="13"/>
      <c r="U211" s="11">
        <f t="shared" si="167"/>
        <v>0</v>
      </c>
      <c r="V211" s="12"/>
      <c r="W211" s="13"/>
      <c r="X211" s="11">
        <f t="shared" si="168"/>
        <v>0</v>
      </c>
      <c r="Y211" s="12"/>
      <c r="Z211" s="13"/>
      <c r="AA211" s="11">
        <f t="shared" si="169"/>
        <v>0</v>
      </c>
      <c r="AB211" s="12"/>
      <c r="AC211" s="13"/>
      <c r="AD211" s="11">
        <f t="shared" si="170"/>
        <v>0</v>
      </c>
      <c r="AE211" s="12"/>
      <c r="AF211" s="13"/>
      <c r="AG211" s="11">
        <f t="shared" si="171"/>
        <v>0</v>
      </c>
      <c r="AH211" s="12"/>
      <c r="AI211" s="14"/>
      <c r="AJ211" s="140">
        <f>SUM(J206:J214,M206:M214,P206:P214,S206:S214,V206:V214,Y206:Y214,AB206:AB214,AE206:AE214,AH206:AH214)</f>
        <v>123200</v>
      </c>
    </row>
    <row r="212" spans="1:36" hidden="1">
      <c r="A212" s="554"/>
      <c r="B212" s="585"/>
      <c r="C212" s="588"/>
      <c r="D212" s="591"/>
      <c r="E212" s="593"/>
      <c r="F212" s="504"/>
      <c r="G212" s="82" t="s">
        <v>35</v>
      </c>
      <c r="H212" s="13"/>
      <c r="I212" s="11">
        <f t="shared" si="163"/>
        <v>0</v>
      </c>
      <c r="J212" s="12"/>
      <c r="K212" s="13"/>
      <c r="L212" s="11">
        <f t="shared" si="164"/>
        <v>0</v>
      </c>
      <c r="M212" s="12"/>
      <c r="N212" s="13"/>
      <c r="O212" s="11">
        <f t="shared" si="165"/>
        <v>0</v>
      </c>
      <c r="P212" s="12"/>
      <c r="Q212" s="13"/>
      <c r="R212" s="11">
        <f t="shared" si="166"/>
        <v>0</v>
      </c>
      <c r="S212" s="12"/>
      <c r="T212" s="13"/>
      <c r="U212" s="11">
        <f t="shared" si="167"/>
        <v>0</v>
      </c>
      <c r="V212" s="12"/>
      <c r="W212" s="13"/>
      <c r="X212" s="11">
        <f t="shared" si="168"/>
        <v>0</v>
      </c>
      <c r="Y212" s="12"/>
      <c r="Z212" s="13"/>
      <c r="AA212" s="11">
        <f t="shared" si="169"/>
        <v>0</v>
      </c>
      <c r="AB212" s="12"/>
      <c r="AC212" s="13"/>
      <c r="AD212" s="11">
        <f t="shared" si="170"/>
        <v>0</v>
      </c>
      <c r="AE212" s="12"/>
      <c r="AF212" s="13"/>
      <c r="AG212" s="11">
        <f t="shared" si="171"/>
        <v>0</v>
      </c>
      <c r="AH212" s="12"/>
      <c r="AI212" s="14"/>
      <c r="AJ212" s="7" t="s">
        <v>40</v>
      </c>
    </row>
    <row r="213" spans="1:36" hidden="1">
      <c r="A213" s="554"/>
      <c r="B213" s="585"/>
      <c r="C213" s="588"/>
      <c r="D213" s="591"/>
      <c r="E213" s="593"/>
      <c r="F213" s="504"/>
      <c r="G213" s="82" t="s">
        <v>37</v>
      </c>
      <c r="H213" s="13"/>
      <c r="I213" s="11">
        <f t="shared" si="163"/>
        <v>0</v>
      </c>
      <c r="J213" s="12"/>
      <c r="K213" s="13"/>
      <c r="L213" s="11">
        <f t="shared" si="164"/>
        <v>0</v>
      </c>
      <c r="M213" s="12"/>
      <c r="N213" s="13"/>
      <c r="O213" s="11">
        <f t="shared" si="165"/>
        <v>0</v>
      </c>
      <c r="P213" s="12"/>
      <c r="Q213" s="13"/>
      <c r="R213" s="11">
        <f t="shared" si="166"/>
        <v>0</v>
      </c>
      <c r="S213" s="12"/>
      <c r="T213" s="13"/>
      <c r="U213" s="11">
        <f t="shared" si="167"/>
        <v>0</v>
      </c>
      <c r="V213" s="12"/>
      <c r="W213" s="13"/>
      <c r="X213" s="11">
        <f t="shared" si="168"/>
        <v>0</v>
      </c>
      <c r="Y213" s="12"/>
      <c r="Z213" s="13"/>
      <c r="AA213" s="11">
        <f t="shared" si="169"/>
        <v>0</v>
      </c>
      <c r="AB213" s="12"/>
      <c r="AC213" s="13"/>
      <c r="AD213" s="11">
        <f t="shared" si="170"/>
        <v>0</v>
      </c>
      <c r="AE213" s="12"/>
      <c r="AF213" s="13"/>
      <c r="AG213" s="11">
        <f t="shared" si="171"/>
        <v>0</v>
      </c>
      <c r="AH213" s="12"/>
      <c r="AI213" s="14"/>
      <c r="AJ213" s="141">
        <f>AJ211/AJ207</f>
        <v>1</v>
      </c>
    </row>
    <row r="214" spans="1:36" ht="15" hidden="1" thickBot="1">
      <c r="A214" s="555"/>
      <c r="B214" s="586"/>
      <c r="C214" s="589"/>
      <c r="D214" s="592"/>
      <c r="E214" s="594"/>
      <c r="F214" s="505"/>
      <c r="G214" s="83" t="s">
        <v>38</v>
      </c>
      <c r="H214" s="15"/>
      <c r="I214" s="16">
        <f t="shared" si="163"/>
        <v>0</v>
      </c>
      <c r="J214" s="17"/>
      <c r="K214" s="15"/>
      <c r="L214" s="16">
        <f t="shared" si="164"/>
        <v>0</v>
      </c>
      <c r="M214" s="17"/>
      <c r="N214" s="15"/>
      <c r="O214" s="16">
        <f t="shared" si="165"/>
        <v>0</v>
      </c>
      <c r="P214" s="17"/>
      <c r="Q214" s="15"/>
      <c r="R214" s="16">
        <f t="shared" si="166"/>
        <v>0</v>
      </c>
      <c r="S214" s="17"/>
      <c r="T214" s="15"/>
      <c r="U214" s="16">
        <f t="shared" si="167"/>
        <v>0</v>
      </c>
      <c r="V214" s="17"/>
      <c r="W214" s="15"/>
      <c r="X214" s="16">
        <f t="shared" si="168"/>
        <v>0</v>
      </c>
      <c r="Y214" s="17"/>
      <c r="Z214" s="15"/>
      <c r="AA214" s="16">
        <f t="shared" si="169"/>
        <v>0</v>
      </c>
      <c r="AB214" s="17"/>
      <c r="AC214" s="15"/>
      <c r="AD214" s="16">
        <f t="shared" si="170"/>
        <v>0</v>
      </c>
      <c r="AE214" s="17"/>
      <c r="AF214" s="15"/>
      <c r="AG214" s="16">
        <f t="shared" si="171"/>
        <v>0</v>
      </c>
      <c r="AH214" s="17"/>
      <c r="AI214" s="18"/>
      <c r="AJ214" s="150"/>
    </row>
    <row r="215" spans="1:36" ht="13.5" hidden="1" customHeight="1">
      <c r="A215" s="551" t="s">
        <v>17</v>
      </c>
      <c r="B215" s="448" t="s">
        <v>13</v>
      </c>
      <c r="C215" s="367" t="s">
        <v>14</v>
      </c>
      <c r="D215" s="367" t="s">
        <v>176</v>
      </c>
      <c r="E215" s="566" t="s">
        <v>16</v>
      </c>
      <c r="F215" s="354" t="s">
        <v>17</v>
      </c>
      <c r="G215" s="368" t="s">
        <v>18</v>
      </c>
      <c r="H215" s="365" t="s">
        <v>19</v>
      </c>
      <c r="I215" s="354" t="s">
        <v>20</v>
      </c>
      <c r="J215" s="355" t="s">
        <v>21</v>
      </c>
      <c r="K215" s="365" t="s">
        <v>19</v>
      </c>
      <c r="L215" s="354" t="s">
        <v>20</v>
      </c>
      <c r="M215" s="355" t="s">
        <v>21</v>
      </c>
      <c r="N215" s="365" t="s">
        <v>19</v>
      </c>
      <c r="O215" s="354" t="s">
        <v>20</v>
      </c>
      <c r="P215" s="355" t="s">
        <v>21</v>
      </c>
      <c r="Q215" s="365" t="s">
        <v>19</v>
      </c>
      <c r="R215" s="354" t="s">
        <v>20</v>
      </c>
      <c r="S215" s="355" t="s">
        <v>21</v>
      </c>
      <c r="T215" s="365" t="s">
        <v>19</v>
      </c>
      <c r="U215" s="354" t="s">
        <v>20</v>
      </c>
      <c r="V215" s="355" t="s">
        <v>21</v>
      </c>
      <c r="W215" s="365" t="s">
        <v>19</v>
      </c>
      <c r="X215" s="354" t="s">
        <v>20</v>
      </c>
      <c r="Y215" s="355" t="s">
        <v>21</v>
      </c>
      <c r="Z215" s="365" t="s">
        <v>19</v>
      </c>
      <c r="AA215" s="354" t="s">
        <v>20</v>
      </c>
      <c r="AB215" s="355" t="s">
        <v>21</v>
      </c>
      <c r="AC215" s="365" t="s">
        <v>19</v>
      </c>
      <c r="AD215" s="354" t="s">
        <v>20</v>
      </c>
      <c r="AE215" s="355" t="s">
        <v>21</v>
      </c>
      <c r="AF215" s="365" t="s">
        <v>19</v>
      </c>
      <c r="AG215" s="354" t="s">
        <v>20</v>
      </c>
      <c r="AH215" s="355" t="s">
        <v>21</v>
      </c>
      <c r="AI215" s="364" t="s">
        <v>19</v>
      </c>
      <c r="AJ215" s="358" t="s">
        <v>22</v>
      </c>
    </row>
    <row r="216" spans="1:36" hidden="1">
      <c r="A216" s="552"/>
      <c r="B216" s="449"/>
      <c r="C216" s="431"/>
      <c r="D216" s="431"/>
      <c r="E216" s="567"/>
      <c r="F216" s="444"/>
      <c r="G216" s="568"/>
      <c r="H216" s="443"/>
      <c r="I216" s="444"/>
      <c r="J216" s="445"/>
      <c r="K216" s="443"/>
      <c r="L216" s="444"/>
      <c r="M216" s="445"/>
      <c r="N216" s="443"/>
      <c r="O216" s="444"/>
      <c r="P216" s="445"/>
      <c r="Q216" s="443"/>
      <c r="R216" s="444"/>
      <c r="S216" s="445"/>
      <c r="T216" s="443"/>
      <c r="U216" s="444"/>
      <c r="V216" s="445"/>
      <c r="W216" s="443"/>
      <c r="X216" s="444"/>
      <c r="Y216" s="445"/>
      <c r="Z216" s="443"/>
      <c r="AA216" s="444"/>
      <c r="AB216" s="445"/>
      <c r="AC216" s="443"/>
      <c r="AD216" s="444"/>
      <c r="AE216" s="445"/>
      <c r="AF216" s="443"/>
      <c r="AG216" s="444"/>
      <c r="AH216" s="445"/>
      <c r="AI216" s="503"/>
      <c r="AJ216" s="468"/>
    </row>
    <row r="217" spans="1:36" hidden="1">
      <c r="A217" s="553" t="s">
        <v>59</v>
      </c>
      <c r="B217" s="584" t="s">
        <v>493</v>
      </c>
      <c r="C217" s="587">
        <v>2227</v>
      </c>
      <c r="D217" s="590"/>
      <c r="E217" s="390" t="s">
        <v>494</v>
      </c>
      <c r="F217" s="363" t="s">
        <v>59</v>
      </c>
      <c r="G217" s="80" t="s">
        <v>27</v>
      </c>
      <c r="H217" s="13"/>
      <c r="I217" s="9">
        <f t="shared" ref="I217:I225" si="172">H217-J217</f>
        <v>0</v>
      </c>
      <c r="J217" s="10"/>
      <c r="K217" s="13"/>
      <c r="L217" s="9">
        <f t="shared" ref="L217:L225" si="173">K217-M217</f>
        <v>0</v>
      </c>
      <c r="M217" s="10"/>
      <c r="N217" s="13"/>
      <c r="O217" s="9">
        <f t="shared" ref="O217:O225" si="174">N217-P217</f>
        <v>0</v>
      </c>
      <c r="P217" s="10"/>
      <c r="Q217" s="13"/>
      <c r="R217" s="9">
        <f t="shared" ref="R217:R225" si="175">Q217-S217</f>
        <v>0</v>
      </c>
      <c r="S217" s="10"/>
      <c r="T217" s="13"/>
      <c r="U217" s="9">
        <f t="shared" ref="U217:U225" si="176">T217-V217</f>
        <v>0</v>
      </c>
      <c r="V217" s="10"/>
      <c r="W217" s="13"/>
      <c r="X217" s="9">
        <f t="shared" ref="X217:X225" si="177">W217-Y217</f>
        <v>0</v>
      </c>
      <c r="Y217" s="10"/>
      <c r="Z217" s="13"/>
      <c r="AA217" s="9">
        <f t="shared" ref="AA217:AA225" si="178">Z217-AB217</f>
        <v>0</v>
      </c>
      <c r="AB217" s="10"/>
      <c r="AC217" s="13"/>
      <c r="AD217" s="9">
        <f t="shared" ref="AD217:AD225" si="179">AC217-AE217</f>
        <v>0</v>
      </c>
      <c r="AE217" s="10"/>
      <c r="AF217" s="13"/>
      <c r="AG217" s="9">
        <f t="shared" ref="AG217:AG225" si="180">AF217-AH217</f>
        <v>0</v>
      </c>
      <c r="AH217" s="10"/>
      <c r="AI217" s="23"/>
      <c r="AJ217" s="4" t="s">
        <v>28</v>
      </c>
    </row>
    <row r="218" spans="1:36" hidden="1">
      <c r="A218" s="554"/>
      <c r="B218" s="585"/>
      <c r="C218" s="588"/>
      <c r="D218" s="591"/>
      <c r="E218" s="593"/>
      <c r="F218" s="504"/>
      <c r="G218" s="82" t="s">
        <v>29</v>
      </c>
      <c r="H218" s="13">
        <v>8553</v>
      </c>
      <c r="I218" s="11">
        <f t="shared" si="172"/>
        <v>0</v>
      </c>
      <c r="J218" s="12">
        <v>8553</v>
      </c>
      <c r="K218" s="13"/>
      <c r="L218" s="11">
        <f t="shared" si="173"/>
        <v>0</v>
      </c>
      <c r="M218" s="12"/>
      <c r="N218" s="13"/>
      <c r="O218" s="11">
        <f t="shared" si="174"/>
        <v>0</v>
      </c>
      <c r="P218" s="12"/>
      <c r="Q218" s="13"/>
      <c r="R218" s="11">
        <f t="shared" si="175"/>
        <v>0</v>
      </c>
      <c r="S218" s="12"/>
      <c r="T218" s="13"/>
      <c r="U218" s="11">
        <f t="shared" si="176"/>
        <v>0</v>
      </c>
      <c r="V218" s="12"/>
      <c r="W218" s="13"/>
      <c r="X218" s="11">
        <f t="shared" si="177"/>
        <v>0</v>
      </c>
      <c r="Y218" s="12"/>
      <c r="Z218" s="13"/>
      <c r="AA218" s="11">
        <f t="shared" si="178"/>
        <v>0</v>
      </c>
      <c r="AB218" s="12"/>
      <c r="AC218" s="13"/>
      <c r="AD218" s="11">
        <f t="shared" si="179"/>
        <v>0</v>
      </c>
      <c r="AE218" s="12"/>
      <c r="AF218" s="13"/>
      <c r="AG218" s="11">
        <f t="shared" si="180"/>
        <v>0</v>
      </c>
      <c r="AH218" s="12"/>
      <c r="AI218" s="23"/>
      <c r="AJ218" s="140">
        <f>SUM(H217:H225,K217:K225,N217:N225,Q217:Q225,T217:T225,W217:W225,Z217:Z225,AC217:AC225,AF217:AF225)</f>
        <v>78686</v>
      </c>
    </row>
    <row r="219" spans="1:36" hidden="1">
      <c r="A219" s="554"/>
      <c r="B219" s="585"/>
      <c r="C219" s="588"/>
      <c r="D219" s="591"/>
      <c r="E219" s="593"/>
      <c r="F219" s="504"/>
      <c r="G219" s="82" t="s">
        <v>30</v>
      </c>
      <c r="H219" s="13"/>
      <c r="I219" s="11">
        <f t="shared" si="172"/>
        <v>0</v>
      </c>
      <c r="J219" s="12"/>
      <c r="K219" s="13"/>
      <c r="L219" s="11">
        <f t="shared" si="173"/>
        <v>0</v>
      </c>
      <c r="M219" s="12"/>
      <c r="N219" s="13"/>
      <c r="O219" s="11">
        <f t="shared" si="174"/>
        <v>0</v>
      </c>
      <c r="P219" s="12"/>
      <c r="Q219" s="13"/>
      <c r="R219" s="11">
        <f t="shared" si="175"/>
        <v>0</v>
      </c>
      <c r="S219" s="12"/>
      <c r="T219" s="13"/>
      <c r="U219" s="11">
        <f t="shared" si="176"/>
        <v>0</v>
      </c>
      <c r="V219" s="12"/>
      <c r="W219" s="13"/>
      <c r="X219" s="11">
        <f t="shared" si="177"/>
        <v>0</v>
      </c>
      <c r="Y219" s="12"/>
      <c r="Z219" s="13"/>
      <c r="AA219" s="11">
        <f t="shared" si="178"/>
        <v>0</v>
      </c>
      <c r="AB219" s="12"/>
      <c r="AC219" s="13"/>
      <c r="AD219" s="11">
        <f t="shared" si="179"/>
        <v>0</v>
      </c>
      <c r="AE219" s="12"/>
      <c r="AF219" s="13"/>
      <c r="AG219" s="11">
        <f t="shared" si="180"/>
        <v>0</v>
      </c>
      <c r="AH219" s="12"/>
      <c r="AI219" s="23"/>
      <c r="AJ219" s="7" t="s">
        <v>32</v>
      </c>
    </row>
    <row r="220" spans="1:36" hidden="1">
      <c r="A220" s="554"/>
      <c r="B220" s="585"/>
      <c r="C220" s="588"/>
      <c r="D220" s="591"/>
      <c r="E220" s="593"/>
      <c r="F220" s="504"/>
      <c r="G220" s="82" t="s">
        <v>31</v>
      </c>
      <c r="H220" s="13"/>
      <c r="I220" s="11">
        <f t="shared" si="172"/>
        <v>0</v>
      </c>
      <c r="J220" s="12"/>
      <c r="K220" s="13"/>
      <c r="L220" s="11">
        <f t="shared" si="173"/>
        <v>0</v>
      </c>
      <c r="M220" s="12"/>
      <c r="N220" s="13"/>
      <c r="O220" s="11">
        <f t="shared" si="174"/>
        <v>0</v>
      </c>
      <c r="P220" s="12"/>
      <c r="Q220" s="13"/>
      <c r="R220" s="11">
        <f t="shared" si="175"/>
        <v>0</v>
      </c>
      <c r="S220" s="12"/>
      <c r="T220" s="13"/>
      <c r="U220" s="11">
        <f t="shared" si="176"/>
        <v>0</v>
      </c>
      <c r="V220" s="12"/>
      <c r="W220" s="13"/>
      <c r="X220" s="11">
        <f t="shared" si="177"/>
        <v>0</v>
      </c>
      <c r="Y220" s="12"/>
      <c r="Z220" s="13"/>
      <c r="AA220" s="11">
        <f t="shared" si="178"/>
        <v>0</v>
      </c>
      <c r="AB220" s="12"/>
      <c r="AC220" s="13"/>
      <c r="AD220" s="11">
        <f t="shared" si="179"/>
        <v>0</v>
      </c>
      <c r="AE220" s="12"/>
      <c r="AF220" s="13"/>
      <c r="AG220" s="11">
        <f t="shared" si="180"/>
        <v>0</v>
      </c>
      <c r="AH220" s="12"/>
      <c r="AI220" s="23"/>
      <c r="AJ220" s="140">
        <f>SUM(I217:I225,L217:L225,O217:O225,R217:R225,U217:U225,X217:X225,AA217:AA225,AD217:AD225,AA217:AA225,AG217:AG225)</f>
        <v>0</v>
      </c>
    </row>
    <row r="221" spans="1:36" ht="15.75" hidden="1" customHeight="1">
      <c r="A221" s="554"/>
      <c r="B221" s="585"/>
      <c r="C221" s="588"/>
      <c r="D221" s="591"/>
      <c r="E221" s="593"/>
      <c r="F221" s="504"/>
      <c r="G221" s="82" t="s">
        <v>33</v>
      </c>
      <c r="H221" s="13"/>
      <c r="I221" s="11">
        <f t="shared" si="172"/>
        <v>0</v>
      </c>
      <c r="J221" s="12"/>
      <c r="K221" s="13"/>
      <c r="L221" s="11">
        <f t="shared" si="173"/>
        <v>0</v>
      </c>
      <c r="M221" s="12"/>
      <c r="N221" s="13"/>
      <c r="O221" s="11">
        <f t="shared" si="174"/>
        <v>0</v>
      </c>
      <c r="P221" s="12"/>
      <c r="Q221" s="13"/>
      <c r="R221" s="11">
        <f t="shared" si="175"/>
        <v>0</v>
      </c>
      <c r="S221" s="12"/>
      <c r="T221" s="13"/>
      <c r="U221" s="11">
        <f t="shared" si="176"/>
        <v>0</v>
      </c>
      <c r="V221" s="12"/>
      <c r="W221" s="13"/>
      <c r="X221" s="11">
        <f t="shared" si="177"/>
        <v>0</v>
      </c>
      <c r="Y221" s="12"/>
      <c r="Z221" s="13"/>
      <c r="AA221" s="11">
        <f t="shared" si="178"/>
        <v>0</v>
      </c>
      <c r="AB221" s="12"/>
      <c r="AC221" s="13"/>
      <c r="AD221" s="11">
        <f t="shared" si="179"/>
        <v>0</v>
      </c>
      <c r="AE221" s="12"/>
      <c r="AF221" s="13"/>
      <c r="AG221" s="11">
        <f t="shared" si="180"/>
        <v>0</v>
      </c>
      <c r="AH221" s="12"/>
      <c r="AI221" s="23"/>
      <c r="AJ221" s="7" t="s">
        <v>36</v>
      </c>
    </row>
    <row r="222" spans="1:36" hidden="1">
      <c r="A222" s="554"/>
      <c r="B222" s="585"/>
      <c r="C222" s="588"/>
      <c r="D222" s="591"/>
      <c r="E222" s="593"/>
      <c r="F222" s="504"/>
      <c r="G222" s="82" t="s">
        <v>34</v>
      </c>
      <c r="H222" s="13">
        <v>70133</v>
      </c>
      <c r="I222" s="11">
        <f t="shared" si="172"/>
        <v>0</v>
      </c>
      <c r="J222" s="12">
        <v>70133</v>
      </c>
      <c r="K222" s="13"/>
      <c r="L222" s="11">
        <f t="shared" si="173"/>
        <v>0</v>
      </c>
      <c r="M222" s="12"/>
      <c r="N222" s="13"/>
      <c r="O222" s="11">
        <f t="shared" si="174"/>
        <v>0</v>
      </c>
      <c r="P222" s="12"/>
      <c r="Q222" s="13"/>
      <c r="R222" s="11">
        <f t="shared" si="175"/>
        <v>0</v>
      </c>
      <c r="S222" s="12"/>
      <c r="T222" s="13"/>
      <c r="U222" s="11">
        <f t="shared" si="176"/>
        <v>0</v>
      </c>
      <c r="V222" s="12"/>
      <c r="W222" s="13"/>
      <c r="X222" s="11">
        <f t="shared" si="177"/>
        <v>0</v>
      </c>
      <c r="Y222" s="12"/>
      <c r="Z222" s="13"/>
      <c r="AA222" s="11">
        <f t="shared" si="178"/>
        <v>0</v>
      </c>
      <c r="AB222" s="12"/>
      <c r="AC222" s="13"/>
      <c r="AD222" s="11">
        <f t="shared" si="179"/>
        <v>0</v>
      </c>
      <c r="AE222" s="12"/>
      <c r="AF222" s="13"/>
      <c r="AG222" s="11">
        <f t="shared" si="180"/>
        <v>0</v>
      </c>
      <c r="AH222" s="12"/>
      <c r="AI222" s="23"/>
      <c r="AJ222" s="140">
        <f>SUM(J217:J225,M217:M225,P217:P225,S217:S225,V217:V225,Y217:Y225,AB217:AB225,AE217:AE225,AH217:AH225)</f>
        <v>78686</v>
      </c>
    </row>
    <row r="223" spans="1:36" hidden="1">
      <c r="A223" s="554"/>
      <c r="B223" s="585"/>
      <c r="C223" s="588"/>
      <c r="D223" s="591"/>
      <c r="E223" s="593"/>
      <c r="F223" s="504"/>
      <c r="G223" s="82" t="s">
        <v>35</v>
      </c>
      <c r="H223" s="13"/>
      <c r="I223" s="11">
        <f t="shared" si="172"/>
        <v>0</v>
      </c>
      <c r="J223" s="12"/>
      <c r="K223" s="13"/>
      <c r="L223" s="11">
        <f t="shared" si="173"/>
        <v>0</v>
      </c>
      <c r="M223" s="12"/>
      <c r="N223" s="13"/>
      <c r="O223" s="11">
        <f t="shared" si="174"/>
        <v>0</v>
      </c>
      <c r="P223" s="12"/>
      <c r="Q223" s="13"/>
      <c r="R223" s="11">
        <f t="shared" si="175"/>
        <v>0</v>
      </c>
      <c r="S223" s="12"/>
      <c r="T223" s="13"/>
      <c r="U223" s="11">
        <f t="shared" si="176"/>
        <v>0</v>
      </c>
      <c r="V223" s="12"/>
      <c r="W223" s="13"/>
      <c r="X223" s="11">
        <f t="shared" si="177"/>
        <v>0</v>
      </c>
      <c r="Y223" s="12"/>
      <c r="Z223" s="13"/>
      <c r="AA223" s="11">
        <f t="shared" si="178"/>
        <v>0</v>
      </c>
      <c r="AB223" s="12"/>
      <c r="AC223" s="13"/>
      <c r="AD223" s="11">
        <f t="shared" si="179"/>
        <v>0</v>
      </c>
      <c r="AE223" s="12"/>
      <c r="AF223" s="13"/>
      <c r="AG223" s="11">
        <f t="shared" si="180"/>
        <v>0</v>
      </c>
      <c r="AH223" s="12"/>
      <c r="AI223" s="23"/>
      <c r="AJ223" s="7" t="s">
        <v>40</v>
      </c>
    </row>
    <row r="224" spans="1:36" hidden="1">
      <c r="A224" s="554"/>
      <c r="B224" s="585"/>
      <c r="C224" s="588"/>
      <c r="D224" s="591"/>
      <c r="E224" s="593"/>
      <c r="F224" s="504"/>
      <c r="G224" s="82" t="s">
        <v>37</v>
      </c>
      <c r="H224" s="13"/>
      <c r="I224" s="11">
        <f t="shared" si="172"/>
        <v>0</v>
      </c>
      <c r="J224" s="12"/>
      <c r="K224" s="13"/>
      <c r="L224" s="11">
        <f t="shared" si="173"/>
        <v>0</v>
      </c>
      <c r="M224" s="12"/>
      <c r="N224" s="13"/>
      <c r="O224" s="11">
        <f t="shared" si="174"/>
        <v>0</v>
      </c>
      <c r="P224" s="12"/>
      <c r="Q224" s="13"/>
      <c r="R224" s="11">
        <f t="shared" si="175"/>
        <v>0</v>
      </c>
      <c r="S224" s="12"/>
      <c r="T224" s="13"/>
      <c r="U224" s="11">
        <f t="shared" si="176"/>
        <v>0</v>
      </c>
      <c r="V224" s="12"/>
      <c r="W224" s="13"/>
      <c r="X224" s="11">
        <f t="shared" si="177"/>
        <v>0</v>
      </c>
      <c r="Y224" s="12"/>
      <c r="Z224" s="13"/>
      <c r="AA224" s="11">
        <f t="shared" si="178"/>
        <v>0</v>
      </c>
      <c r="AB224" s="12"/>
      <c r="AC224" s="13"/>
      <c r="AD224" s="11">
        <f t="shared" si="179"/>
        <v>0</v>
      </c>
      <c r="AE224" s="12"/>
      <c r="AF224" s="13"/>
      <c r="AG224" s="11">
        <f t="shared" si="180"/>
        <v>0</v>
      </c>
      <c r="AH224" s="12"/>
      <c r="AI224" s="23"/>
      <c r="AJ224" s="141">
        <f>AJ222/AJ218</f>
        <v>1</v>
      </c>
    </row>
    <row r="225" spans="1:36" ht="15" hidden="1" thickBot="1">
      <c r="A225" s="555"/>
      <c r="B225" s="586"/>
      <c r="C225" s="589"/>
      <c r="D225" s="592"/>
      <c r="E225" s="594"/>
      <c r="F225" s="505"/>
      <c r="G225" s="83" t="s">
        <v>38</v>
      </c>
      <c r="H225" s="15"/>
      <c r="I225" s="16">
        <f t="shared" si="172"/>
        <v>0</v>
      </c>
      <c r="J225" s="17"/>
      <c r="K225" s="15"/>
      <c r="L225" s="16">
        <f t="shared" si="173"/>
        <v>0</v>
      </c>
      <c r="M225" s="17"/>
      <c r="N225" s="15"/>
      <c r="O225" s="16">
        <f t="shared" si="174"/>
        <v>0</v>
      </c>
      <c r="P225" s="17"/>
      <c r="Q225" s="15"/>
      <c r="R225" s="16">
        <f t="shared" si="175"/>
        <v>0</v>
      </c>
      <c r="S225" s="17"/>
      <c r="T225" s="15"/>
      <c r="U225" s="16">
        <f t="shared" si="176"/>
        <v>0</v>
      </c>
      <c r="V225" s="17"/>
      <c r="W225" s="15"/>
      <c r="X225" s="16">
        <f t="shared" si="177"/>
        <v>0</v>
      </c>
      <c r="Y225" s="17"/>
      <c r="Z225" s="15"/>
      <c r="AA225" s="16">
        <f t="shared" si="178"/>
        <v>0</v>
      </c>
      <c r="AB225" s="17"/>
      <c r="AC225" s="15"/>
      <c r="AD225" s="16">
        <f t="shared" si="179"/>
        <v>0</v>
      </c>
      <c r="AE225" s="17"/>
      <c r="AF225" s="15"/>
      <c r="AG225" s="16">
        <f t="shared" si="180"/>
        <v>0</v>
      </c>
      <c r="AH225" s="17"/>
      <c r="AI225" s="24"/>
      <c r="AJ225" s="150"/>
    </row>
    <row r="226" spans="1:36">
      <c r="G226" t="s">
        <v>437</v>
      </c>
      <c r="H226" s="115">
        <f t="shared" ref="H226:M226" si="181">SUM(H148:H225)</f>
        <v>437489</v>
      </c>
      <c r="I226" s="113">
        <f t="shared" si="181"/>
        <v>20803</v>
      </c>
      <c r="J226" s="114">
        <f t="shared" si="181"/>
        <v>416686</v>
      </c>
      <c r="K226" s="115">
        <f t="shared" si="181"/>
        <v>1364731</v>
      </c>
      <c r="L226" s="113">
        <f t="shared" si="181"/>
        <v>0</v>
      </c>
      <c r="M226" s="114">
        <f t="shared" si="181"/>
        <v>1364731</v>
      </c>
      <c r="N226" s="115">
        <f t="shared" ref="N226:AI226" si="182">SUM(N5:N225)</f>
        <v>1384928</v>
      </c>
      <c r="O226" s="113">
        <f t="shared" si="182"/>
        <v>550</v>
      </c>
      <c r="P226" s="114">
        <f t="shared" si="182"/>
        <v>1384378</v>
      </c>
      <c r="Q226" s="115">
        <f t="shared" si="182"/>
        <v>252000</v>
      </c>
      <c r="R226" s="113">
        <f t="shared" si="182"/>
        <v>-13350</v>
      </c>
      <c r="S226" s="114">
        <f t="shared" si="182"/>
        <v>265350</v>
      </c>
      <c r="T226" s="115">
        <f t="shared" si="182"/>
        <v>973000</v>
      </c>
      <c r="U226" s="113">
        <f>SUM(U5:U225)</f>
        <v>0</v>
      </c>
      <c r="V226" s="114">
        <f t="shared" si="182"/>
        <v>973000</v>
      </c>
      <c r="W226" s="115">
        <f t="shared" si="182"/>
        <v>5285449</v>
      </c>
      <c r="X226" s="113">
        <f t="shared" si="182"/>
        <v>5100249</v>
      </c>
      <c r="Y226" s="114">
        <f t="shared" si="182"/>
        <v>185200</v>
      </c>
      <c r="Z226" s="115">
        <f t="shared" si="182"/>
        <v>0</v>
      </c>
      <c r="AA226" s="113">
        <f t="shared" si="182"/>
        <v>0</v>
      </c>
      <c r="AB226" s="114">
        <f t="shared" si="182"/>
        <v>0</v>
      </c>
      <c r="AC226" s="115">
        <f t="shared" si="182"/>
        <v>1282000</v>
      </c>
      <c r="AD226" s="113">
        <f t="shared" si="182"/>
        <v>1282000</v>
      </c>
      <c r="AE226" s="114">
        <f t="shared" si="182"/>
        <v>0</v>
      </c>
      <c r="AF226" s="115">
        <f t="shared" si="182"/>
        <v>2312000</v>
      </c>
      <c r="AG226" s="113">
        <f t="shared" si="182"/>
        <v>2312000</v>
      </c>
      <c r="AH226" s="114">
        <f t="shared" si="182"/>
        <v>0</v>
      </c>
      <c r="AI226" s="113">
        <f t="shared" si="182"/>
        <v>0</v>
      </c>
      <c r="AJ226" s="174"/>
    </row>
    <row r="227" spans="1:36" ht="15" thickBot="1">
      <c r="H227" s="117"/>
      <c r="I227" s="33">
        <f>I226/H226</f>
        <v>4.7550909851447692E-2</v>
      </c>
      <c r="J227" s="32">
        <f>J226/H226</f>
        <v>0.95244909014855228</v>
      </c>
      <c r="K227" s="117"/>
      <c r="L227" s="33">
        <f>L226/K226</f>
        <v>0</v>
      </c>
      <c r="M227" s="32">
        <f>M226/K226</f>
        <v>1</v>
      </c>
      <c r="N227" s="117"/>
      <c r="O227" s="33">
        <f>O226/N226</f>
        <v>3.9713255851567736E-4</v>
      </c>
      <c r="P227" s="32">
        <f>P226/N226</f>
        <v>0.9996028674414843</v>
      </c>
      <c r="Q227" s="117"/>
      <c r="R227" s="33">
        <f>R226/Q226</f>
        <v>-5.2976190476190475E-2</v>
      </c>
      <c r="S227" s="32">
        <f>S226/Q226</f>
        <v>1.0529761904761905</v>
      </c>
      <c r="T227" s="117"/>
      <c r="U227" s="33">
        <f>U226/T226</f>
        <v>0</v>
      </c>
      <c r="V227" s="32">
        <f>V226/T226</f>
        <v>1</v>
      </c>
      <c r="W227" s="117"/>
      <c r="X227" s="33">
        <f>X226/W226</f>
        <v>0.96496040355322699</v>
      </c>
      <c r="Y227" s="32">
        <f>Y226/W226</f>
        <v>3.5039596446773021E-2</v>
      </c>
      <c r="Z227" s="117"/>
      <c r="AA227" s="33" t="e">
        <f>AA226/Z226</f>
        <v>#DIV/0!</v>
      </c>
      <c r="AB227" s="32" t="e">
        <f>AB226/Z226</f>
        <v>#DIV/0!</v>
      </c>
      <c r="AC227" s="117"/>
      <c r="AD227" s="33">
        <f>AD226/AC226</f>
        <v>1</v>
      </c>
      <c r="AE227" s="32">
        <f>AE226/AC226</f>
        <v>0</v>
      </c>
      <c r="AF227" s="117"/>
      <c r="AG227" s="33">
        <f>AG226/AF226</f>
        <v>1</v>
      </c>
      <c r="AH227" s="32">
        <f>AH226/AF226</f>
        <v>0</v>
      </c>
      <c r="AJ227" s="31"/>
    </row>
    <row r="228" spans="1:36" ht="15" customHeight="1">
      <c r="A228"/>
      <c r="E228" s="421" t="s">
        <v>438</v>
      </c>
      <c r="F228" s="483"/>
      <c r="G228" s="581"/>
      <c r="H228" s="421" t="s">
        <v>438</v>
      </c>
      <c r="I228" s="483"/>
      <c r="J228" s="581"/>
      <c r="K228" s="421" t="s">
        <v>438</v>
      </c>
      <c r="L228" s="483"/>
      <c r="M228" s="581"/>
      <c r="N228" s="421" t="s">
        <v>438</v>
      </c>
      <c r="O228" s="483"/>
      <c r="P228" s="581"/>
      <c r="Q228" s="421" t="s">
        <v>438</v>
      </c>
      <c r="R228" s="483"/>
      <c r="S228" s="581"/>
      <c r="T228" s="576" t="s">
        <v>438</v>
      </c>
      <c r="U228" s="577"/>
      <c r="V228" s="578"/>
      <c r="W228" s="576" t="s">
        <v>438</v>
      </c>
      <c r="X228" s="577"/>
      <c r="Y228" s="578"/>
      <c r="Z228" s="576" t="s">
        <v>438</v>
      </c>
      <c r="AA228" s="577"/>
      <c r="AB228" s="578"/>
      <c r="AC228" s="576" t="s">
        <v>438</v>
      </c>
      <c r="AD228" s="577"/>
      <c r="AE228" s="578"/>
      <c r="AF228" s="576" t="s">
        <v>438</v>
      </c>
      <c r="AG228" s="577"/>
      <c r="AH228" s="578"/>
      <c r="AI228" s="579" t="s">
        <v>12</v>
      </c>
      <c r="AJ228" s="580"/>
    </row>
    <row r="229" spans="1:36">
      <c r="A229"/>
      <c r="E229" s="562" t="s">
        <v>495</v>
      </c>
      <c r="F229" s="562"/>
      <c r="G229" s="563"/>
      <c r="H229" s="30"/>
      <c r="J229" s="34">
        <v>1138984</v>
      </c>
      <c r="K229" s="30"/>
      <c r="M229" s="34">
        <v>1161898</v>
      </c>
      <c r="N229" s="30"/>
      <c r="P229" s="34">
        <v>1161898</v>
      </c>
      <c r="Q229" s="30"/>
      <c r="S229" s="268">
        <v>1161898</v>
      </c>
      <c r="T229" s="257"/>
      <c r="U229" s="257"/>
      <c r="V229" s="274">
        <v>1161898</v>
      </c>
      <c r="W229" s="257"/>
      <c r="X229" s="257"/>
      <c r="Y229" s="331">
        <v>2332820</v>
      </c>
      <c r="Z229" s="257"/>
      <c r="AA229" s="257"/>
      <c r="AB229" s="331">
        <v>2332820</v>
      </c>
      <c r="AC229" s="257"/>
      <c r="AD229" s="257"/>
      <c r="AE229" s="331">
        <v>2332820</v>
      </c>
      <c r="AF229" s="257"/>
      <c r="AG229" s="257"/>
      <c r="AH229" s="331">
        <v>2332820</v>
      </c>
      <c r="AI229" s="276">
        <f>SUM(V229)</f>
        <v>1161898</v>
      </c>
      <c r="AJ229" s="175" t="s">
        <v>440</v>
      </c>
    </row>
    <row r="230" spans="1:36">
      <c r="A230"/>
      <c r="E230" s="582" t="s">
        <v>148</v>
      </c>
      <c r="F230" s="582"/>
      <c r="G230" s="583"/>
      <c r="H230" s="270"/>
      <c r="I230" s="271"/>
      <c r="J230" s="272"/>
      <c r="K230" s="270"/>
      <c r="L230" s="271"/>
      <c r="M230" s="272"/>
      <c r="N230" s="270"/>
      <c r="O230" s="271"/>
      <c r="P230" s="272"/>
      <c r="Q230" s="270"/>
      <c r="R230" s="271"/>
      <c r="S230" s="273"/>
      <c r="T230" s="257"/>
      <c r="U230" s="257"/>
      <c r="V230" s="297"/>
      <c r="W230" s="257"/>
      <c r="X230" s="257"/>
      <c r="Y230" s="275">
        <v>52341</v>
      </c>
      <c r="Z230" s="257"/>
      <c r="AA230" s="257"/>
      <c r="AB230" s="297"/>
      <c r="AC230" s="257"/>
      <c r="AD230" s="257"/>
      <c r="AE230" s="297"/>
      <c r="AF230" s="257"/>
      <c r="AG230" s="257"/>
      <c r="AH230" s="274"/>
      <c r="AI230" s="276"/>
      <c r="AJ230" s="175"/>
    </row>
    <row r="231" spans="1:36">
      <c r="A231"/>
      <c r="E231" s="416" t="s">
        <v>151</v>
      </c>
      <c r="F231" s="467"/>
      <c r="G231" s="565"/>
      <c r="H231" s="417" t="s">
        <v>151</v>
      </c>
      <c r="I231" s="574"/>
      <c r="J231" s="575"/>
      <c r="K231" s="417" t="s">
        <v>151</v>
      </c>
      <c r="L231" s="574"/>
      <c r="M231" s="575"/>
      <c r="N231" s="417" t="s">
        <v>151</v>
      </c>
      <c r="O231" s="574"/>
      <c r="P231" s="575"/>
      <c r="Q231" s="417" t="s">
        <v>151</v>
      </c>
      <c r="R231" s="574"/>
      <c r="S231" s="574"/>
      <c r="T231" s="569" t="s">
        <v>151</v>
      </c>
      <c r="U231" s="570"/>
      <c r="V231" s="570"/>
      <c r="W231" s="569" t="s">
        <v>151</v>
      </c>
      <c r="X231" s="570"/>
      <c r="Y231" s="570"/>
      <c r="Z231" s="569" t="s">
        <v>151</v>
      </c>
      <c r="AA231" s="570"/>
      <c r="AB231" s="570"/>
      <c r="AC231" s="569" t="s">
        <v>151</v>
      </c>
      <c r="AD231" s="570"/>
      <c r="AE231" s="570"/>
      <c r="AF231" s="569" t="s">
        <v>151</v>
      </c>
      <c r="AG231" s="570"/>
      <c r="AH231" s="571"/>
      <c r="AI231" s="572" t="s">
        <v>152</v>
      </c>
      <c r="AJ231" s="573"/>
    </row>
    <row r="232" spans="1:36">
      <c r="A232"/>
      <c r="E232" s="352" t="s">
        <v>446</v>
      </c>
      <c r="F232" s="352"/>
      <c r="G232" s="561"/>
      <c r="H232" s="30"/>
      <c r="J232" s="34">
        <v>2333849</v>
      </c>
      <c r="K232" s="30"/>
      <c r="M232" s="34">
        <f>J237</f>
        <v>3035344</v>
      </c>
      <c r="N232" s="30"/>
      <c r="P232" s="34">
        <f>M237</f>
        <v>2832511</v>
      </c>
      <c r="Q232" s="30"/>
      <c r="S232" s="34">
        <f>SUM(P237)</f>
        <v>3532274</v>
      </c>
      <c r="T232" s="30"/>
      <c r="V232" s="34">
        <f>SUM(S237)</f>
        <v>4442172</v>
      </c>
      <c r="W232" s="30"/>
      <c r="Y232" s="34">
        <f>SUM(V237)</f>
        <v>4631070</v>
      </c>
      <c r="Z232" s="30"/>
      <c r="AB232" s="34">
        <f>SUM(Y237)</f>
        <v>1730782</v>
      </c>
      <c r="AC232" s="30"/>
      <c r="AE232" s="34">
        <f>SUM(AB237)</f>
        <v>4063602</v>
      </c>
      <c r="AF232" s="30"/>
      <c r="AH232" s="34">
        <f>SUM(AE237)</f>
        <v>5114422</v>
      </c>
      <c r="AI232" s="28"/>
      <c r="AJ232" s="103"/>
    </row>
    <row r="233" spans="1:36">
      <c r="A233"/>
      <c r="C233" s="38"/>
      <c r="E233" s="350" t="s">
        <v>496</v>
      </c>
      <c r="F233" s="350"/>
      <c r="G233" s="420"/>
      <c r="H233" s="30"/>
      <c r="J233" s="34">
        <f>J229</f>
        <v>1138984</v>
      </c>
      <c r="K233" s="30"/>
      <c r="M233" s="34">
        <f>M229</f>
        <v>1161898</v>
      </c>
      <c r="N233" s="30"/>
      <c r="P233" s="34">
        <f>P229</f>
        <v>1161898</v>
      </c>
      <c r="Q233" s="30"/>
      <c r="S233" s="34">
        <f>S229</f>
        <v>1161898</v>
      </c>
      <c r="T233" s="30"/>
      <c r="V233" s="34">
        <f>SUM(V229:V230)</f>
        <v>1161898</v>
      </c>
      <c r="W233" s="30"/>
      <c r="Y233" s="34">
        <f>SUM(Y229:Y230)</f>
        <v>2385161</v>
      </c>
      <c r="Z233" s="30"/>
      <c r="AB233" s="34">
        <f>SUM(AB229:AB230)</f>
        <v>2332820</v>
      </c>
      <c r="AC233" s="30"/>
      <c r="AE233" s="34">
        <f>SUM(AE229:AE230)</f>
        <v>2332820</v>
      </c>
      <c r="AF233" s="30"/>
      <c r="AH233" s="34">
        <f>AH229</f>
        <v>2332820</v>
      </c>
      <c r="AI233" s="30"/>
      <c r="AJ233" s="31"/>
    </row>
    <row r="234" spans="1:36">
      <c r="A234"/>
      <c r="E234" s="350" t="s">
        <v>448</v>
      </c>
      <c r="F234" s="350"/>
      <c r="G234" s="420"/>
      <c r="H234" s="30"/>
      <c r="J234" s="39">
        <f>SUM(J232:J233)</f>
        <v>3472833</v>
      </c>
      <c r="K234" s="30"/>
      <c r="M234" s="39">
        <f>SUM(M232:M233)</f>
        <v>4197242</v>
      </c>
      <c r="N234" s="30"/>
      <c r="P234" s="39">
        <f>SUM(P232:P233)</f>
        <v>3994409</v>
      </c>
      <c r="Q234" s="30"/>
      <c r="S234" s="39">
        <f>SUM(S232:S233)</f>
        <v>4694172</v>
      </c>
      <c r="T234" s="30"/>
      <c r="V234" s="39">
        <f>SUM(V232:V233)</f>
        <v>5604070</v>
      </c>
      <c r="W234" s="30"/>
      <c r="Y234" s="39">
        <f>SUM(Y232:Y233)</f>
        <v>7016231</v>
      </c>
      <c r="Z234" s="30"/>
      <c r="AB234" s="39">
        <f>SUM(AB232:AB233)</f>
        <v>4063602</v>
      </c>
      <c r="AC234" s="30"/>
      <c r="AE234" s="39">
        <f>SUM(AE232:AE233)</f>
        <v>6396422</v>
      </c>
      <c r="AF234" s="30"/>
      <c r="AH234" s="39">
        <f>SUM(AH232:AH233)</f>
        <v>7447242</v>
      </c>
      <c r="AI234" s="176">
        <f>SUM(AI229)</f>
        <v>1161898</v>
      </c>
      <c r="AJ234" s="31" t="s">
        <v>154</v>
      </c>
    </row>
    <row r="235" spans="1:36">
      <c r="A235"/>
      <c r="E235" s="350" t="s">
        <v>155</v>
      </c>
      <c r="F235" s="350"/>
      <c r="G235" s="420"/>
      <c r="H235" s="30"/>
      <c r="J235" s="34">
        <f>I226*-1</f>
        <v>-20803</v>
      </c>
      <c r="K235" s="30"/>
      <c r="M235" s="34">
        <f>L226*-1</f>
        <v>0</v>
      </c>
      <c r="N235" s="30"/>
      <c r="P235" s="34">
        <f>O226*-1</f>
        <v>-550</v>
      </c>
      <c r="Q235" s="30"/>
      <c r="S235" s="34">
        <f>R226*-1</f>
        <v>13350</v>
      </c>
      <c r="T235" s="30"/>
      <c r="V235" s="34">
        <f>U226*-1</f>
        <v>0</v>
      </c>
      <c r="W235" s="30"/>
      <c r="Y235" s="34">
        <f>X226*-1</f>
        <v>-5100249</v>
      </c>
      <c r="Z235" s="30"/>
      <c r="AB235" s="34">
        <f>AA226*-1</f>
        <v>0</v>
      </c>
      <c r="AC235" s="30"/>
      <c r="AE235" s="34">
        <f>AD226*-1</f>
        <v>-1282000</v>
      </c>
      <c r="AF235" s="30"/>
      <c r="AH235" s="34">
        <f>AG226*-1</f>
        <v>-2312000</v>
      </c>
      <c r="AI235" s="40">
        <f>SUM(AI51:AI225)</f>
        <v>0</v>
      </c>
      <c r="AJ235" s="177" t="s">
        <v>156</v>
      </c>
    </row>
    <row r="236" spans="1:36" ht="15" thickBot="1">
      <c r="A236"/>
      <c r="E236" s="353" t="s">
        <v>157</v>
      </c>
      <c r="F236" s="353"/>
      <c r="G236" s="564"/>
      <c r="H236" s="133"/>
      <c r="I236" s="134"/>
      <c r="J236" s="41">
        <f>J226*-1</f>
        <v>-416686</v>
      </c>
      <c r="K236" s="133"/>
      <c r="L236" s="134"/>
      <c r="M236" s="41">
        <f>M226*-1</f>
        <v>-1364731</v>
      </c>
      <c r="N236" s="133"/>
      <c r="O236" s="134"/>
      <c r="P236" s="41">
        <f>P226*-1</f>
        <v>-1384378</v>
      </c>
      <c r="Q236" s="133"/>
      <c r="R236" s="134"/>
      <c r="S236" s="41">
        <f>S226*-1</f>
        <v>-265350</v>
      </c>
      <c r="T236" s="133"/>
      <c r="U236" s="134"/>
      <c r="V236" s="41">
        <f>V226*-1</f>
        <v>-973000</v>
      </c>
      <c r="W236" s="133"/>
      <c r="X236" s="134"/>
      <c r="Y236" s="41">
        <f>Y226*-1</f>
        <v>-185200</v>
      </c>
      <c r="Z236" s="133"/>
      <c r="AA236" s="134"/>
      <c r="AB236" s="41">
        <f>AB226*-1</f>
        <v>0</v>
      </c>
      <c r="AC236" s="133"/>
      <c r="AD236" s="134"/>
      <c r="AE236" s="41">
        <f>AE226*-1</f>
        <v>0</v>
      </c>
      <c r="AF236" s="133"/>
      <c r="AG236" s="134"/>
      <c r="AH236" s="41">
        <f>AH226*-1</f>
        <v>0</v>
      </c>
      <c r="AI236" s="133"/>
      <c r="AJ236" s="178"/>
    </row>
    <row r="237" spans="1:36" ht="15" thickTop="1">
      <c r="A237"/>
      <c r="E237" s="349" t="s">
        <v>449</v>
      </c>
      <c r="F237" s="559"/>
      <c r="G237" s="560"/>
      <c r="H237" s="43"/>
      <c r="I237" s="44"/>
      <c r="J237" s="42">
        <f>SUM(J234:J236)</f>
        <v>3035344</v>
      </c>
      <c r="K237" s="43"/>
      <c r="L237" s="44"/>
      <c r="M237" s="42">
        <f>SUM(M234:M236)</f>
        <v>2832511</v>
      </c>
      <c r="N237" s="43"/>
      <c r="O237" s="44"/>
      <c r="P237" s="42">
        <v>3532274</v>
      </c>
      <c r="Q237" s="43"/>
      <c r="R237" s="44"/>
      <c r="S237" s="45">
        <f>SUM(S234:S236)</f>
        <v>4442172</v>
      </c>
      <c r="T237" s="43"/>
      <c r="U237" s="44"/>
      <c r="V237" s="45">
        <f>SUM(V234:V236)</f>
        <v>4631070</v>
      </c>
      <c r="W237" s="43"/>
      <c r="X237" s="44"/>
      <c r="Y237" s="45">
        <f>SUM(Y234:Y236)</f>
        <v>1730782</v>
      </c>
      <c r="Z237" s="43"/>
      <c r="AA237" s="44"/>
      <c r="AB237" s="45">
        <f>SUM(AB234:AB236)</f>
        <v>4063602</v>
      </c>
      <c r="AC237" s="43"/>
      <c r="AD237" s="44"/>
      <c r="AE237" s="45">
        <f>SUM(AE234:AE236)</f>
        <v>5114422</v>
      </c>
      <c r="AF237" s="43"/>
      <c r="AG237" s="44"/>
      <c r="AH237" s="45">
        <f>SUM(AH234:AH236)</f>
        <v>5135242</v>
      </c>
      <c r="AI237" s="46">
        <f>SUM(AI234:AI235)</f>
        <v>1161898</v>
      </c>
      <c r="AJ237" s="47" t="s">
        <v>159</v>
      </c>
    </row>
    <row r="239" spans="1:36">
      <c r="V239" s="299"/>
    </row>
    <row r="240" spans="1:36">
      <c r="V240" s="299"/>
    </row>
  </sheetData>
  <sheetProtection selectLockedCells="1"/>
  <mergeCells count="882">
    <mergeCell ref="W4:Y4"/>
    <mergeCell ref="Z4:AB4"/>
    <mergeCell ref="AC4:AE4"/>
    <mergeCell ref="AF4:AH4"/>
    <mergeCell ref="B38:B39"/>
    <mergeCell ref="C38:C39"/>
    <mergeCell ref="D38:D39"/>
    <mergeCell ref="E38:E39"/>
    <mergeCell ref="F38:F39"/>
    <mergeCell ref="G38:G39"/>
    <mergeCell ref="H4:J4"/>
    <mergeCell ref="K4:M4"/>
    <mergeCell ref="N4:P4"/>
    <mergeCell ref="Q4:S4"/>
    <mergeCell ref="T4:V4"/>
    <mergeCell ref="P38:P39"/>
    <mergeCell ref="Q38:Q39"/>
    <mergeCell ref="R38:R39"/>
    <mergeCell ref="S38:S39"/>
    <mergeCell ref="H38:H39"/>
    <mergeCell ref="I38:I39"/>
    <mergeCell ref="J38:J39"/>
    <mergeCell ref="K38:K39"/>
    <mergeCell ref="L38:L39"/>
    <mergeCell ref="M38:M39"/>
    <mergeCell ref="AF38:AF39"/>
    <mergeCell ref="AG38:AG39"/>
    <mergeCell ref="AH38:AH39"/>
    <mergeCell ref="AI38:AI39"/>
    <mergeCell ref="AJ38:AJ39"/>
    <mergeCell ref="B40:B48"/>
    <mergeCell ref="C40:C48"/>
    <mergeCell ref="D40:D48"/>
    <mergeCell ref="E40:E48"/>
    <mergeCell ref="F40:F48"/>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B148:B149"/>
    <mergeCell ref="C148:C149"/>
    <mergeCell ref="D148:D149"/>
    <mergeCell ref="E148:E149"/>
    <mergeCell ref="F148:F149"/>
    <mergeCell ref="G148:G149"/>
    <mergeCell ref="A150:A158"/>
    <mergeCell ref="A148:A149"/>
    <mergeCell ref="A62:A70"/>
    <mergeCell ref="H126:H127"/>
    <mergeCell ref="I126:I127"/>
    <mergeCell ref="J126:J127"/>
    <mergeCell ref="K126:K127"/>
    <mergeCell ref="L126:L127"/>
    <mergeCell ref="M126:M127"/>
    <mergeCell ref="B126:B127"/>
    <mergeCell ref="C126:C127"/>
    <mergeCell ref="D126:D127"/>
    <mergeCell ref="E126:E127"/>
    <mergeCell ref="F126:F127"/>
    <mergeCell ref="G126:G127"/>
    <mergeCell ref="B137:B138"/>
    <mergeCell ref="C137:C138"/>
    <mergeCell ref="P148:P149"/>
    <mergeCell ref="Q148:Q149"/>
    <mergeCell ref="R148:R149"/>
    <mergeCell ref="S148:S149"/>
    <mergeCell ref="H148:H149"/>
    <mergeCell ref="I148:I149"/>
    <mergeCell ref="J148:J149"/>
    <mergeCell ref="K148:K149"/>
    <mergeCell ref="L148:L149"/>
    <mergeCell ref="M148:M149"/>
    <mergeCell ref="AF148:AF149"/>
    <mergeCell ref="AG148:AG149"/>
    <mergeCell ref="AH148:AH149"/>
    <mergeCell ref="AI148:AI149"/>
    <mergeCell ref="AJ148:AJ149"/>
    <mergeCell ref="B150:B158"/>
    <mergeCell ref="C150:C158"/>
    <mergeCell ref="D150:D158"/>
    <mergeCell ref="E150:E158"/>
    <mergeCell ref="F150:F158"/>
    <mergeCell ref="Z148:Z149"/>
    <mergeCell ref="AA148:AA149"/>
    <mergeCell ref="AB148:AB149"/>
    <mergeCell ref="AC148:AC149"/>
    <mergeCell ref="AD148:AD149"/>
    <mergeCell ref="AE148:AE149"/>
    <mergeCell ref="T148:T149"/>
    <mergeCell ref="U148:U149"/>
    <mergeCell ref="V148:V149"/>
    <mergeCell ref="W148:W149"/>
    <mergeCell ref="X148:X149"/>
    <mergeCell ref="Y148:Y149"/>
    <mergeCell ref="N148:N149"/>
    <mergeCell ref="O148:O149"/>
    <mergeCell ref="I93:I94"/>
    <mergeCell ref="J93:J94"/>
    <mergeCell ref="K93:K94"/>
    <mergeCell ref="L93:L94"/>
    <mergeCell ref="M93:M94"/>
    <mergeCell ref="B93:B94"/>
    <mergeCell ref="C93:C94"/>
    <mergeCell ref="D93:D94"/>
    <mergeCell ref="E93:E94"/>
    <mergeCell ref="F93:F94"/>
    <mergeCell ref="G93:G94"/>
    <mergeCell ref="AI93:AI94"/>
    <mergeCell ref="AJ93:AJ94"/>
    <mergeCell ref="B95:B103"/>
    <mergeCell ref="C95:C103"/>
    <mergeCell ref="D95:D103"/>
    <mergeCell ref="E95:E103"/>
    <mergeCell ref="F95:F103"/>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AI104:AI105"/>
    <mergeCell ref="AJ104:AJ105"/>
    <mergeCell ref="B106:B114"/>
    <mergeCell ref="C106:C114"/>
    <mergeCell ref="D106:D114"/>
    <mergeCell ref="E106:E114"/>
    <mergeCell ref="F106:F114"/>
    <mergeCell ref="Z104:Z105"/>
    <mergeCell ref="AA104:AA105"/>
    <mergeCell ref="AB104:AB105"/>
    <mergeCell ref="AC104:AC105"/>
    <mergeCell ref="AD104:AD105"/>
    <mergeCell ref="AE104:AE105"/>
    <mergeCell ref="T104:T105"/>
    <mergeCell ref="U104:U105"/>
    <mergeCell ref="V104:V105"/>
    <mergeCell ref="W104:W105"/>
    <mergeCell ref="X104:X105"/>
    <mergeCell ref="Y104:Y105"/>
    <mergeCell ref="N104:N105"/>
    <mergeCell ref="O104:O105"/>
    <mergeCell ref="P104:P105"/>
    <mergeCell ref="Q104:Q105"/>
    <mergeCell ref="R104:R105"/>
    <mergeCell ref="B5:B6"/>
    <mergeCell ref="C5:C6"/>
    <mergeCell ref="D5:D6"/>
    <mergeCell ref="E5:E6"/>
    <mergeCell ref="F5:F6"/>
    <mergeCell ref="G5:G6"/>
    <mergeCell ref="AF104:AF105"/>
    <mergeCell ref="AG104:AG105"/>
    <mergeCell ref="AH104:AH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AF93:AF94"/>
    <mergeCell ref="AG93:AG94"/>
    <mergeCell ref="P5:P6"/>
    <mergeCell ref="Q5:Q6"/>
    <mergeCell ref="R5:R6"/>
    <mergeCell ref="S5:S6"/>
    <mergeCell ref="H5:H6"/>
    <mergeCell ref="I5:I6"/>
    <mergeCell ref="J5:J6"/>
    <mergeCell ref="K5:K6"/>
    <mergeCell ref="L5:L6"/>
    <mergeCell ref="M5:M6"/>
    <mergeCell ref="AF5:AF6"/>
    <mergeCell ref="AG5:AG6"/>
    <mergeCell ref="AH5:AH6"/>
    <mergeCell ref="AI5:AI6"/>
    <mergeCell ref="AJ5:AJ6"/>
    <mergeCell ref="B7:B15"/>
    <mergeCell ref="C7:C15"/>
    <mergeCell ref="D7:D15"/>
    <mergeCell ref="E7:E15"/>
    <mergeCell ref="F7:F15"/>
    <mergeCell ref="Z5:Z6"/>
    <mergeCell ref="AA5:AA6"/>
    <mergeCell ref="AB5:AB6"/>
    <mergeCell ref="AC5:AC6"/>
    <mergeCell ref="AD5:AD6"/>
    <mergeCell ref="AE5:AE6"/>
    <mergeCell ref="T5:T6"/>
    <mergeCell ref="U5:U6"/>
    <mergeCell ref="V5:V6"/>
    <mergeCell ref="W5:W6"/>
    <mergeCell ref="X5:X6"/>
    <mergeCell ref="Y5:Y6"/>
    <mergeCell ref="N5:N6"/>
    <mergeCell ref="O5:O6"/>
    <mergeCell ref="AI126:AI127"/>
    <mergeCell ref="AJ126:AJ127"/>
    <mergeCell ref="B128:B136"/>
    <mergeCell ref="C128:C136"/>
    <mergeCell ref="D128:D136"/>
    <mergeCell ref="E128:E136"/>
    <mergeCell ref="F128:F136"/>
    <mergeCell ref="Z126:Z127"/>
    <mergeCell ref="AA126:AA127"/>
    <mergeCell ref="AB126:AB127"/>
    <mergeCell ref="AC126:AC127"/>
    <mergeCell ref="AD126:AD127"/>
    <mergeCell ref="AE126:AE127"/>
    <mergeCell ref="T126:T127"/>
    <mergeCell ref="U126:U127"/>
    <mergeCell ref="V126:V127"/>
    <mergeCell ref="W126:W127"/>
    <mergeCell ref="X126:X127"/>
    <mergeCell ref="Y126:Y127"/>
    <mergeCell ref="N126:N127"/>
    <mergeCell ref="O126:O127"/>
    <mergeCell ref="P126:P127"/>
    <mergeCell ref="Q126:Q127"/>
    <mergeCell ref="R126:R127"/>
    <mergeCell ref="AJ204:AJ205"/>
    <mergeCell ref="B206:B214"/>
    <mergeCell ref="C206:C214"/>
    <mergeCell ref="D206:D214"/>
    <mergeCell ref="E206:E214"/>
    <mergeCell ref="F206:F214"/>
    <mergeCell ref="Z204:Z205"/>
    <mergeCell ref="AA204:AA205"/>
    <mergeCell ref="AB204:AB205"/>
    <mergeCell ref="AC204:AC205"/>
    <mergeCell ref="AD204:AD205"/>
    <mergeCell ref="AE204:AE205"/>
    <mergeCell ref="T204:T205"/>
    <mergeCell ref="U204:U205"/>
    <mergeCell ref="V204:V205"/>
    <mergeCell ref="W204:W205"/>
    <mergeCell ref="X204:X205"/>
    <mergeCell ref="Y204:Y205"/>
    <mergeCell ref="N204:N205"/>
    <mergeCell ref="O204:O205"/>
    <mergeCell ref="P204:P205"/>
    <mergeCell ref="Q204:Q205"/>
    <mergeCell ref="R204:R205"/>
    <mergeCell ref="B16:B17"/>
    <mergeCell ref="C16:C17"/>
    <mergeCell ref="D16:D17"/>
    <mergeCell ref="E16:E17"/>
    <mergeCell ref="F16:F17"/>
    <mergeCell ref="G16:G17"/>
    <mergeCell ref="AF204:AF205"/>
    <mergeCell ref="AG204:AG205"/>
    <mergeCell ref="AH204:AH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AF126:AF127"/>
    <mergeCell ref="AG126:AG127"/>
    <mergeCell ref="P16:P17"/>
    <mergeCell ref="Q16:Q17"/>
    <mergeCell ref="R16:R17"/>
    <mergeCell ref="S16:S17"/>
    <mergeCell ref="H16:H17"/>
    <mergeCell ref="I16:I17"/>
    <mergeCell ref="J16:J17"/>
    <mergeCell ref="K16:K17"/>
    <mergeCell ref="L16:L17"/>
    <mergeCell ref="M16:M17"/>
    <mergeCell ref="AF16:AF17"/>
    <mergeCell ref="AG16:AG17"/>
    <mergeCell ref="AH16:AH17"/>
    <mergeCell ref="AI16:AI17"/>
    <mergeCell ref="AJ16:AJ17"/>
    <mergeCell ref="B18:B26"/>
    <mergeCell ref="C18:C26"/>
    <mergeCell ref="D18:D26"/>
    <mergeCell ref="E18:E26"/>
    <mergeCell ref="F18:F26"/>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AI27:AI28"/>
    <mergeCell ref="AJ27:AJ28"/>
    <mergeCell ref="B29:B37"/>
    <mergeCell ref="C29:C37"/>
    <mergeCell ref="D29:D37"/>
    <mergeCell ref="E29:E37"/>
    <mergeCell ref="F29:F37"/>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G137:G138"/>
    <mergeCell ref="AF27:AF28"/>
    <mergeCell ref="AG27:AG28"/>
    <mergeCell ref="AH27:AH28"/>
    <mergeCell ref="S27:S28"/>
    <mergeCell ref="H27:H28"/>
    <mergeCell ref="I27:I28"/>
    <mergeCell ref="J27:J28"/>
    <mergeCell ref="K27:K28"/>
    <mergeCell ref="L27:L28"/>
    <mergeCell ref="M27:M28"/>
    <mergeCell ref="I71:I72"/>
    <mergeCell ref="J71:J72"/>
    <mergeCell ref="K71:K72"/>
    <mergeCell ref="L71:L72"/>
    <mergeCell ref="M71:M72"/>
    <mergeCell ref="Y60:Y61"/>
    <mergeCell ref="N60:N61"/>
    <mergeCell ref="O60:O61"/>
    <mergeCell ref="P60:P61"/>
    <mergeCell ref="Q60:Q61"/>
    <mergeCell ref="AH93:AH94"/>
    <mergeCell ref="S93:S94"/>
    <mergeCell ref="H93:H94"/>
    <mergeCell ref="B27:B28"/>
    <mergeCell ref="C27:C28"/>
    <mergeCell ref="D27:D28"/>
    <mergeCell ref="E27:E28"/>
    <mergeCell ref="F27:F28"/>
    <mergeCell ref="G27:G28"/>
    <mergeCell ref="AH126:AH127"/>
    <mergeCell ref="S126:S127"/>
    <mergeCell ref="P137:P138"/>
    <mergeCell ref="Q137:Q138"/>
    <mergeCell ref="R137:R138"/>
    <mergeCell ref="S137:S138"/>
    <mergeCell ref="H137:H138"/>
    <mergeCell ref="I137:I138"/>
    <mergeCell ref="J137:J138"/>
    <mergeCell ref="K137:K138"/>
    <mergeCell ref="L137:L138"/>
    <mergeCell ref="M137:M138"/>
    <mergeCell ref="AF137:AF138"/>
    <mergeCell ref="AG137:AG138"/>
    <mergeCell ref="AH137:AH138"/>
    <mergeCell ref="R71:R72"/>
    <mergeCell ref="S71:S72"/>
    <mergeCell ref="H71:H72"/>
    <mergeCell ref="AI137:AI138"/>
    <mergeCell ref="AJ137:AJ138"/>
    <mergeCell ref="B139:B147"/>
    <mergeCell ref="C139:C147"/>
    <mergeCell ref="D139:D147"/>
    <mergeCell ref="E139:E147"/>
    <mergeCell ref="F139:F147"/>
    <mergeCell ref="Z137:Z138"/>
    <mergeCell ref="AA137:AA138"/>
    <mergeCell ref="AB137:AB138"/>
    <mergeCell ref="AC137:AC138"/>
    <mergeCell ref="AD137:AD138"/>
    <mergeCell ref="AE137:AE138"/>
    <mergeCell ref="T137:T138"/>
    <mergeCell ref="U137:U138"/>
    <mergeCell ref="V137:V138"/>
    <mergeCell ref="W137:W138"/>
    <mergeCell ref="X137:X138"/>
    <mergeCell ref="Y137:Y138"/>
    <mergeCell ref="N137:N138"/>
    <mergeCell ref="O137:O138"/>
    <mergeCell ref="D137:D138"/>
    <mergeCell ref="E137:E138"/>
    <mergeCell ref="F137:F138"/>
    <mergeCell ref="AJ193:AJ194"/>
    <mergeCell ref="B195:B203"/>
    <mergeCell ref="C195:C203"/>
    <mergeCell ref="D195:D203"/>
    <mergeCell ref="E195:E203"/>
    <mergeCell ref="F195:F203"/>
    <mergeCell ref="Z193:Z194"/>
    <mergeCell ref="AA193:AA194"/>
    <mergeCell ref="AB193:AB194"/>
    <mergeCell ref="AC193:AC194"/>
    <mergeCell ref="AD193:AD194"/>
    <mergeCell ref="AE193:AE194"/>
    <mergeCell ref="T193:T194"/>
    <mergeCell ref="U193:U194"/>
    <mergeCell ref="V193:V194"/>
    <mergeCell ref="W193:W194"/>
    <mergeCell ref="X193:X194"/>
    <mergeCell ref="Y193:Y194"/>
    <mergeCell ref="N193:N194"/>
    <mergeCell ref="O193:O194"/>
    <mergeCell ref="P193:P194"/>
    <mergeCell ref="Q193:Q194"/>
    <mergeCell ref="R193:R194"/>
    <mergeCell ref="B193:B194"/>
    <mergeCell ref="C193:C194"/>
    <mergeCell ref="D193:D194"/>
    <mergeCell ref="E193:E194"/>
    <mergeCell ref="F193:F194"/>
    <mergeCell ref="G193:G194"/>
    <mergeCell ref="P215:P216"/>
    <mergeCell ref="Q215:Q216"/>
    <mergeCell ref="AI193:AI194"/>
    <mergeCell ref="AI204:AI205"/>
    <mergeCell ref="AF193:AF194"/>
    <mergeCell ref="AG193:AG194"/>
    <mergeCell ref="AH193:AH194"/>
    <mergeCell ref="S193:S194"/>
    <mergeCell ref="H193:H194"/>
    <mergeCell ref="I193:I194"/>
    <mergeCell ref="J193:J194"/>
    <mergeCell ref="K193:K194"/>
    <mergeCell ref="L193:L194"/>
    <mergeCell ref="M193:M194"/>
    <mergeCell ref="S215:S216"/>
    <mergeCell ref="H215:H216"/>
    <mergeCell ref="I215:I216"/>
    <mergeCell ref="J215:J216"/>
    <mergeCell ref="K215:K216"/>
    <mergeCell ref="L215:L216"/>
    <mergeCell ref="M215:M216"/>
    <mergeCell ref="AF215:AF216"/>
    <mergeCell ref="B215:B216"/>
    <mergeCell ref="C215:C216"/>
    <mergeCell ref="D215:D216"/>
    <mergeCell ref="E215:E216"/>
    <mergeCell ref="F215:F216"/>
    <mergeCell ref="G215:G216"/>
    <mergeCell ref="AG215:AG216"/>
    <mergeCell ref="AH215:AH216"/>
    <mergeCell ref="AI215:AI216"/>
    <mergeCell ref="AJ215:AJ216"/>
    <mergeCell ref="B217:B225"/>
    <mergeCell ref="C217:C225"/>
    <mergeCell ref="D217:D225"/>
    <mergeCell ref="E217:E225"/>
    <mergeCell ref="F217:F225"/>
    <mergeCell ref="Z215:Z216"/>
    <mergeCell ref="AA215:AA216"/>
    <mergeCell ref="AB215:AB216"/>
    <mergeCell ref="AC215:AC216"/>
    <mergeCell ref="AD215:AD216"/>
    <mergeCell ref="AE215:AE216"/>
    <mergeCell ref="T215:T216"/>
    <mergeCell ref="U215:U216"/>
    <mergeCell ref="V215:V216"/>
    <mergeCell ref="W215:W216"/>
    <mergeCell ref="X215:X216"/>
    <mergeCell ref="Y215:Y216"/>
    <mergeCell ref="N215:N216"/>
    <mergeCell ref="O215:O216"/>
    <mergeCell ref="R215:R216"/>
    <mergeCell ref="AE170:AE171"/>
    <mergeCell ref="T170:T171"/>
    <mergeCell ref="U170:U171"/>
    <mergeCell ref="V170:V171"/>
    <mergeCell ref="W170:W171"/>
    <mergeCell ref="X170:X171"/>
    <mergeCell ref="Y170:Y171"/>
    <mergeCell ref="N170:N171"/>
    <mergeCell ref="O170:O171"/>
    <mergeCell ref="P170:P171"/>
    <mergeCell ref="Q170:Q171"/>
    <mergeCell ref="R170:R171"/>
    <mergeCell ref="S170:S171"/>
    <mergeCell ref="B172:B181"/>
    <mergeCell ref="C172:C181"/>
    <mergeCell ref="D172:D181"/>
    <mergeCell ref="E172:E181"/>
    <mergeCell ref="F172:F181"/>
    <mergeCell ref="Z170:Z171"/>
    <mergeCell ref="AA170:AA171"/>
    <mergeCell ref="AB170:AB171"/>
    <mergeCell ref="AC170:AC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B161:B169"/>
    <mergeCell ref="C161:C169"/>
    <mergeCell ref="D161:D169"/>
    <mergeCell ref="E161:E169"/>
    <mergeCell ref="F161:F169"/>
    <mergeCell ref="Z159:Z160"/>
    <mergeCell ref="AA159:AA160"/>
    <mergeCell ref="AB159:AB160"/>
    <mergeCell ref="AC159:AC160"/>
    <mergeCell ref="T159:T160"/>
    <mergeCell ref="U159:U160"/>
    <mergeCell ref="V159:V160"/>
    <mergeCell ref="W159:W160"/>
    <mergeCell ref="X159:X160"/>
    <mergeCell ref="Y159:Y160"/>
    <mergeCell ref="N159:N160"/>
    <mergeCell ref="O159:O160"/>
    <mergeCell ref="P159:P160"/>
    <mergeCell ref="Q159:Q160"/>
    <mergeCell ref="R159:R160"/>
    <mergeCell ref="B182:B183"/>
    <mergeCell ref="C182:C183"/>
    <mergeCell ref="D182:D183"/>
    <mergeCell ref="E182:E183"/>
    <mergeCell ref="F182:F183"/>
    <mergeCell ref="G182:G183"/>
    <mergeCell ref="AF159:AF160"/>
    <mergeCell ref="AG159:AG160"/>
    <mergeCell ref="AH159:AH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AF170:AF171"/>
    <mergeCell ref="AG170:AG171"/>
    <mergeCell ref="B184:B192"/>
    <mergeCell ref="C184:C192"/>
    <mergeCell ref="D184:D192"/>
    <mergeCell ref="E184:E192"/>
    <mergeCell ref="F184:F192"/>
    <mergeCell ref="Z182:Z183"/>
    <mergeCell ref="AA182:AA183"/>
    <mergeCell ref="AB182:AB183"/>
    <mergeCell ref="AC182:AC183"/>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G71:G72"/>
    <mergeCell ref="AH71:AH72"/>
    <mergeCell ref="AI71:AI72"/>
    <mergeCell ref="AJ71:AJ72"/>
    <mergeCell ref="AD71:AD72"/>
    <mergeCell ref="AE71:AE72"/>
    <mergeCell ref="AF182:AF183"/>
    <mergeCell ref="AG182:AG183"/>
    <mergeCell ref="AH182:AH183"/>
    <mergeCell ref="AI182:AI183"/>
    <mergeCell ref="AJ182:AJ183"/>
    <mergeCell ref="AD182:AD183"/>
    <mergeCell ref="AE182:AE183"/>
    <mergeCell ref="K182:K183"/>
    <mergeCell ref="L182:L183"/>
    <mergeCell ref="M182:M183"/>
    <mergeCell ref="AI159:AI160"/>
    <mergeCell ref="AJ159:AJ160"/>
    <mergeCell ref="AD159:AD160"/>
    <mergeCell ref="AE159:AE160"/>
    <mergeCell ref="AH170:AH171"/>
    <mergeCell ref="AI170:AI171"/>
    <mergeCell ref="AJ170:AJ171"/>
    <mergeCell ref="AD170:AD171"/>
    <mergeCell ref="B73:B81"/>
    <mergeCell ref="C73:C81"/>
    <mergeCell ref="D73:D81"/>
    <mergeCell ref="E73:E81"/>
    <mergeCell ref="F73:F81"/>
    <mergeCell ref="Z71:Z72"/>
    <mergeCell ref="AA71:AA72"/>
    <mergeCell ref="AB71:AB72"/>
    <mergeCell ref="AC71:AC72"/>
    <mergeCell ref="T71:T72"/>
    <mergeCell ref="U71:U72"/>
    <mergeCell ref="V71:V72"/>
    <mergeCell ref="W71:W72"/>
    <mergeCell ref="X71:X72"/>
    <mergeCell ref="Y71:Y72"/>
    <mergeCell ref="N71:N72"/>
    <mergeCell ref="O71:O72"/>
    <mergeCell ref="P71:P72"/>
    <mergeCell ref="Q71:Q72"/>
    <mergeCell ref="B71:B72"/>
    <mergeCell ref="C71:C72"/>
    <mergeCell ref="D71:D72"/>
    <mergeCell ref="E71:E72"/>
    <mergeCell ref="F71:F72"/>
    <mergeCell ref="AI115:AI116"/>
    <mergeCell ref="AJ115:AJ116"/>
    <mergeCell ref="B117:B125"/>
    <mergeCell ref="C117:C125"/>
    <mergeCell ref="D117:D125"/>
    <mergeCell ref="E117:E125"/>
    <mergeCell ref="F117:F125"/>
    <mergeCell ref="Z115:Z116"/>
    <mergeCell ref="AA115:AA116"/>
    <mergeCell ref="AB115:AB116"/>
    <mergeCell ref="AC115:AC116"/>
    <mergeCell ref="AD115:AD116"/>
    <mergeCell ref="AE115:AE116"/>
    <mergeCell ref="T115:T116"/>
    <mergeCell ref="U115:U116"/>
    <mergeCell ref="V115:V116"/>
    <mergeCell ref="W115:W116"/>
    <mergeCell ref="X115:X116"/>
    <mergeCell ref="Y115:Y116"/>
    <mergeCell ref="N115:N116"/>
    <mergeCell ref="O115:O116"/>
    <mergeCell ref="P115:P116"/>
    <mergeCell ref="Q115:Q116"/>
    <mergeCell ref="R115:R116"/>
    <mergeCell ref="B60:B61"/>
    <mergeCell ref="C60:C61"/>
    <mergeCell ref="D60:D61"/>
    <mergeCell ref="E60:E61"/>
    <mergeCell ref="F60:F61"/>
    <mergeCell ref="G60:G61"/>
    <mergeCell ref="AF115:AF116"/>
    <mergeCell ref="AG115:AG116"/>
    <mergeCell ref="AH115:AH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AF71:AF72"/>
    <mergeCell ref="AG71:AG72"/>
    <mergeCell ref="Q49:Q50"/>
    <mergeCell ref="R49:R50"/>
    <mergeCell ref="S49:S50"/>
    <mergeCell ref="H49:H50"/>
    <mergeCell ref="I49:I50"/>
    <mergeCell ref="J49:J50"/>
    <mergeCell ref="K49:K50"/>
    <mergeCell ref="L49:L50"/>
    <mergeCell ref="M49:M50"/>
    <mergeCell ref="I60:I61"/>
    <mergeCell ref="J60:J61"/>
    <mergeCell ref="K60:K61"/>
    <mergeCell ref="L60:L61"/>
    <mergeCell ref="M60:M61"/>
    <mergeCell ref="E49:E50"/>
    <mergeCell ref="F49:F50"/>
    <mergeCell ref="G49:G50"/>
    <mergeCell ref="P49:P50"/>
    <mergeCell ref="AF60:AF61"/>
    <mergeCell ref="AG60:AG61"/>
    <mergeCell ref="AH60:AH61"/>
    <mergeCell ref="AI60:AI61"/>
    <mergeCell ref="AJ60:AJ61"/>
    <mergeCell ref="B62:B70"/>
    <mergeCell ref="C62:C70"/>
    <mergeCell ref="D62:D70"/>
    <mergeCell ref="E62:E70"/>
    <mergeCell ref="F62:F70"/>
    <mergeCell ref="Z60:Z61"/>
    <mergeCell ref="AA60:AA61"/>
    <mergeCell ref="AB60:AB61"/>
    <mergeCell ref="AC60:AC61"/>
    <mergeCell ref="AD60:AD61"/>
    <mergeCell ref="AE60:AE61"/>
    <mergeCell ref="T60:T61"/>
    <mergeCell ref="U60:U61"/>
    <mergeCell ref="V60:V61"/>
    <mergeCell ref="W60:W61"/>
    <mergeCell ref="X60:X61"/>
    <mergeCell ref="R60:R61"/>
    <mergeCell ref="S60:S61"/>
    <mergeCell ref="H60:H61"/>
    <mergeCell ref="AF49:AF50"/>
    <mergeCell ref="AG49:AG50"/>
    <mergeCell ref="AH49:AH50"/>
    <mergeCell ref="AI49:AI50"/>
    <mergeCell ref="AJ49:AJ50"/>
    <mergeCell ref="B51:B59"/>
    <mergeCell ref="C51:C59"/>
    <mergeCell ref="D51:D59"/>
    <mergeCell ref="E51:E59"/>
    <mergeCell ref="F51:F59"/>
    <mergeCell ref="Z49:Z50"/>
    <mergeCell ref="AA49:AA50"/>
    <mergeCell ref="AB49:AB50"/>
    <mergeCell ref="AC49:AC50"/>
    <mergeCell ref="AD49:AD50"/>
    <mergeCell ref="AE49:AE50"/>
    <mergeCell ref="T49:T50"/>
    <mergeCell ref="U49:U50"/>
    <mergeCell ref="V49:V50"/>
    <mergeCell ref="W49:W50"/>
    <mergeCell ref="X49:X50"/>
    <mergeCell ref="Y49:Y50"/>
    <mergeCell ref="N49:N50"/>
    <mergeCell ref="O49:O50"/>
    <mergeCell ref="P82:P83"/>
    <mergeCell ref="Q82:Q83"/>
    <mergeCell ref="R82:R83"/>
    <mergeCell ref="S82:S83"/>
    <mergeCell ref="H82:H83"/>
    <mergeCell ref="I82:I83"/>
    <mergeCell ref="J82:J83"/>
    <mergeCell ref="K82:K83"/>
    <mergeCell ref="L82:L83"/>
    <mergeCell ref="M82:M83"/>
    <mergeCell ref="AF82:AF83"/>
    <mergeCell ref="AG82:AG83"/>
    <mergeCell ref="AH82:AH83"/>
    <mergeCell ref="AI82:AI83"/>
    <mergeCell ref="AJ82:AJ83"/>
    <mergeCell ref="B84:B92"/>
    <mergeCell ref="C84:C92"/>
    <mergeCell ref="D84:D92"/>
    <mergeCell ref="E84:E92"/>
    <mergeCell ref="F84:F92"/>
    <mergeCell ref="Z82:Z83"/>
    <mergeCell ref="AA82:AA83"/>
    <mergeCell ref="AB82:AB83"/>
    <mergeCell ref="AC82:AC83"/>
    <mergeCell ref="AD82:AD83"/>
    <mergeCell ref="AE82:AE83"/>
    <mergeCell ref="T82:T83"/>
    <mergeCell ref="U82:U83"/>
    <mergeCell ref="V82:V83"/>
    <mergeCell ref="W82:W83"/>
    <mergeCell ref="X82:X83"/>
    <mergeCell ref="Y82:Y83"/>
    <mergeCell ref="N82:N83"/>
    <mergeCell ref="O82:O83"/>
    <mergeCell ref="H231:J231"/>
    <mergeCell ref="K231:M231"/>
    <mergeCell ref="K228:M228"/>
    <mergeCell ref="N228:P228"/>
    <mergeCell ref="Q228:S228"/>
    <mergeCell ref="T228:V228"/>
    <mergeCell ref="W228:Y228"/>
    <mergeCell ref="Z228:AB228"/>
    <mergeCell ref="E228:G228"/>
    <mergeCell ref="H228:J228"/>
    <mergeCell ref="E230:G230"/>
    <mergeCell ref="AF231:AH231"/>
    <mergeCell ref="AI231:AJ231"/>
    <mergeCell ref="N231:P231"/>
    <mergeCell ref="Q231:S231"/>
    <mergeCell ref="T231:V231"/>
    <mergeCell ref="W231:Y231"/>
    <mergeCell ref="Z231:AB231"/>
    <mergeCell ref="AC231:AE231"/>
    <mergeCell ref="AC228:AE228"/>
    <mergeCell ref="AF228:AH228"/>
    <mergeCell ref="AI228:AJ228"/>
    <mergeCell ref="A184:A192"/>
    <mergeCell ref="A38:A39"/>
    <mergeCell ref="A40:A48"/>
    <mergeCell ref="A49:A50"/>
    <mergeCell ref="A51:A59"/>
    <mergeCell ref="A71:A72"/>
    <mergeCell ref="A73:A81"/>
    <mergeCell ref="E237:G237"/>
    <mergeCell ref="E232:G232"/>
    <mergeCell ref="E229:G229"/>
    <mergeCell ref="E236:G236"/>
    <mergeCell ref="E235:G235"/>
    <mergeCell ref="E234:G234"/>
    <mergeCell ref="E233:G233"/>
    <mergeCell ref="E231:G231"/>
    <mergeCell ref="B82:B83"/>
    <mergeCell ref="C82:C83"/>
    <mergeCell ref="D82:D83"/>
    <mergeCell ref="E82:E83"/>
    <mergeCell ref="F82:F83"/>
    <mergeCell ref="G82:G83"/>
    <mergeCell ref="B49:B50"/>
    <mergeCell ref="C49:C50"/>
    <mergeCell ref="D49:D50"/>
    <mergeCell ref="A7:A15"/>
    <mergeCell ref="A115:A116"/>
    <mergeCell ref="A117:A125"/>
    <mergeCell ref="A82:A83"/>
    <mergeCell ref="A84:A92"/>
    <mergeCell ref="A93:A94"/>
    <mergeCell ref="A95:A103"/>
    <mergeCell ref="A182:A183"/>
    <mergeCell ref="A60:A61"/>
    <mergeCell ref="A1:AJ2"/>
    <mergeCell ref="A3:AJ3"/>
    <mergeCell ref="A4:G4"/>
    <mergeCell ref="A215:A216"/>
    <mergeCell ref="A217:A225"/>
    <mergeCell ref="A159:A160"/>
    <mergeCell ref="A161:A169"/>
    <mergeCell ref="A170:A171"/>
    <mergeCell ref="A172:A181"/>
    <mergeCell ref="A27:A28"/>
    <mergeCell ref="A29:A37"/>
    <mergeCell ref="A137:A138"/>
    <mergeCell ref="A139:A147"/>
    <mergeCell ref="A193:A194"/>
    <mergeCell ref="A195:A203"/>
    <mergeCell ref="A16:A17"/>
    <mergeCell ref="A18:A26"/>
    <mergeCell ref="A126:A127"/>
    <mergeCell ref="A128:A136"/>
    <mergeCell ref="A204:A205"/>
    <mergeCell ref="A206:A214"/>
    <mergeCell ref="A104:A105"/>
    <mergeCell ref="A106:A114"/>
    <mergeCell ref="A5:A6"/>
  </mergeCells>
  <pageMargins left="0.25" right="0.25" top="0.75" bottom="0.75" header="0.3" footer="0.3"/>
  <pageSetup paperSize="3" scale="19"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D599FB33DD964FAC1F2E95E230AFA9" ma:contentTypeVersion="12" ma:contentTypeDescription="Create a new document." ma:contentTypeScope="" ma:versionID="f81d1f9d5e1ceb0f91aadd709005d0c2">
  <xsd:schema xmlns:xsd="http://www.w3.org/2001/XMLSchema" xmlns:xs="http://www.w3.org/2001/XMLSchema" xmlns:p="http://schemas.microsoft.com/office/2006/metadata/properties" xmlns:ns2="159481e7-a7a4-47f1-8d63-45ea7b23d61b" xmlns:ns3="c8a508e6-53a5-473d-852b-97eb44cd1a36" targetNamespace="http://schemas.microsoft.com/office/2006/metadata/properties" ma:root="true" ma:fieldsID="52278f40c7b5eb252491809cbbf6ad33" ns2:_="" ns3:_="">
    <xsd:import namespace="159481e7-a7a4-47f1-8d63-45ea7b23d61b"/>
    <xsd:import namespace="c8a508e6-53a5-473d-852b-97eb44cd1a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9481e7-a7a4-47f1-8d63-45ea7b23d6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a508e6-53a5-473d-852b-97eb44cd1a3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53A182-7186-4108-828F-2B3EA45C94DA}"/>
</file>

<file path=customXml/itemProps2.xml><?xml version="1.0" encoding="utf-8"?>
<ds:datastoreItem xmlns:ds="http://schemas.openxmlformats.org/officeDocument/2006/customXml" ds:itemID="{379D1019-9BBE-4AC6-9E07-3FDD929B6BCF}"/>
</file>

<file path=customXml/itemProps3.xml><?xml version="1.0" encoding="utf-8"?>
<ds:datastoreItem xmlns:ds="http://schemas.openxmlformats.org/officeDocument/2006/customXml" ds:itemID="{56A09C18-4BC3-4097-8DF6-36C74601AF3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Vail</dc:creator>
  <cp:keywords/>
  <dc:description/>
  <cp:lastModifiedBy>Nick Vail</cp:lastModifiedBy>
  <cp:revision/>
  <dcterms:created xsi:type="dcterms:W3CDTF">2020-06-23T15:14:50Z</dcterms:created>
  <dcterms:modified xsi:type="dcterms:W3CDTF">2022-04-28T19:13:58Z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0x0101008BD599FB33DD964FAC1F2E95E230AFA9</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ies>
</file>